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WC_TREE_TOURNAMENT" sheetId="1" r:id="rId4"/>
    <sheet state="visible" name="SEEDINGS" sheetId="2" r:id="rId5"/>
  </sheets>
  <definedNames/>
  <calcPr/>
  <extLst>
    <ext uri="GoogleSheetsCustomDataVersion2">
      <go:sheetsCustomData xmlns:go="http://customooxmlschemas.google.com/" r:id="rId6" roundtripDataChecksum="ItH/fWzX0nzytchu+wjz4S3h9DWqrprwLSGL4Xp0z88="/>
    </ext>
  </extLst>
</workbook>
</file>

<file path=xl/sharedStrings.xml><?xml version="1.0" encoding="utf-8"?>
<sst xmlns="http://schemas.openxmlformats.org/spreadsheetml/2006/main" count="656" uniqueCount="136">
  <si>
    <t>RWC #2 - TRACKMANIA</t>
  </si>
  <si>
    <t>GROUPE A</t>
  </si>
  <si>
    <t>Classement</t>
  </si>
  <si>
    <t>Pts</t>
  </si>
  <si>
    <t>PW</t>
  </si>
  <si>
    <t>PL</t>
  </si>
  <si>
    <t>Huitièmes de finale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</si>
  <si>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</si>
  <si>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</si>
  <si>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</si>
  <si>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</si>
  <si>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</si>
  <si>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</si>
  <si>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</si>
  <si>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</si>
  <si>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</si>
  <si>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</si>
  <si>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</si>
  <si>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</si>
  <si>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</si>
  <si>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</si>
  <si>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</si>
  <si>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</si>
  <si>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</si>
  <si>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</si>
  <si>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</si>
  <si>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</si>
  <si>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</si>
  <si>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</si>
  <si>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</si>
  <si>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</si>
  <si>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</si>
  <si>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</si>
  <si>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</si>
  <si>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</si>
  <si>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</si>
  <si>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</si>
  <si>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</si>
  <si>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</si>
  <si>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</si>
  <si>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TIME</t>
  </si>
  <si>
    <t>Rank</t>
  </si>
  <si>
    <t>Team</t>
  </si>
  <si>
    <t>GF</t>
  </si>
  <si>
    <t>GA</t>
  </si>
  <si>
    <t>GD</t>
  </si>
  <si>
    <t>Ag1</t>
  </si>
  <si>
    <t>Ag2</t>
  </si>
  <si>
    <t>Ag3</t>
  </si>
  <si>
    <t>Ag4</t>
  </si>
  <si>
    <t>Sp1</t>
  </si>
  <si>
    <t>Sp2</t>
  </si>
  <si>
    <t>Sp3</t>
  </si>
  <si>
    <t>Sp4</t>
  </si>
  <si>
    <t>T123</t>
  </si>
  <si>
    <t>T124</t>
  </si>
  <si>
    <t>T134</t>
  </si>
  <si>
    <t>T234</t>
  </si>
  <si>
    <t>Rk1</t>
  </si>
  <si>
    <t>Rk2</t>
  </si>
  <si>
    <t>Rk3</t>
  </si>
  <si>
    <t>Rk4</t>
  </si>
  <si>
    <t>T1234</t>
  </si>
  <si>
    <t>T12</t>
  </si>
  <si>
    <t>T13</t>
  </si>
  <si>
    <t>T14</t>
  </si>
  <si>
    <t>T23</t>
  </si>
  <si>
    <t>T24</t>
  </si>
  <si>
    <t>T34</t>
  </si>
  <si>
    <t>NoT</t>
  </si>
  <si>
    <t>sRk1</t>
  </si>
  <si>
    <t>sRk2</t>
  </si>
  <si>
    <t>sRk3</t>
  </si>
  <si>
    <t>sRk4</t>
  </si>
  <si>
    <t>x</t>
  </si>
  <si>
    <t>DNF</t>
  </si>
  <si>
    <t xml:space="preserve">GROUPE B </t>
  </si>
  <si>
    <t>GROUPE C</t>
  </si>
  <si>
    <t>Quarts de finale</t>
  </si>
  <si>
    <t>DNF RH3T</t>
  </si>
  <si>
    <t>DNF AZION</t>
  </si>
  <si>
    <t>GROUPE D</t>
  </si>
  <si>
    <t>DNF PLOMB</t>
  </si>
  <si>
    <t>Demi-finales</t>
  </si>
  <si>
    <t>14h45</t>
  </si>
  <si>
    <t>14h15</t>
  </si>
  <si>
    <t xml:space="preserve">Dam_Pouleto </t>
  </si>
  <si>
    <t>GROUPE E</t>
  </si>
  <si>
    <t>ShaDenis_</t>
  </si>
  <si>
    <t>3ème place</t>
  </si>
  <si>
    <t>15h30</t>
  </si>
  <si>
    <t>FINALE</t>
  </si>
  <si>
    <t>GROUPE F</t>
  </si>
  <si>
    <t>16h15</t>
  </si>
  <si>
    <t>Champion REX</t>
  </si>
  <si>
    <t>GROUPE G</t>
  </si>
  <si>
    <t>2ème place</t>
  </si>
  <si>
    <t>4ème place</t>
  </si>
  <si>
    <t>GROUPE H</t>
  </si>
  <si>
    <t>SEEDING - 32 Players Remain</t>
  </si>
  <si>
    <t>CLASSEMENT SEEDINGS</t>
  </si>
  <si>
    <t>Start at 9:00 (21h00 Paris Time) - Finish Sunday 9th</t>
  </si>
  <si>
    <t>Nayko.TM</t>
  </si>
  <si>
    <t>Match Format</t>
  </si>
  <si>
    <t>Plombz</t>
  </si>
  <si>
    <t>1 week of Time Attck on the Rex Servers</t>
  </si>
  <si>
    <t>Maxtrak</t>
  </si>
  <si>
    <t>Mode Round | Point Repartition :</t>
  </si>
  <si>
    <t>MimoJr.</t>
  </si>
  <si>
    <t>-</t>
  </si>
  <si>
    <t>GLRS.Heav</t>
  </si>
  <si>
    <t>Acide.</t>
  </si>
  <si>
    <t>Logins</t>
  </si>
  <si>
    <t>iFreezeR_</t>
  </si>
  <si>
    <t>Discord roles "RWC 2023"</t>
  </si>
  <si>
    <t>Aqueyas</t>
  </si>
  <si>
    <t>N0vux</t>
  </si>
  <si>
    <t>Azion.</t>
  </si>
  <si>
    <t>Rh3torique</t>
  </si>
  <si>
    <t>FeedTM</t>
  </si>
  <si>
    <t>Dam_Pouleto</t>
  </si>
  <si>
    <t>SnatiX.</t>
  </si>
  <si>
    <t>thoboom</t>
  </si>
  <si>
    <t>Walegen</t>
  </si>
  <si>
    <t>Gold.TM</t>
  </si>
  <si>
    <t>Troulet27</t>
  </si>
  <si>
    <t>lulubTM</t>
  </si>
  <si>
    <t>Paynn_TM</t>
  </si>
  <si>
    <t>Tommy.TM</t>
  </si>
  <si>
    <t>Rasg.</t>
  </si>
  <si>
    <t>Sirapt</t>
  </si>
  <si>
    <t>Lefouore</t>
  </si>
  <si>
    <t>Tomix</t>
  </si>
  <si>
    <t>BulleMite</t>
  </si>
  <si>
    <t>Kapy_TM</t>
  </si>
  <si>
    <t>NBCM-TM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</si>
</sst>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-40C]d\-mmm"/>
    <numFmt numFmtId="165" formatCode="0.0"/>
  </numFmts>
  <fonts count="57">
    <font>
      <sz val="11.0"/>
      <color theme="1"/>
      <name val="Calibri"/>
      <scheme val="minor"/>
    </font>
    <font>
      <sz val="8.0"/>
      <color theme="1"/>
      <name val="Arial"/>
    </font>
    <font>
      <b/>
      <sz val="12.0"/>
      <color theme="1"/>
      <name val="Arial"/>
    </font>
    <font>
      <sz val="10.0"/>
      <color theme="1"/>
      <name val="Arial"/>
    </font>
    <font>
      <b/>
      <sz val="18.0"/>
      <color rgb="FF002060"/>
      <name val="Arial"/>
    </font>
    <font>
      <u/>
      <sz val="10.0"/>
      <color rgb="FF0000FF"/>
      <name val="Arial"/>
    </font>
    <font>
      <b/>
      <sz val="10.0"/>
      <color rgb="FFFFFFFF"/>
      <name val="Arial"/>
    </font>
    <font/>
    <font>
      <b/>
      <sz val="8.0"/>
      <color theme="0"/>
      <name val="Arial"/>
    </font>
    <font>
      <b/>
      <sz val="8.0"/>
      <color rgb="FFFFFFFF"/>
      <name val="Arial"/>
    </font>
    <font>
      <sz val="8.0"/>
      <color rgb="FFFF8184"/>
      <name val="Arial"/>
    </font>
    <font>
      <u/>
      <sz val="11.0"/>
      <color rgb="FFFF8184"/>
      <name val="Arial"/>
    </font>
    <font>
      <u/>
      <sz val="11.0"/>
      <color rgb="FFFF8184"/>
      <name val="Arial"/>
    </font>
    <font>
      <u/>
      <sz val="11.0"/>
      <color rgb="FF0000FF"/>
      <name val="Arial"/>
    </font>
    <font>
      <sz val="8.0"/>
      <color rgb="FF3A3838"/>
      <name val="Arial"/>
    </font>
    <font>
      <sz val="8.0"/>
      <color rgb="FF7F7F7F"/>
      <name val="Arial"/>
    </font>
    <font>
      <b/>
      <u/>
      <sz val="8.0"/>
      <color rgb="FF2F5496"/>
      <name val="Arial"/>
    </font>
    <font>
      <b/>
      <sz val="8.0"/>
      <color rgb="FF2F5496"/>
      <name val="Arial"/>
    </font>
    <font>
      <b/>
      <u/>
      <sz val="8.0"/>
      <color rgb="FF2F5496"/>
      <name val="Arial"/>
    </font>
    <font>
      <b/>
      <sz val="8.0"/>
      <color rgb="FF002060"/>
      <name val="Arial"/>
    </font>
    <font>
      <b/>
      <u/>
      <sz val="8.0"/>
      <color rgb="FF2F5496"/>
      <name val="Arial"/>
    </font>
    <font>
      <b/>
      <u/>
      <sz val="8.0"/>
      <color rgb="FF002060"/>
      <name val="Arial"/>
    </font>
    <font>
      <u/>
      <sz val="8.0"/>
      <color rgb="FF0000FF"/>
      <name val="Arial"/>
    </font>
    <font>
      <b/>
      <u/>
      <sz val="8.0"/>
      <color rgb="FF2F5496"/>
      <name val="Arial"/>
    </font>
    <font>
      <sz val="8.0"/>
      <color theme="0"/>
      <name val="Arial"/>
    </font>
    <font>
      <b/>
      <sz val="8.0"/>
      <color rgb="FFFF9900"/>
      <name val="Arial"/>
    </font>
    <font>
      <b/>
      <sz val="8.0"/>
      <color theme="1"/>
      <name val="Arial"/>
    </font>
    <font>
      <b/>
      <u/>
      <sz val="8.0"/>
      <color rgb="FFFF9900"/>
      <name val="Arial"/>
    </font>
    <font>
      <b/>
      <u/>
      <sz val="8.0"/>
      <color rgb="FFFF9900"/>
      <name val="Arial"/>
    </font>
    <font>
      <u/>
      <sz val="8.0"/>
      <color theme="1"/>
      <name val="Arial"/>
    </font>
    <font>
      <b/>
      <u/>
      <sz val="8.0"/>
      <color rgb="FFFF9900"/>
      <name val="Arial"/>
    </font>
    <font>
      <u/>
      <sz val="8.0"/>
      <color theme="1"/>
      <name val="Arial"/>
    </font>
    <font>
      <b/>
      <sz val="8.0"/>
      <color rgb="FF009900"/>
      <name val="Arial"/>
    </font>
    <font>
      <b/>
      <sz val="8.0"/>
      <color rgb="FFFF7C80"/>
      <name val="Arial"/>
    </font>
    <font>
      <b/>
      <sz val="8.0"/>
      <color rgb="FFC55A11"/>
      <name val="Arial"/>
    </font>
    <font>
      <b/>
      <sz val="8.0"/>
      <color rgb="FF595959"/>
      <name val="Arial"/>
    </font>
    <font>
      <b/>
      <u/>
      <sz val="8.0"/>
      <color rgb="FF595959"/>
      <name val="Arial"/>
    </font>
    <font>
      <b/>
      <u/>
      <sz val="8.0"/>
      <color rgb="FF595959"/>
      <name val="Arial"/>
    </font>
    <font>
      <sz val="12.0"/>
      <color theme="1"/>
      <name val="Arial"/>
    </font>
    <font>
      <b/>
      <sz val="8.0"/>
      <color rgb="FFCC66FF"/>
      <name val="Arial"/>
    </font>
    <font>
      <b/>
      <sz val="10.0"/>
      <color theme="1"/>
      <name val="Arial"/>
    </font>
    <font>
      <b/>
      <sz val="8.0"/>
      <color rgb="FFFF8184"/>
      <name val="Arial"/>
    </font>
    <font>
      <b/>
      <sz val="9.0"/>
      <color theme="1"/>
      <name val="Arial"/>
    </font>
    <font>
      <u/>
      <sz val="10.0"/>
      <color rgb="FF0000FF"/>
      <name val="Arial"/>
    </font>
    <font>
      <b/>
      <sz val="9.0"/>
      <color theme="1"/>
      <name val="Calibri"/>
    </font>
    <font>
      <b/>
      <sz val="14.0"/>
      <color theme="1"/>
      <name val="Arial"/>
    </font>
    <font>
      <b/>
      <sz val="11.0"/>
      <color theme="1"/>
      <name val="Arial"/>
    </font>
    <font>
      <b/>
      <sz val="12.0"/>
      <color rgb="FFFFFFFF"/>
      <name val="Arial"/>
    </font>
    <font>
      <color theme="1"/>
      <name val="Arial"/>
    </font>
    <font>
      <i/>
      <sz val="12.0"/>
      <color theme="1"/>
      <name val="Arial"/>
    </font>
    <font>
      <b/>
      <u/>
      <color rgb="FFFFFFFF"/>
    </font>
    <font>
      <b/>
      <color rgb="FFFFFFFF"/>
      <name val="Calibri"/>
    </font>
    <font>
      <i/>
      <color theme="1"/>
      <name val="Arial"/>
    </font>
    <font>
      <b/>
      <color rgb="FFFFFFFF"/>
      <name val="Calibri"/>
      <scheme val="minor"/>
    </font>
    <font>
      <b/>
      <u/>
      <color rgb="FFFFFFFF"/>
      <name val="Calibri"/>
    </font>
    <font>
      <b/>
      <u/>
      <color rgb="FFFFFFFF"/>
      <name val="Calibri"/>
    </font>
    <font>
      <color theme="1"/>
      <name val="Calibri"/>
    </font>
  </fonts>
  <fills count="24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2DC8FF"/>
        <bgColor rgb="FF2DC8FF"/>
      </patternFill>
    </fill>
    <fill>
      <patternFill patternType="solid">
        <fgColor rgb="FF1F3864"/>
        <bgColor rgb="FF1F3864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C000"/>
        <bgColor rgb="FFFFC000"/>
      </patternFill>
    </fill>
    <fill>
      <patternFill patternType="solid">
        <fgColor rgb="FFFFCC66"/>
        <bgColor rgb="FFFFCC66"/>
      </patternFill>
    </fill>
    <fill>
      <patternFill patternType="solid">
        <fgColor rgb="FF92D050"/>
        <bgColor rgb="FF92D050"/>
      </patternFill>
    </fill>
    <fill>
      <patternFill patternType="solid">
        <fgColor rgb="FFB0DD7F"/>
        <bgColor rgb="FFB0DD7F"/>
      </patternFill>
    </fill>
    <fill>
      <patternFill patternType="solid">
        <fgColor rgb="FFFF7C80"/>
        <bgColor rgb="FFFF7C80"/>
      </patternFill>
    </fill>
    <fill>
      <patternFill patternType="solid">
        <fgColor rgb="FFFF9B9D"/>
        <bgColor rgb="FFFF9B9D"/>
      </patternFill>
    </fill>
    <fill>
      <patternFill patternType="solid">
        <fgColor rgb="FFF4B083"/>
        <bgColor rgb="FFF4B083"/>
      </patternFill>
    </fill>
    <fill>
      <patternFill patternType="solid">
        <fgColor rgb="FFF8CDB2"/>
        <bgColor rgb="FFF8CDB2"/>
      </patternFill>
    </fill>
    <fill>
      <patternFill patternType="solid">
        <fgColor rgb="FFBFBFBF"/>
        <bgColor rgb="FFBFBFBF"/>
      </patternFill>
    </fill>
    <fill>
      <patternFill patternType="solid">
        <fgColor rgb="FFD5D5D5"/>
        <bgColor rgb="FFD5D5D5"/>
      </patternFill>
    </fill>
    <fill>
      <patternFill patternType="solid">
        <fgColor rgb="FFCC66FF"/>
        <bgColor rgb="FFCC66FF"/>
      </patternFill>
    </fill>
    <fill>
      <patternFill patternType="solid">
        <fgColor rgb="FFD685FF"/>
        <bgColor rgb="FFD685FF"/>
      </patternFill>
    </fill>
    <fill>
      <patternFill patternType="solid">
        <fgColor rgb="FFFFB7B9"/>
        <bgColor rgb="FFFFB7B9"/>
      </patternFill>
    </fill>
    <fill>
      <patternFill patternType="solid">
        <fgColor rgb="FFE3E4E4"/>
        <bgColor rgb="FFE3E4E4"/>
      </patternFill>
    </fill>
    <fill>
      <patternFill patternType="solid">
        <fgColor rgb="FFFFFFFF"/>
        <bgColor rgb="FFFFFFFF"/>
      </patternFill>
    </fill>
    <fill>
      <patternFill patternType="solid">
        <fgColor rgb="FFD7E2F7"/>
        <bgColor rgb="FFD7E2F7"/>
      </patternFill>
    </fill>
    <fill>
      <patternFill patternType="solid">
        <fgColor rgb="FFFF8184"/>
        <bgColor rgb="FFFF8184"/>
      </patternFill>
    </fill>
  </fills>
  <borders count="38">
    <border/>
    <border>
      <left/>
      <top/>
      <bottom/>
    </border>
    <border>
      <top/>
      <bottom/>
    </border>
    <border>
      <left/>
      <right/>
      <top/>
      <bottom/>
    </border>
    <border>
      <left style="thin">
        <color rgb="FFD8D8D8"/>
      </left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</border>
    <border>
      <left style="thin">
        <color rgb="FFD8D8D8"/>
      </left>
      <top/>
      <bottom style="thin">
        <color rgb="FFD8D8D8"/>
      </bottom>
    </border>
    <border>
      <bottom style="thin">
        <color rgb="FFD8D8D8"/>
      </bottom>
    </border>
    <border>
      <left style="thin">
        <color rgb="FFD8D8D8"/>
      </left>
      <top style="thin">
        <color rgb="FFD8D8D8"/>
      </top>
      <bottom style="thin">
        <color rgb="FFD8D8D8"/>
      </bottom>
    </border>
    <border>
      <top style="thin">
        <color rgb="FFD8D8D8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D8D8D8"/>
      </left>
      <bottom style="thin">
        <color rgb="FFD8D8D8"/>
      </bottom>
    </border>
    <border>
      <left style="thin">
        <color rgb="FF000000"/>
      </left>
      <top style="thin">
        <color rgb="FF000000"/>
      </top>
    </border>
    <border>
      <left/>
      <top/>
    </border>
    <border>
      <top/>
    </border>
    <border>
      <left/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</border>
    <border>
      <left style="thin">
        <color rgb="FF000000"/>
      </left>
      <top style="hair">
        <color rgb="FF000000"/>
      </top>
    </border>
    <border>
      <right style="thin">
        <color rgb="FF000000"/>
      </right>
      <top style="hair">
        <color rgb="FF000000"/>
      </top>
    </border>
    <border>
      <left style="thin">
        <color rgb="FF000000"/>
      </left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left style="thin">
        <color rgb="FF000000"/>
      </left>
      <right style="hair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2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20" xfId="0" applyFont="1" applyNumberFormat="1"/>
    <xf borderId="0" fillId="0" fontId="1" numFmtId="0" xfId="0" applyAlignment="1" applyFont="1">
      <alignment horizontal="center"/>
    </xf>
    <xf borderId="0" fillId="0" fontId="1" numFmtId="0" xfId="0" applyAlignment="1" applyFont="1">
      <alignment horizontal="right"/>
    </xf>
    <xf borderId="0" fillId="0" fontId="2" numFmtId="0" xfId="0" applyAlignment="1" applyFont="1">
      <alignment vertical="top"/>
    </xf>
    <xf borderId="0" fillId="0" fontId="1" numFmtId="0" xfId="0" applyAlignment="1" applyFont="1">
      <alignment vertical="top"/>
    </xf>
    <xf borderId="0" fillId="0" fontId="3" numFmtId="0" xfId="0" applyAlignment="1" applyFont="1">
      <alignment horizontal="center" vertical="top"/>
    </xf>
    <xf borderId="0" fillId="0" fontId="4" numFmtId="0" xfId="0" applyAlignment="1" applyFont="1">
      <alignment horizontal="center" readingOrder="0" vertical="center"/>
    </xf>
    <xf borderId="0" fillId="0" fontId="5" numFmtId="0" xfId="0" applyFont="1"/>
    <xf borderId="0" fillId="0" fontId="1" numFmtId="0" xfId="0" applyAlignment="1" applyFont="1">
      <alignment horizontal="left"/>
    </xf>
    <xf borderId="1" fillId="2" fontId="6" numFmtId="0" xfId="0" applyAlignment="1" applyBorder="1" applyFill="1" applyFont="1">
      <alignment horizontal="center" vertical="center"/>
    </xf>
    <xf borderId="2" fillId="0" fontId="7" numFmtId="0" xfId="0" applyBorder="1" applyFont="1"/>
    <xf borderId="0" fillId="0" fontId="1" numFmtId="0" xfId="0" applyAlignment="1" applyFont="1">
      <alignment vertical="center"/>
    </xf>
    <xf borderId="3" fillId="3" fontId="1" numFmtId="0" xfId="0" applyAlignment="1" applyBorder="1" applyFill="1" applyFont="1">
      <alignment vertical="center"/>
    </xf>
    <xf borderId="3" fillId="2" fontId="8" numFmtId="0" xfId="0" applyAlignment="1" applyBorder="1" applyFont="1">
      <alignment vertical="center"/>
    </xf>
    <xf borderId="3" fillId="2" fontId="9" numFmtId="0" xfId="0" applyAlignment="1" applyBorder="1" applyFont="1">
      <alignment vertical="center"/>
    </xf>
    <xf borderId="1" fillId="4" fontId="9" numFmtId="0" xfId="0" applyAlignment="1" applyBorder="1" applyFill="1" applyFont="1">
      <alignment horizontal="center" vertical="center"/>
    </xf>
    <xf borderId="4" fillId="0" fontId="8" numFmtId="0" xfId="0" applyAlignment="1" applyBorder="1" applyFont="1">
      <alignment vertical="center"/>
    </xf>
    <xf borderId="0" fillId="0" fontId="10" numFmtId="0" xfId="0" applyAlignment="1" applyFont="1">
      <alignment vertical="center"/>
    </xf>
    <xf borderId="0" fillId="0" fontId="11" numFmtId="0" xfId="0" applyAlignment="1" applyFont="1">
      <alignment horizontal="left" vertical="center"/>
    </xf>
    <xf borderId="0" fillId="0" fontId="12" numFmtId="0" xfId="0" applyAlignment="1" applyFont="1">
      <alignment horizontal="left"/>
    </xf>
    <xf borderId="0" fillId="0" fontId="13" numFmtId="0" xfId="0" applyAlignment="1" applyFont="1">
      <alignment horizontal="left"/>
    </xf>
    <xf borderId="3" fillId="5" fontId="14" numFmtId="164" xfId="0" applyAlignment="1" applyBorder="1" applyFill="1" applyFont="1" applyNumberFormat="1">
      <alignment horizontal="center" readingOrder="0" shrinkToFit="0" vertical="center" wrapText="1"/>
    </xf>
    <xf borderId="3" fillId="5" fontId="15" numFmtId="0" xfId="0" applyAlignment="1" applyBorder="1" applyFont="1">
      <alignment horizontal="center" readingOrder="0" vertical="center"/>
    </xf>
    <xf borderId="3" fillId="5" fontId="16" numFmtId="0" xfId="0" applyAlignment="1" applyBorder="1" applyFont="1">
      <alignment readingOrder="0" vertical="center"/>
    </xf>
    <xf borderId="5" fillId="5" fontId="17" numFmtId="0" xfId="0" applyAlignment="1" applyBorder="1" applyFont="1">
      <alignment horizontal="center" readingOrder="0" vertical="center"/>
    </xf>
    <xf borderId="3" fillId="5" fontId="17" numFmtId="0" xfId="0" applyAlignment="1" applyBorder="1" applyFont="1">
      <alignment horizontal="right" readingOrder="0" vertical="center"/>
    </xf>
    <xf borderId="3" fillId="6" fontId="17" numFmtId="1" xfId="0" applyAlignment="1" applyBorder="1" applyFill="1" applyFont="1" applyNumberFormat="1">
      <alignment horizontal="center" vertical="center"/>
    </xf>
    <xf borderId="3" fillId="6" fontId="18" numFmtId="0" xfId="0" applyAlignment="1" applyBorder="1" applyFont="1">
      <alignment vertical="center"/>
    </xf>
    <xf borderId="3" fillId="6" fontId="17" numFmtId="0" xfId="0" applyAlignment="1" applyBorder="1" applyFont="1">
      <alignment horizontal="center" vertical="center"/>
    </xf>
    <xf borderId="0" fillId="0" fontId="14" numFmtId="164" xfId="0" applyAlignment="1" applyFont="1" applyNumberFormat="1">
      <alignment horizontal="center" readingOrder="0" shrinkToFit="0" vertical="center" wrapText="1"/>
    </xf>
    <xf borderId="0" fillId="0" fontId="15" numFmtId="0" xfId="0" applyAlignment="1" applyFont="1">
      <alignment horizontal="left" readingOrder="0" vertical="center"/>
    </xf>
    <xf borderId="0" fillId="0" fontId="19" numFmtId="0" xfId="0" applyAlignment="1" applyFont="1">
      <alignment horizontal="left" vertical="center"/>
    </xf>
    <xf borderId="6" fillId="5" fontId="19" numFmtId="0" xfId="0" applyAlignment="1" applyBorder="1" applyFont="1">
      <alignment horizontal="center" readingOrder="0" vertical="center"/>
    </xf>
    <xf borderId="4" fillId="0" fontId="19" numFmtId="0" xfId="0" applyAlignment="1" applyBorder="1" applyFont="1">
      <alignment horizontal="center" vertical="center"/>
    </xf>
    <xf borderId="3" fillId="6" fontId="17" numFmtId="0" xfId="0" applyAlignment="1" applyBorder="1" applyFont="1">
      <alignment readingOrder="0" vertical="center"/>
    </xf>
    <xf borderId="3" fillId="6" fontId="17" numFmtId="0" xfId="0" applyAlignment="1" applyBorder="1" applyFont="1">
      <alignment horizontal="right" readingOrder="0" vertical="center"/>
    </xf>
    <xf borderId="3" fillId="6" fontId="17" numFmtId="0" xfId="0" applyAlignment="1" applyBorder="1" applyFont="1">
      <alignment vertical="center"/>
    </xf>
    <xf borderId="7" fillId="0" fontId="7" numFmtId="0" xfId="0" applyBorder="1" applyFont="1"/>
    <xf borderId="7" fillId="0" fontId="19" numFmtId="0" xfId="0" applyAlignment="1" applyBorder="1" applyFont="1">
      <alignment horizontal="left" vertical="center"/>
    </xf>
    <xf borderId="8" fillId="5" fontId="19" numFmtId="0" xfId="0" applyAlignment="1" applyBorder="1" applyFont="1">
      <alignment horizontal="center" readingOrder="0" vertical="center"/>
    </xf>
    <xf borderId="3" fillId="5" fontId="20" numFmtId="0" xfId="0" applyAlignment="1" applyBorder="1" applyFont="1">
      <alignment vertical="center"/>
    </xf>
    <xf borderId="3" fillId="5" fontId="17" numFmtId="0" xfId="0" applyAlignment="1" applyBorder="1" applyFont="1">
      <alignment horizontal="right" vertical="center"/>
    </xf>
    <xf borderId="0" fillId="0" fontId="1" numFmtId="1" xfId="0" applyAlignment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9" fillId="0" fontId="21" numFmtId="0" xfId="0" applyAlignment="1" applyBorder="1" applyFont="1">
      <alignment horizontal="left" vertical="center"/>
    </xf>
    <xf borderId="8" fillId="0" fontId="19" numFmtId="0" xfId="0" applyAlignment="1" applyBorder="1" applyFont="1">
      <alignment horizontal="center" readingOrder="0" vertical="center"/>
    </xf>
    <xf borderId="0" fillId="0" fontId="10" numFmtId="0" xfId="0" applyFont="1"/>
    <xf borderId="10" fillId="0" fontId="9" numFmtId="0" xfId="0" applyAlignment="1" applyBorder="1" applyFont="1">
      <alignment horizontal="center" vertical="center"/>
    </xf>
    <xf borderId="11" fillId="0" fontId="9" numFmtId="0" xfId="0" applyAlignment="1" applyBorder="1" applyFont="1">
      <alignment horizontal="center" vertical="center"/>
    </xf>
    <xf borderId="12" fillId="0" fontId="9" numFmtId="0" xfId="0" applyAlignment="1" applyBorder="1" applyFont="1">
      <alignment horizontal="center" vertical="center"/>
    </xf>
    <xf borderId="13" fillId="0" fontId="9" numFmtId="0" xfId="0" applyAlignment="1" applyBorder="1" applyFont="1">
      <alignment horizontal="center" vertical="center"/>
    </xf>
    <xf borderId="3" fillId="6" fontId="17" numFmtId="0" xfId="0" applyAlignment="1" applyBorder="1" applyFont="1">
      <alignment horizontal="right" vertical="center"/>
    </xf>
    <xf borderId="0" fillId="0" fontId="1" numFmtId="165" xfId="0" applyFont="1" applyNumberFormat="1"/>
    <xf borderId="0" fillId="0" fontId="1" numFmtId="2" xfId="0" applyFont="1" applyNumberFormat="1"/>
    <xf borderId="14" fillId="0" fontId="1" numFmtId="2" xfId="0" applyAlignment="1" applyBorder="1" applyFont="1" applyNumberFormat="1">
      <alignment horizontal="center"/>
    </xf>
    <xf borderId="15" fillId="0" fontId="22" numFmtId="0" xfId="0" applyBorder="1" applyFont="1"/>
    <xf borderId="16" fillId="0" fontId="1" numFmtId="0" xfId="0" applyAlignment="1" applyBorder="1" applyFont="1">
      <alignment horizontal="center"/>
    </xf>
    <xf borderId="17" fillId="0" fontId="1" numFmtId="0" xfId="0" applyAlignment="1" applyBorder="1" applyFont="1">
      <alignment horizontal="center"/>
    </xf>
    <xf borderId="0" fillId="0" fontId="1" numFmtId="165" xfId="0" applyAlignment="1" applyFont="1" applyNumberFormat="1">
      <alignment horizontal="center"/>
    </xf>
    <xf borderId="17" fillId="0" fontId="1" numFmtId="165" xfId="0" applyAlignment="1" applyBorder="1" applyFont="1" applyNumberFormat="1">
      <alignment horizontal="center"/>
    </xf>
    <xf borderId="18" fillId="0" fontId="1" numFmtId="0" xfId="0" applyAlignment="1" applyBorder="1" applyFont="1">
      <alignment horizontal="center"/>
    </xf>
    <xf borderId="3" fillId="5" fontId="17" numFmtId="0" xfId="0" applyAlignment="1" applyBorder="1" applyFont="1">
      <alignment vertical="center"/>
    </xf>
    <xf borderId="3" fillId="5" fontId="23" numFmtId="0" xfId="0" applyAlignment="1" applyBorder="1" applyFont="1">
      <alignment horizontal="right" vertical="center"/>
    </xf>
    <xf borderId="0" fillId="0" fontId="24" numFmtId="0" xfId="0" applyAlignment="1" applyFont="1">
      <alignment horizontal="center" vertical="center"/>
    </xf>
    <xf borderId="0" fillId="0" fontId="8" numFmtId="0" xfId="0" applyAlignment="1" applyFont="1">
      <alignment vertical="center"/>
    </xf>
    <xf borderId="0" fillId="0" fontId="24" numFmtId="0" xfId="0" applyAlignment="1" applyFont="1">
      <alignment vertical="center"/>
    </xf>
    <xf borderId="9" fillId="0" fontId="19" numFmtId="0" xfId="0" applyAlignment="1" applyBorder="1" applyFont="1">
      <alignment horizontal="left" vertical="center"/>
    </xf>
    <xf borderId="15" fillId="0" fontId="1" numFmtId="2" xfId="0" applyAlignment="1" applyBorder="1" applyFont="1" applyNumberFormat="1">
      <alignment horizontal="center"/>
    </xf>
    <xf borderId="15" fillId="0" fontId="1" numFmtId="0" xfId="0" applyBorder="1" applyFont="1"/>
    <xf borderId="16" fillId="0" fontId="1" numFmtId="165" xfId="0" applyAlignment="1" applyBorder="1" applyFont="1" applyNumberFormat="1">
      <alignment horizontal="center"/>
    </xf>
    <xf borderId="19" fillId="0" fontId="1" numFmtId="2" xfId="0" applyAlignment="1" applyBorder="1" applyFont="1" applyNumberFormat="1">
      <alignment horizontal="center"/>
    </xf>
    <xf borderId="19" fillId="0" fontId="1" numFmtId="0" xfId="0" applyBorder="1" applyFont="1"/>
    <xf borderId="20" fillId="0" fontId="1" numFmtId="0" xfId="0" applyAlignment="1" applyBorder="1" applyFont="1">
      <alignment horizontal="center"/>
    </xf>
    <xf borderId="21" fillId="0" fontId="1" numFmtId="0" xfId="0" applyAlignment="1" applyBorder="1" applyFont="1">
      <alignment horizontal="center"/>
    </xf>
    <xf borderId="20" fillId="0" fontId="1" numFmtId="165" xfId="0" applyAlignment="1" applyBorder="1" applyFont="1" applyNumberFormat="1">
      <alignment horizontal="center"/>
    </xf>
    <xf borderId="18" fillId="0" fontId="1" numFmtId="165" xfId="0" applyAlignment="1" applyBorder="1" applyFont="1" applyNumberFormat="1">
      <alignment horizontal="center"/>
    </xf>
    <xf borderId="1" fillId="7" fontId="6" numFmtId="0" xfId="0" applyAlignment="1" applyBorder="1" applyFill="1" applyFont="1">
      <alignment horizontal="center" vertical="center"/>
    </xf>
    <xf borderId="3" fillId="8" fontId="1" numFmtId="0" xfId="0" applyAlignment="1" applyBorder="1" applyFill="1" applyFont="1">
      <alignment horizontal="center" vertical="center"/>
    </xf>
    <xf borderId="3" fillId="7" fontId="8" numFmtId="0" xfId="0" applyAlignment="1" applyBorder="1" applyFont="1">
      <alignment vertical="center"/>
    </xf>
    <xf borderId="3" fillId="7" fontId="9" numFmtId="0" xfId="0" applyAlignment="1" applyBorder="1" applyFont="1">
      <alignment vertical="center"/>
    </xf>
    <xf borderId="7" fillId="0" fontId="19" numFmtId="0" xfId="0" applyAlignment="1" applyBorder="1" applyFont="1">
      <alignment horizontal="left" vertical="center"/>
    </xf>
    <xf borderId="3" fillId="5" fontId="25" numFmtId="0" xfId="0" applyAlignment="1" applyBorder="1" applyFont="1">
      <alignment vertical="center"/>
    </xf>
    <xf borderId="5" fillId="5" fontId="25" numFmtId="0" xfId="0" applyAlignment="1" applyBorder="1" applyFont="1">
      <alignment horizontal="center" readingOrder="0" vertical="center"/>
    </xf>
    <xf borderId="3" fillId="5" fontId="25" numFmtId="0" xfId="0" applyAlignment="1" applyBorder="1" applyFont="1">
      <alignment horizontal="right" vertical="center"/>
    </xf>
    <xf borderId="3" fillId="6" fontId="25" numFmtId="1" xfId="0" applyAlignment="1" applyBorder="1" applyFont="1" applyNumberFormat="1">
      <alignment horizontal="center" vertical="center"/>
    </xf>
    <xf borderId="3" fillId="6" fontId="25" numFmtId="0" xfId="0" applyAlignment="1" applyBorder="1" applyFont="1">
      <alignment vertical="center"/>
    </xf>
    <xf borderId="3" fillId="6" fontId="25" numFmtId="0" xfId="0" applyAlignment="1" applyBorder="1" applyFont="1">
      <alignment horizontal="center" vertical="center"/>
    </xf>
    <xf borderId="0" fillId="0" fontId="26" numFmtId="0" xfId="0" applyFont="1"/>
    <xf borderId="3" fillId="6" fontId="27" numFmtId="0" xfId="0" applyAlignment="1" applyBorder="1" applyFont="1">
      <alignment vertical="center"/>
    </xf>
    <xf borderId="3" fillId="6" fontId="25" numFmtId="0" xfId="0" applyAlignment="1" applyBorder="1" applyFont="1">
      <alignment horizontal="right" vertical="center"/>
    </xf>
    <xf borderId="3" fillId="5" fontId="28" numFmtId="0" xfId="0" applyAlignment="1" applyBorder="1" applyFont="1">
      <alignment horizontal="right" vertical="center"/>
    </xf>
    <xf borderId="0" fillId="0" fontId="29" numFmtId="0" xfId="0" applyAlignment="1" applyFont="1">
      <alignment vertical="center"/>
    </xf>
    <xf borderId="3" fillId="6" fontId="30" numFmtId="0" xfId="0" applyAlignment="1" applyBorder="1" applyFont="1">
      <alignment horizontal="right" vertical="center"/>
    </xf>
    <xf borderId="15" fillId="0" fontId="31" numFmtId="0" xfId="0" applyBorder="1" applyFont="1"/>
    <xf borderId="1" fillId="9" fontId="6" numFmtId="0" xfId="0" applyAlignment="1" applyBorder="1" applyFill="1" applyFont="1">
      <alignment horizontal="center" vertical="center"/>
    </xf>
    <xf borderId="3" fillId="10" fontId="1" numFmtId="0" xfId="0" applyAlignment="1" applyBorder="1" applyFill="1" applyFont="1">
      <alignment horizontal="center" vertical="center"/>
    </xf>
    <xf borderId="3" fillId="9" fontId="8" numFmtId="0" xfId="0" applyAlignment="1" applyBorder="1" applyFont="1">
      <alignment vertical="center"/>
    </xf>
    <xf borderId="3" fillId="5" fontId="32" numFmtId="0" xfId="0" applyAlignment="1" applyBorder="1" applyFont="1">
      <alignment vertical="center"/>
    </xf>
    <xf borderId="5" fillId="5" fontId="32" numFmtId="0" xfId="0" applyAlignment="1" applyBorder="1" applyFont="1">
      <alignment horizontal="center" readingOrder="0" vertical="center"/>
    </xf>
    <xf borderId="3" fillId="5" fontId="32" numFmtId="0" xfId="0" applyAlignment="1" applyBorder="1" applyFont="1">
      <alignment horizontal="right" vertical="center"/>
    </xf>
    <xf borderId="3" fillId="6" fontId="32" numFmtId="1" xfId="0" applyAlignment="1" applyBorder="1" applyFont="1" applyNumberFormat="1">
      <alignment horizontal="center" vertical="center"/>
    </xf>
    <xf borderId="3" fillId="6" fontId="32" numFmtId="0" xfId="0" applyAlignment="1" applyBorder="1" applyFont="1">
      <alignment vertical="center"/>
    </xf>
    <xf borderId="3" fillId="6" fontId="32" numFmtId="0" xfId="0" applyAlignment="1" applyBorder="1" applyFont="1">
      <alignment horizontal="center" vertical="center"/>
    </xf>
    <xf borderId="3" fillId="6" fontId="32" numFmtId="0" xfId="0" applyAlignment="1" applyBorder="1" applyFont="1">
      <alignment horizontal="right" vertical="center"/>
    </xf>
    <xf borderId="22" fillId="0" fontId="19" numFmtId="0" xfId="0" applyAlignment="1" applyBorder="1" applyFont="1">
      <alignment horizontal="center" readingOrder="0" vertical="center"/>
    </xf>
    <xf borderId="1" fillId="11" fontId="6" numFmtId="0" xfId="0" applyAlignment="1" applyBorder="1" applyFill="1" applyFont="1">
      <alignment horizontal="center" vertical="center"/>
    </xf>
    <xf borderId="3" fillId="12" fontId="1" numFmtId="0" xfId="0" applyAlignment="1" applyBorder="1" applyFill="1" applyFont="1">
      <alignment horizontal="center" vertical="center"/>
    </xf>
    <xf borderId="3" fillId="11" fontId="8" numFmtId="0" xfId="0" applyAlignment="1" applyBorder="1" applyFont="1">
      <alignment vertical="center"/>
    </xf>
    <xf borderId="3" fillId="5" fontId="33" numFmtId="0" xfId="0" applyAlignment="1" applyBorder="1" applyFont="1">
      <alignment vertical="center"/>
    </xf>
    <xf borderId="5" fillId="5" fontId="33" numFmtId="0" xfId="0" applyAlignment="1" applyBorder="1" applyFont="1">
      <alignment horizontal="center" readingOrder="0" vertical="center"/>
    </xf>
    <xf borderId="3" fillId="5" fontId="33" numFmtId="0" xfId="0" applyAlignment="1" applyBorder="1" applyFont="1">
      <alignment horizontal="right" vertical="center"/>
    </xf>
    <xf borderId="3" fillId="6" fontId="33" numFmtId="1" xfId="0" applyAlignment="1" applyBorder="1" applyFont="1" applyNumberFormat="1">
      <alignment horizontal="center" vertical="center"/>
    </xf>
    <xf borderId="3" fillId="6" fontId="33" numFmtId="0" xfId="0" applyAlignment="1" applyBorder="1" applyFont="1">
      <alignment vertical="center"/>
    </xf>
    <xf borderId="3" fillId="6" fontId="33" numFmtId="0" xfId="0" applyAlignment="1" applyBorder="1" applyFont="1">
      <alignment horizontal="center" vertical="center"/>
    </xf>
    <xf borderId="3" fillId="6" fontId="33" numFmtId="0" xfId="0" applyAlignment="1" applyBorder="1" applyFont="1">
      <alignment horizontal="right" vertical="center"/>
    </xf>
    <xf borderId="0" fillId="0" fontId="19" numFmtId="0" xfId="0" applyAlignment="1" applyFont="1">
      <alignment horizontal="center" vertical="center"/>
    </xf>
    <xf borderId="0" fillId="0" fontId="19" numFmtId="0" xfId="0" applyAlignment="1" applyFont="1">
      <alignment horizontal="left" readingOrder="0" vertical="center"/>
    </xf>
    <xf borderId="1" fillId="13" fontId="6" numFmtId="0" xfId="0" applyAlignment="1" applyBorder="1" applyFill="1" applyFont="1">
      <alignment horizontal="center" vertical="center"/>
    </xf>
    <xf borderId="3" fillId="14" fontId="1" numFmtId="0" xfId="0" applyAlignment="1" applyBorder="1" applyFill="1" applyFont="1">
      <alignment horizontal="center" vertical="center"/>
    </xf>
    <xf borderId="3" fillId="13" fontId="8" numFmtId="0" xfId="0" applyAlignment="1" applyBorder="1" applyFont="1">
      <alignment vertical="center"/>
    </xf>
    <xf borderId="3" fillId="5" fontId="34" numFmtId="0" xfId="0" applyAlignment="1" applyBorder="1" applyFont="1">
      <alignment vertical="center"/>
    </xf>
    <xf borderId="5" fillId="5" fontId="34" numFmtId="0" xfId="0" applyAlignment="1" applyBorder="1" applyFont="1">
      <alignment horizontal="center" readingOrder="0" vertical="center"/>
    </xf>
    <xf borderId="3" fillId="5" fontId="34" numFmtId="0" xfId="0" applyAlignment="1" applyBorder="1" applyFont="1">
      <alignment horizontal="right" vertical="center"/>
    </xf>
    <xf borderId="3" fillId="6" fontId="34" numFmtId="1" xfId="0" applyAlignment="1" applyBorder="1" applyFont="1" applyNumberFormat="1">
      <alignment horizontal="center" vertical="center"/>
    </xf>
    <xf borderId="3" fillId="6" fontId="34" numFmtId="0" xfId="0" applyAlignment="1" applyBorder="1" applyFont="1">
      <alignment vertical="center"/>
    </xf>
    <xf borderId="3" fillId="6" fontId="34" numFmtId="0" xfId="0" applyAlignment="1" applyBorder="1" applyFont="1">
      <alignment horizontal="center" vertical="center"/>
    </xf>
    <xf borderId="0" fillId="0" fontId="14" numFmtId="164" xfId="0" applyAlignment="1" applyFont="1" applyNumberFormat="1">
      <alignment horizontal="center" shrinkToFit="0" vertical="center" wrapText="1"/>
    </xf>
    <xf borderId="0" fillId="0" fontId="15" numFmtId="20" xfId="0" applyAlignment="1" applyFont="1" applyNumberFormat="1">
      <alignment horizontal="center" vertical="center"/>
    </xf>
    <xf borderId="23" fillId="0" fontId="9" numFmtId="0" xfId="0" applyAlignment="1" applyBorder="1" applyFont="1">
      <alignment horizontal="center" vertical="center"/>
    </xf>
    <xf borderId="15" fillId="0" fontId="9" numFmtId="0" xfId="0" applyAlignment="1" applyBorder="1" applyFont="1">
      <alignment horizontal="center" vertical="center"/>
    </xf>
    <xf borderId="0" fillId="0" fontId="9" numFmtId="0" xfId="0" applyAlignment="1" applyFont="1">
      <alignment horizontal="center" vertical="center"/>
    </xf>
    <xf borderId="16" fillId="0" fontId="9" numFmtId="0" xfId="0" applyAlignment="1" applyBorder="1" applyFont="1">
      <alignment horizontal="center" vertical="center"/>
    </xf>
    <xf borderId="17" fillId="0" fontId="9" numFmtId="0" xfId="0" applyAlignment="1" applyBorder="1" applyFont="1">
      <alignment horizontal="center" vertical="center"/>
    </xf>
    <xf borderId="18" fillId="0" fontId="9" numFmtId="0" xfId="0" applyAlignment="1" applyBorder="1" applyFont="1">
      <alignment horizontal="center" vertical="center"/>
    </xf>
    <xf borderId="3" fillId="6" fontId="34" numFmtId="0" xfId="0" applyAlignment="1" applyBorder="1" applyFont="1">
      <alignment horizontal="right" vertical="center"/>
    </xf>
    <xf borderId="24" fillId="4" fontId="9" numFmtId="0" xfId="0" applyAlignment="1" applyBorder="1" applyFont="1">
      <alignment horizontal="center" vertical="center"/>
    </xf>
    <xf borderId="25" fillId="0" fontId="7" numFmtId="0" xfId="0" applyBorder="1" applyFont="1"/>
    <xf borderId="26" fillId="0" fontId="7" numFmtId="0" xfId="0" applyBorder="1" applyFont="1"/>
    <xf borderId="0" fillId="0" fontId="8" numFmtId="0" xfId="0" applyAlignment="1" applyFont="1">
      <alignment horizontal="center" vertical="center"/>
    </xf>
    <xf borderId="1" fillId="15" fontId="6" numFmtId="0" xfId="0" applyAlignment="1" applyBorder="1" applyFill="1" applyFont="1">
      <alignment horizontal="center" vertical="center"/>
    </xf>
    <xf borderId="3" fillId="16" fontId="1" numFmtId="0" xfId="0" applyAlignment="1" applyBorder="1" applyFill="1" applyFont="1">
      <alignment horizontal="center" vertical="center"/>
    </xf>
    <xf borderId="3" fillId="15" fontId="8" numFmtId="0" xfId="0" applyAlignment="1" applyBorder="1" applyFont="1">
      <alignment vertical="center"/>
    </xf>
    <xf borderId="3" fillId="5" fontId="35" numFmtId="0" xfId="0" applyAlignment="1" applyBorder="1" applyFont="1">
      <alignment vertical="center"/>
    </xf>
    <xf borderId="5" fillId="5" fontId="35" numFmtId="0" xfId="0" applyAlignment="1" applyBorder="1" applyFont="1">
      <alignment horizontal="center" readingOrder="0" vertical="center"/>
    </xf>
    <xf borderId="3" fillId="5" fontId="35" numFmtId="0" xfId="0" applyAlignment="1" applyBorder="1" applyFont="1">
      <alignment horizontal="right" vertical="center"/>
    </xf>
    <xf borderId="3" fillId="6" fontId="35" numFmtId="1" xfId="0" applyAlignment="1" applyBorder="1" applyFont="1" applyNumberFormat="1">
      <alignment horizontal="center" vertical="center"/>
    </xf>
    <xf borderId="3" fillId="6" fontId="35" numFmtId="0" xfId="0" applyAlignment="1" applyBorder="1" applyFont="1">
      <alignment vertical="center"/>
    </xf>
    <xf borderId="3" fillId="6" fontId="35" numFmtId="0" xfId="0" applyAlignment="1" applyBorder="1" applyFont="1">
      <alignment horizontal="center" vertical="center"/>
    </xf>
    <xf borderId="3" fillId="6" fontId="36" numFmtId="0" xfId="0" applyAlignment="1" applyBorder="1" applyFont="1">
      <alignment vertical="center"/>
    </xf>
    <xf borderId="3" fillId="6" fontId="35" numFmtId="0" xfId="0" applyAlignment="1" applyBorder="1" applyFont="1">
      <alignment horizontal="right" vertical="center"/>
    </xf>
    <xf borderId="3" fillId="6" fontId="37" numFmtId="0" xfId="0" applyAlignment="1" applyBorder="1" applyFont="1">
      <alignment horizontal="right" vertical="center"/>
    </xf>
    <xf borderId="0" fillId="0" fontId="2" numFmtId="0" xfId="0" applyAlignment="1" applyFont="1">
      <alignment horizontal="center" vertical="center"/>
    </xf>
    <xf borderId="1" fillId="17" fontId="6" numFmtId="0" xfId="0" applyAlignment="1" applyBorder="1" applyFill="1" applyFont="1">
      <alignment horizontal="center" vertical="center"/>
    </xf>
    <xf borderId="3" fillId="18" fontId="1" numFmtId="0" xfId="0" applyAlignment="1" applyBorder="1" applyFill="1" applyFont="1">
      <alignment horizontal="center" vertical="center"/>
    </xf>
    <xf borderId="3" fillId="17" fontId="8" numFmtId="0" xfId="0" applyAlignment="1" applyBorder="1" applyFont="1">
      <alignment vertical="center"/>
    </xf>
    <xf borderId="24" fillId="4" fontId="8" numFmtId="0" xfId="0" applyAlignment="1" applyBorder="1" applyFont="1">
      <alignment horizontal="center" vertical="center"/>
    </xf>
    <xf borderId="0" fillId="0" fontId="38" numFmtId="0" xfId="0" applyAlignment="1" applyFont="1">
      <alignment horizontal="center" vertical="center"/>
    </xf>
    <xf borderId="3" fillId="5" fontId="39" numFmtId="0" xfId="0" applyAlignment="1" applyBorder="1" applyFont="1">
      <alignment vertical="center"/>
    </xf>
    <xf borderId="5" fillId="5" fontId="39" numFmtId="0" xfId="0" applyAlignment="1" applyBorder="1" applyFont="1">
      <alignment horizontal="center" readingOrder="0" vertical="center"/>
    </xf>
    <xf borderId="3" fillId="5" fontId="39" numFmtId="0" xfId="0" applyAlignment="1" applyBorder="1" applyFont="1">
      <alignment horizontal="right" vertical="center"/>
    </xf>
    <xf borderId="3" fillId="6" fontId="39" numFmtId="1" xfId="0" applyAlignment="1" applyBorder="1" applyFont="1" applyNumberFormat="1">
      <alignment horizontal="center" vertical="center"/>
    </xf>
    <xf borderId="3" fillId="6" fontId="39" numFmtId="0" xfId="0" applyAlignment="1" applyBorder="1" applyFont="1">
      <alignment vertical="center"/>
    </xf>
    <xf borderId="3" fillId="6" fontId="39" numFmtId="0" xfId="0" applyAlignment="1" applyBorder="1" applyFont="1">
      <alignment horizontal="center" vertical="center"/>
    </xf>
    <xf borderId="3" fillId="6" fontId="39" numFmtId="0" xfId="0" applyAlignment="1" applyBorder="1" applyFont="1">
      <alignment horizontal="right" vertical="center"/>
    </xf>
    <xf borderId="0" fillId="0" fontId="40" numFmtId="0" xfId="0" applyAlignment="1" applyFont="1">
      <alignment vertical="center"/>
    </xf>
    <xf borderId="1" fillId="12" fontId="6" numFmtId="0" xfId="0" applyAlignment="1" applyBorder="1" applyFont="1">
      <alignment horizontal="center" vertical="center"/>
    </xf>
    <xf borderId="3" fillId="19" fontId="1" numFmtId="0" xfId="0" applyAlignment="1" applyBorder="1" applyFill="1" applyFont="1">
      <alignment horizontal="center" vertical="center"/>
    </xf>
    <xf borderId="3" fillId="12" fontId="8" numFmtId="0" xfId="0" applyAlignment="1" applyBorder="1" applyFont="1">
      <alignment vertical="center"/>
    </xf>
    <xf borderId="3" fillId="5" fontId="41" numFmtId="0" xfId="0" applyAlignment="1" applyBorder="1" applyFont="1">
      <alignment vertical="center"/>
    </xf>
    <xf borderId="5" fillId="5" fontId="41" numFmtId="0" xfId="0" applyAlignment="1" applyBorder="1" applyFont="1">
      <alignment horizontal="center" readingOrder="0" vertical="center"/>
    </xf>
    <xf borderId="3" fillId="5" fontId="41" numFmtId="0" xfId="0" applyAlignment="1" applyBorder="1" applyFont="1">
      <alignment horizontal="right" vertical="center"/>
    </xf>
    <xf borderId="3" fillId="6" fontId="41" numFmtId="1" xfId="0" applyAlignment="1" applyBorder="1" applyFont="1" applyNumberFormat="1">
      <alignment horizontal="center" vertical="center"/>
    </xf>
    <xf borderId="3" fillId="6" fontId="41" numFmtId="0" xfId="0" applyAlignment="1" applyBorder="1" applyFont="1">
      <alignment vertical="center"/>
    </xf>
    <xf borderId="3" fillId="6" fontId="41" numFmtId="0" xfId="0" applyAlignment="1" applyBorder="1" applyFont="1">
      <alignment horizontal="center" vertical="center"/>
    </xf>
    <xf borderId="0" fillId="0" fontId="42" numFmtId="0" xfId="0" applyAlignment="1" applyFont="1">
      <alignment horizontal="left" vertical="center"/>
    </xf>
    <xf borderId="3" fillId="6" fontId="41" numFmtId="0" xfId="0" applyAlignment="1" applyBorder="1" applyFont="1">
      <alignment horizontal="right" vertical="center"/>
    </xf>
    <xf borderId="0" fillId="0" fontId="43" numFmtId="0" xfId="0" applyAlignment="1" applyFont="1">
      <alignment horizontal="center" vertical="center"/>
    </xf>
    <xf borderId="0" fillId="0" fontId="40" numFmtId="0" xfId="0" applyAlignment="1" applyFont="1">
      <alignment horizontal="left" vertical="center"/>
    </xf>
    <xf borderId="0" fillId="0" fontId="44" numFmtId="0" xfId="0" applyAlignment="1" applyFont="1">
      <alignment vertical="center"/>
    </xf>
    <xf borderId="0" fillId="0" fontId="45" numFmtId="0" xfId="0" applyAlignment="1" applyFont="1">
      <alignment horizontal="left" vertical="center"/>
    </xf>
    <xf borderId="0" fillId="0" fontId="40" numFmtId="0" xfId="0" applyAlignment="1" applyFont="1">
      <alignment vertical="top"/>
    </xf>
    <xf borderId="0" fillId="0" fontId="46" numFmtId="0" xfId="0" applyAlignment="1" applyFont="1">
      <alignment vertical="center"/>
    </xf>
    <xf borderId="0" fillId="0" fontId="46" numFmtId="0" xfId="0" applyAlignment="1" applyFont="1">
      <alignment vertical="top"/>
    </xf>
    <xf borderId="0" fillId="0" fontId="45" numFmtId="0" xfId="0" applyAlignment="1" applyFont="1">
      <alignment vertical="top"/>
    </xf>
    <xf borderId="0" fillId="0" fontId="42" numFmtId="0" xfId="0" applyAlignment="1" applyFont="1">
      <alignment horizontal="left" vertical="top"/>
    </xf>
    <xf borderId="0" fillId="0" fontId="40" numFmtId="0" xfId="0" applyAlignment="1" applyFont="1">
      <alignment horizontal="left"/>
    </xf>
    <xf borderId="0" fillId="0" fontId="1" numFmtId="2" xfId="0" applyAlignment="1" applyFont="1" applyNumberFormat="1">
      <alignment horizontal="center"/>
    </xf>
    <xf borderId="0" fillId="0" fontId="6" numFmtId="0" xfId="0" applyAlignment="1" applyFont="1">
      <alignment horizontal="center" vertical="center"/>
    </xf>
    <xf borderId="0" fillId="0" fontId="6" numFmtId="0" xfId="0" applyAlignment="1" applyFont="1">
      <alignment horizontal="center" shrinkToFit="0" vertical="center" wrapText="0"/>
    </xf>
    <xf borderId="27" fillId="4" fontId="47" numFmtId="0" xfId="0" applyAlignment="1" applyBorder="1" applyFont="1">
      <alignment horizontal="center" vertical="center"/>
    </xf>
    <xf borderId="28" fillId="0" fontId="7" numFmtId="0" xfId="0" applyBorder="1" applyFont="1"/>
    <xf borderId="27" fillId="4" fontId="47" numFmtId="0" xfId="0" applyAlignment="1" applyBorder="1" applyFont="1">
      <alignment horizontal="center" shrinkToFit="0" vertical="center" wrapText="0"/>
    </xf>
    <xf borderId="29" fillId="0" fontId="7" numFmtId="0" xfId="0" applyBorder="1" applyFont="1"/>
    <xf borderId="30" fillId="20" fontId="48" numFmtId="0" xfId="0" applyAlignment="1" applyBorder="1" applyFill="1" applyFont="1">
      <alignment horizontal="center" readingOrder="0" vertical="bottom"/>
    </xf>
    <xf borderId="31" fillId="0" fontId="7" numFmtId="0" xfId="0" applyBorder="1" applyFont="1"/>
    <xf borderId="32" fillId="21" fontId="49" numFmtId="0" xfId="0" applyAlignment="1" applyBorder="1" applyFill="1" applyFont="1">
      <alignment horizontal="center" shrinkToFit="0" vertical="center" wrapText="0"/>
    </xf>
    <xf borderId="0" fillId="2" fontId="50" numFmtId="0" xfId="0" applyAlignment="1" applyFont="1">
      <alignment horizontal="center" readingOrder="0" shrinkToFit="0" vertical="center" wrapText="0"/>
    </xf>
    <xf borderId="30" fillId="22" fontId="46" numFmtId="0" xfId="0" applyAlignment="1" applyBorder="1" applyFill="1" applyFont="1">
      <alignment horizontal="center" vertical="bottom"/>
    </xf>
    <xf borderId="0" fillId="7" fontId="51" numFmtId="0" xfId="0" applyAlignment="1" applyFont="1">
      <alignment horizontal="center" readingOrder="0" shrinkToFit="0" vertical="center" wrapText="0"/>
    </xf>
    <xf borderId="30" fillId="0" fontId="52" numFmtId="0" xfId="0" applyAlignment="1" applyBorder="1" applyFont="1">
      <alignment horizontal="center" readingOrder="0" vertical="bottom"/>
    </xf>
    <xf borderId="0" fillId="9" fontId="53" numFmtId="0" xfId="0" applyAlignment="1" applyFont="1">
      <alignment horizontal="center" readingOrder="0" shrinkToFit="0" vertical="center" wrapText="0"/>
    </xf>
    <xf borderId="0" fillId="11" fontId="51" numFmtId="0" xfId="0" applyAlignment="1" applyFont="1">
      <alignment horizontal="center" readingOrder="0" shrinkToFit="0" vertical="center" wrapText="0"/>
    </xf>
    <xf borderId="33" fillId="21" fontId="49" numFmtId="0" xfId="0" applyAlignment="1" applyBorder="1" applyFont="1">
      <alignment horizontal="center" readingOrder="0" shrinkToFit="0" vertical="center" wrapText="1"/>
    </xf>
    <xf borderId="34" fillId="0" fontId="7" numFmtId="0" xfId="0" applyBorder="1" applyFont="1"/>
    <xf borderId="0" fillId="13" fontId="51" numFmtId="0" xfId="0" applyAlignment="1" applyFont="1">
      <alignment horizontal="center" readingOrder="0" shrinkToFit="0" vertical="center" wrapText="0"/>
    </xf>
    <xf borderId="35" fillId="0" fontId="7" numFmtId="0" xfId="0" applyBorder="1" applyFont="1"/>
    <xf borderId="36" fillId="0" fontId="7" numFmtId="0" xfId="0" applyBorder="1" applyFont="1"/>
    <xf borderId="0" fillId="15" fontId="51" numFmtId="0" xfId="0" applyAlignment="1" applyFont="1">
      <alignment horizontal="center" readingOrder="0" shrinkToFit="0" vertical="center" wrapText="0"/>
    </xf>
    <xf borderId="30" fillId="21" fontId="49" numFmtId="0" xfId="0" applyAlignment="1" applyBorder="1" applyFont="1">
      <alignment horizontal="center" shrinkToFit="0" vertical="top" wrapText="1"/>
    </xf>
    <xf borderId="0" fillId="17" fontId="51" numFmtId="0" xfId="0" applyAlignment="1" applyFont="1">
      <alignment horizontal="center" readingOrder="0" shrinkToFit="0" vertical="center" wrapText="0"/>
    </xf>
    <xf borderId="32" fillId="21" fontId="49" numFmtId="0" xfId="0" applyAlignment="1" applyBorder="1" applyFont="1">
      <alignment horizontal="center" shrinkToFit="0" vertical="top" wrapText="1"/>
    </xf>
    <xf borderId="17" fillId="0" fontId="49" numFmtId="0" xfId="0" applyAlignment="1" applyBorder="1" applyFont="1">
      <alignment horizontal="center" readingOrder="0" vertical="center"/>
    </xf>
    <xf borderId="0" fillId="12" fontId="51" numFmtId="0" xfId="0" applyAlignment="1" applyFont="1">
      <alignment horizontal="center" readingOrder="0" shrinkToFit="0" vertical="center" wrapText="0"/>
    </xf>
    <xf borderId="17" fillId="0" fontId="7" numFmtId="0" xfId="0" applyBorder="1" applyFont="1"/>
    <xf borderId="0" fillId="9" fontId="51" numFmtId="0" xfId="0" applyAlignment="1" applyFont="1">
      <alignment horizontal="center" readingOrder="0" shrinkToFit="0" vertical="center" wrapText="0"/>
    </xf>
    <xf borderId="0" fillId="2" fontId="51" numFmtId="0" xfId="0" applyAlignment="1" applyFont="1">
      <alignment horizontal="center" readingOrder="0" shrinkToFit="0" vertical="center" wrapText="0"/>
    </xf>
    <xf borderId="0" fillId="7" fontId="54" numFmtId="0" xfId="0" applyAlignment="1" applyFont="1">
      <alignment horizontal="center" readingOrder="0" shrinkToFit="0" vertical="center" wrapText="0"/>
    </xf>
    <xf borderId="0" fillId="15" fontId="55" numFmtId="0" xfId="0" applyAlignment="1" applyFont="1">
      <alignment horizontal="center" readingOrder="0" shrinkToFit="0" vertical="center" wrapText="0"/>
    </xf>
    <xf borderId="0" fillId="23" fontId="51" numFmtId="0" xfId="0" applyAlignment="1" applyFill="1" applyFont="1">
      <alignment horizontal="center" readingOrder="0" shrinkToFit="0" vertical="center" wrapText="0"/>
    </xf>
    <xf borderId="37" fillId="21" fontId="49" numFmtId="0" xfId="0" applyAlignment="1" applyBorder="1" applyFont="1">
      <alignment horizontal="center" shrinkToFit="0" vertical="center" wrapText="0"/>
    </xf>
    <xf borderId="0" fillId="0" fontId="56" numFmtId="0" xfId="0" applyAlignment="1" applyFont="1">
      <alignment horizontal="center" shrinkToFit="0" vertical="center" wrapText="0"/>
    </xf>
    <xf borderId="37" fillId="21" fontId="49" numFmtId="0" xfId="0" applyAlignment="1" applyBorder="1" applyFont="1">
      <alignment horizontal="center" shrinkToFit="0" vertical="top" wrapText="1"/>
    </xf>
    <xf borderId="21" fillId="0" fontId="7" numFmtId="0" xfId="0" applyBorder="1" applyFont="1"/>
  </cellXfs>
  <cellStyles count="1">
    <cellStyle xfId="0" name="Normal" builtinId="0"/>
  </cellStyles>
  <dxfs count="3">
    <dxf>
      <font>
        <b/>
        <color rgb="FFFF0000"/>
      </font>
      <fill>
        <patternFill patternType="none"/>
      </fill>
      <border/>
    </dxf>
    <dxf>
      <font>
        <color rgb="FF7F7F7F"/>
      </font>
      <fill>
        <patternFill patternType="none"/>
      </fill>
      <border/>
    </dxf>
    <dxf>
      <font>
        <b/>
        <color rgb="FFC55A11"/>
      </font>
      <fill>
        <patternFill patternType="solid">
          <fgColor rgb="FF8EAADB"/>
          <bgColor rgb="FF8EAADB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://nayko.tm" TargetMode="External"/><Relationship Id="rId2" Type="http://schemas.openxmlformats.org/officeDocument/2006/relationships/hyperlink" Target="http://gold.tm" TargetMode="External"/><Relationship Id="rId3" Type="http://schemas.openxmlformats.org/officeDocument/2006/relationships/hyperlink" Target="http://tommy.t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showGridLines="0" workbookViewId="0"/>
  </sheetViews>
  <sheetFormatPr customHeight="1" defaultColWidth="14.43" defaultRowHeight="15.0"/>
  <cols>
    <col customWidth="1" min="1" max="1" width="1.29"/>
    <col customWidth="1" min="2" max="2" width="7.29"/>
    <col customWidth="1" min="3" max="3" width="6.86"/>
    <col customWidth="1" min="4" max="4" width="14.57"/>
    <col customWidth="1" min="5" max="6" width="2.57"/>
    <col customWidth="1" min="7" max="7" width="14.57"/>
    <col customWidth="1" min="8" max="8" width="2.57"/>
    <col customWidth="1" min="9" max="9" width="2.71"/>
    <col customWidth="1" min="10" max="10" width="15.29"/>
    <col customWidth="1" min="11" max="11" width="4.0"/>
    <col customWidth="1" min="12" max="13" width="3.57"/>
    <col customWidth="1" min="14" max="14" width="3.43"/>
    <col customWidth="1" min="15" max="15" width="1.29"/>
    <col customWidth="1" min="16" max="18" width="1.57"/>
    <col customWidth="1" min="19" max="19" width="7.86"/>
    <col customWidth="1" min="20" max="20" width="9.14"/>
    <col customWidth="1" min="21" max="21" width="44.14"/>
    <col customWidth="1" min="22" max="22" width="5.43"/>
    <col customWidth="1" min="23" max="23" width="5.0"/>
    <col customWidth="1" min="24" max="24" width="5.57"/>
    <col customWidth="1" min="25" max="26" width="9.57"/>
    <col customWidth="1" min="27" max="27" width="20.43"/>
    <col customWidth="1" min="28" max="28" width="3.0"/>
    <col customWidth="1" min="29" max="29" width="5.0"/>
    <col customWidth="1" min="30" max="31" width="9.57"/>
    <col customWidth="1" min="32" max="32" width="16.57"/>
    <col customWidth="1" min="33" max="33" width="38.57"/>
    <col customWidth="1" min="34" max="34" width="7.29"/>
    <col customWidth="1" min="35" max="37" width="9.57"/>
    <col customWidth="1" min="38" max="38" width="5.29"/>
    <col customWidth="1" min="39" max="39" width="11.43"/>
    <col customWidth="1" min="40" max="40" width="3.43"/>
    <col customWidth="1" min="41" max="41" width="3.29"/>
    <col customWidth="1" min="42" max="43" width="3.43"/>
    <col customWidth="1" min="44" max="44" width="5.71"/>
    <col customWidth="1" min="45" max="47" width="4.0"/>
    <col customWidth="1" min="48" max="48" width="5.57"/>
    <col customWidth="1" min="49" max="51" width="5.71"/>
    <col customWidth="1" min="52" max="55" width="6.0"/>
    <col customWidth="1" min="56" max="59" width="5.43"/>
    <col customWidth="1" min="60" max="60" width="5.71"/>
    <col customWidth="1" min="61" max="71" width="5.57"/>
    <col customWidth="1" min="72" max="75" width="6.57"/>
    <col customWidth="1" min="76" max="76" width="11.43"/>
  </cols>
  <sheetData>
    <row r="1" ht="3.75" customHeight="1">
      <c r="A1" s="1"/>
      <c r="B1" s="1"/>
      <c r="C1" s="2"/>
      <c r="D1" s="1"/>
      <c r="E1" s="3"/>
      <c r="F1" s="3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</row>
    <row r="2" ht="13.5" customHeight="1">
      <c r="A2" s="1"/>
      <c r="B2" s="1"/>
      <c r="C2" s="2"/>
      <c r="D2" s="1"/>
      <c r="E2" s="3"/>
      <c r="F2" s="3"/>
      <c r="G2" s="4"/>
      <c r="H2" s="1"/>
      <c r="I2" s="1"/>
      <c r="J2" s="1"/>
      <c r="K2" s="5"/>
      <c r="L2" s="6"/>
      <c r="M2" s="6"/>
      <c r="N2" s="6"/>
      <c r="O2" s="6"/>
      <c r="P2" s="6"/>
      <c r="Q2" s="6"/>
      <c r="R2" s="6"/>
      <c r="S2" s="6"/>
      <c r="T2" s="6"/>
      <c r="U2" s="7"/>
      <c r="V2" s="6"/>
      <c r="W2" s="6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</row>
    <row r="3" ht="16.5" customHeight="1">
      <c r="A3" s="1"/>
      <c r="B3" s="8" t="s">
        <v>0</v>
      </c>
      <c r="X3" s="1"/>
      <c r="Y3" s="1"/>
      <c r="Z3" s="1"/>
      <c r="AA3" s="1"/>
      <c r="AB3" s="1"/>
      <c r="AC3" s="1"/>
      <c r="AD3" s="1"/>
      <c r="AE3" s="1"/>
      <c r="AF3" s="9"/>
      <c r="AG3" s="9"/>
      <c r="AH3" s="9"/>
      <c r="AI3" s="9"/>
      <c r="AJ3" s="9"/>
      <c r="AK3" s="9"/>
      <c r="AL3" s="9"/>
      <c r="AM3" s="9"/>
      <c r="AN3" s="9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3"/>
      <c r="BE3" s="3"/>
      <c r="BF3" s="3"/>
      <c r="BG3" s="3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</row>
    <row r="4" ht="11.25" customHeight="1">
      <c r="A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3"/>
      <c r="BE4" s="3"/>
      <c r="BF4" s="3"/>
      <c r="BG4" s="3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</row>
    <row r="5" ht="6.0" customHeight="1">
      <c r="A5" s="1"/>
      <c r="B5" s="1"/>
      <c r="C5" s="2"/>
      <c r="D5" s="1"/>
      <c r="E5" s="3"/>
      <c r="F5" s="3"/>
      <c r="G5" s="4"/>
      <c r="H5" s="1"/>
      <c r="I5" s="1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3"/>
      <c r="BE5" s="3"/>
      <c r="BF5" s="3"/>
      <c r="BG5" s="3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</row>
    <row r="6" ht="3.0" customHeight="1">
      <c r="A6" s="1"/>
      <c r="B6" s="1"/>
      <c r="C6" s="2"/>
      <c r="D6" s="1"/>
      <c r="E6" s="3"/>
      <c r="F6" s="3"/>
      <c r="G6" s="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3"/>
      <c r="BE6" s="3"/>
      <c r="BF6" s="3"/>
      <c r="BG6" s="3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ht="14.25" customHeight="1">
      <c r="A7" s="1"/>
      <c r="B7" s="11" t="s">
        <v>1</v>
      </c>
      <c r="C7" s="12"/>
      <c r="D7" s="12"/>
      <c r="E7" s="12"/>
      <c r="F7" s="12"/>
      <c r="G7" s="12"/>
      <c r="H7" s="13"/>
      <c r="I7" s="14"/>
      <c r="J7" s="15" t="s">
        <v>2</v>
      </c>
      <c r="K7" s="15" t="s">
        <v>3</v>
      </c>
      <c r="L7" s="16" t="s">
        <v>4</v>
      </c>
      <c r="M7" s="16" t="s">
        <v>5</v>
      </c>
      <c r="N7" s="15" t="str">
        <f>"+/-"</f>
        <v>+/-</v>
      </c>
      <c r="O7" s="13"/>
      <c r="P7" s="13"/>
      <c r="Q7" s="13"/>
      <c r="R7" s="13"/>
      <c r="S7" s="17" t="s">
        <v>6</v>
      </c>
      <c r="T7" s="12"/>
      <c r="U7" s="12"/>
      <c r="V7" s="12"/>
      <c r="W7" s="18"/>
      <c r="X7" s="19"/>
      <c r="Y7" s="19"/>
      <c r="Z7" s="19"/>
      <c r="AA7" s="19"/>
      <c r="AB7" s="20"/>
      <c r="AC7" s="20"/>
      <c r="AD7" s="21"/>
      <c r="AE7" s="21"/>
      <c r="AF7" s="22"/>
      <c r="AG7" s="22"/>
      <c r="AH7" s="1"/>
      <c r="AI7" s="1"/>
      <c r="AJ7" s="1"/>
      <c r="AK7" s="1" t="s">
        <v>7</v>
      </c>
      <c r="AL7" s="1" t="s">
        <v>8</v>
      </c>
      <c r="AM7" s="1" t="s">
        <v>9</v>
      </c>
      <c r="AN7" s="1" t="s">
        <v>10</v>
      </c>
      <c r="AO7" s="1" t="s">
        <v>11</v>
      </c>
      <c r="AP7" s="1" t="s">
        <v>12</v>
      </c>
      <c r="AQ7" s="1" t="s">
        <v>13</v>
      </c>
      <c r="AR7" s="1" t="s">
        <v>14</v>
      </c>
      <c r="AS7" s="1" t="s">
        <v>15</v>
      </c>
      <c r="AT7" s="1" t="s">
        <v>16</v>
      </c>
      <c r="AU7" s="1" t="s">
        <v>17</v>
      </c>
      <c r="AV7" s="1" t="s">
        <v>18</v>
      </c>
      <c r="AW7" s="1" t="s">
        <v>19</v>
      </c>
      <c r="AX7" s="1" t="s">
        <v>20</v>
      </c>
      <c r="AY7" s="1" t="s">
        <v>21</v>
      </c>
      <c r="AZ7" s="1" t="s">
        <v>22</v>
      </c>
      <c r="BA7" s="1" t="s">
        <v>23</v>
      </c>
      <c r="BB7" s="1" t="s">
        <v>24</v>
      </c>
      <c r="BC7" s="1" t="s">
        <v>25</v>
      </c>
      <c r="BD7" s="1" t="s">
        <v>26</v>
      </c>
      <c r="BE7" s="1" t="s">
        <v>27</v>
      </c>
      <c r="BF7" s="1" t="s">
        <v>28</v>
      </c>
      <c r="BG7" s="1" t="s">
        <v>29</v>
      </c>
      <c r="BH7" s="1" t="s">
        <v>30</v>
      </c>
      <c r="BI7" s="1" t="s">
        <v>31</v>
      </c>
      <c r="BJ7" s="1" t="s">
        <v>32</v>
      </c>
      <c r="BK7" s="1" t="s">
        <v>33</v>
      </c>
      <c r="BL7" s="1" t="s">
        <v>34</v>
      </c>
      <c r="BM7" s="1" t="s">
        <v>35</v>
      </c>
      <c r="BN7" s="1" t="s">
        <v>36</v>
      </c>
      <c r="BO7" s="1" t="s">
        <v>37</v>
      </c>
      <c r="BP7" s="1" t="s">
        <v>38</v>
      </c>
      <c r="BQ7" s="1" t="s">
        <v>39</v>
      </c>
      <c r="BR7" s="1" t="s">
        <v>38</v>
      </c>
      <c r="BS7" s="1" t="s">
        <v>39</v>
      </c>
      <c r="BT7" s="1"/>
      <c r="BU7" s="1">
        <f>IF($BM11,IF(E8-F8&lt;0,-0.5,IF(F8-E8&lt;0,0.5,0)),IF($BI11,IF($AZ11&gt;$AZ12,-0.5,IF($AZ11&lt;$AZ12,0.5,0)),IF($BJ11,IF($BA11&gt;$BA12,-0.5, IF($BA11&lt;$BA12,0.5,0)),0)))</f>
        <v>0</v>
      </c>
      <c r="BV7" s="1"/>
      <c r="BW7" s="1">
        <f>F12-E12</f>
        <v>15</v>
      </c>
      <c r="BX7" s="1"/>
    </row>
    <row r="8" ht="14.25" customHeight="1">
      <c r="A8" s="1"/>
      <c r="B8" s="23">
        <v>45130.0</v>
      </c>
      <c r="C8" s="24" t="s">
        <v>40</v>
      </c>
      <c r="D8" s="25" t="str">
        <f>SEEDINGS!H3</f>
        <v>Nayko.TM</v>
      </c>
      <c r="E8" s="26">
        <v>15.0</v>
      </c>
      <c r="F8" s="26">
        <v>0.0</v>
      </c>
      <c r="G8" s="27" t="str">
        <f>SEEDINGS!H34</f>
        <v>-</v>
      </c>
      <c r="H8" s="13"/>
      <c r="I8" s="28">
        <f t="shared" ref="I8:I11" si="1">AI11</f>
        <v>1</v>
      </c>
      <c r="J8" s="29" t="str">
        <f t="array" ref="J8">INDEX(AM11:AM14,MATCH(AK11,$AL11:$AL14,0))</f>
        <v>Nayko.TM</v>
      </c>
      <c r="K8" s="30">
        <f t="array" ref="K8">INDEX(AN11:AN14,MATCH(AK11,$AL11:$AL14,0))</f>
        <v>9</v>
      </c>
      <c r="L8" s="30">
        <f t="array" ref="L8">INDEX(AO11:AO14,MATCH(AK11,$AL11:$AL14,0))</f>
        <v>45</v>
      </c>
      <c r="M8" s="30">
        <f t="array" ref="M8">INDEX(AP11:AP14,MATCH(AK11,$AL11:$AL14,0))</f>
        <v>2</v>
      </c>
      <c r="N8" s="30">
        <f t="array" ref="N8">INDEX(AQ11:AQ14,MATCH(AK11,$AL11:$AL14,0))</f>
        <v>43</v>
      </c>
      <c r="O8" s="13"/>
      <c r="P8" s="13"/>
      <c r="Q8" s="13"/>
      <c r="R8" s="13"/>
      <c r="S8" s="31">
        <v>45134.0</v>
      </c>
      <c r="T8" s="32" t="s">
        <v>40</v>
      </c>
      <c r="U8" s="33" t="str">
        <f>IF(OR(I25&lt;2),"C1",T(J24))</f>
        <v>Maxtrak</v>
      </c>
      <c r="V8" s="34">
        <v>8.0</v>
      </c>
      <c r="W8" s="35"/>
      <c r="X8" s="19"/>
      <c r="Y8" s="19"/>
      <c r="Z8" s="19"/>
      <c r="AA8" s="19"/>
      <c r="AB8" s="20"/>
      <c r="AC8" s="20"/>
      <c r="AD8" s="21"/>
      <c r="AE8" s="21"/>
      <c r="AF8" s="22"/>
      <c r="AG8" s="22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ht="14.25" customHeight="1">
      <c r="A9" s="1"/>
      <c r="B9" s="23">
        <v>45130.0</v>
      </c>
      <c r="C9" s="24" t="s">
        <v>40</v>
      </c>
      <c r="D9" s="36" t="str">
        <f>SEEDINGS!H18</f>
        <v>thoboom</v>
      </c>
      <c r="E9" s="26">
        <v>7.0</v>
      </c>
      <c r="F9" s="26">
        <v>15.0</v>
      </c>
      <c r="G9" s="37" t="str">
        <f>SEEDINGS!H19</f>
        <v>Walegen</v>
      </c>
      <c r="H9" s="13"/>
      <c r="I9" s="28">
        <f t="shared" si="1"/>
        <v>2</v>
      </c>
      <c r="J9" s="38" t="str">
        <f t="array" ref="J9">INDEX(AM11:AM14,MATCH(AK12,$AL11:$AL14,0))</f>
        <v>Walegen</v>
      </c>
      <c r="K9" s="30">
        <f t="array" ref="K9">INDEX(AN11:AN14,MATCH(AK12,$AL11:$AL14,0))</f>
        <v>6</v>
      </c>
      <c r="L9" s="30">
        <f t="array" ref="L9">INDEX(AO11:AO14,MATCH(AK12,$AL11:$AL14,0))</f>
        <v>30</v>
      </c>
      <c r="M9" s="30">
        <f t="array" ref="M9">INDEX(AP11:AP14,MATCH(AK12,$AL11:$AL14,0))</f>
        <v>22</v>
      </c>
      <c r="N9" s="30">
        <f t="array" ref="N9">INDEX(AQ11:AQ14,MATCH(AK12,$AL11:$AL14,0))</f>
        <v>8</v>
      </c>
      <c r="O9" s="13"/>
      <c r="P9" s="13"/>
      <c r="Q9" s="13"/>
      <c r="R9" s="13"/>
      <c r="T9" s="39"/>
      <c r="U9" s="40" t="str">
        <f>IF(OR(I34&lt;3,I33&lt;2),"D2",T(J33))</f>
        <v>MimoJr.</v>
      </c>
      <c r="V9" s="41">
        <v>15.0</v>
      </c>
      <c r="W9" s="35"/>
      <c r="X9" s="19"/>
      <c r="Y9" s="19"/>
      <c r="Z9" s="19"/>
      <c r="AA9" s="19"/>
      <c r="AB9" s="20"/>
      <c r="AC9" s="20"/>
      <c r="AD9" s="21"/>
      <c r="AE9" s="21"/>
      <c r="AF9" s="22"/>
      <c r="AG9" s="22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ht="14.25" customHeight="1">
      <c r="A10" s="1"/>
      <c r="B10" s="23">
        <v>45130.0</v>
      </c>
      <c r="C10" s="24" t="s">
        <v>40</v>
      </c>
      <c r="D10" s="42" t="str">
        <f>D8</f>
        <v>Nayko.TM</v>
      </c>
      <c r="E10" s="26">
        <v>15.0</v>
      </c>
      <c r="F10" s="26">
        <v>2.0</v>
      </c>
      <c r="G10" s="43" t="str">
        <f>D9</f>
        <v>thoboom</v>
      </c>
      <c r="H10" s="13"/>
      <c r="I10" s="44">
        <f t="shared" si="1"/>
        <v>3</v>
      </c>
      <c r="J10" s="13" t="str">
        <f t="array" ref="J10">INDEX(AM11:AM14,MATCH(AK13,$AL11:$AL14,0))</f>
        <v>thoboom</v>
      </c>
      <c r="K10" s="45">
        <f t="array" ref="K10">INDEX(AN11:AN14,MATCH(AK13,$AL11:$AL14,0))</f>
        <v>3</v>
      </c>
      <c r="L10" s="45">
        <f t="array" ref="L10">INDEX(AO11:AO14,MATCH(AK13,$AL11:$AL14,0))</f>
        <v>24</v>
      </c>
      <c r="M10" s="45">
        <f t="array" ref="M10">INDEX(AP11:AP14,MATCH(AK13,$AL11:$AL14,0))</f>
        <v>30</v>
      </c>
      <c r="N10" s="45">
        <f t="array" ref="N10">INDEX(AQ11:AQ14,MATCH(AK13,$AL11:$AL14,0))</f>
        <v>-6</v>
      </c>
      <c r="O10" s="13"/>
      <c r="P10" s="13"/>
      <c r="Q10" s="13"/>
      <c r="R10" s="13"/>
      <c r="S10" s="31">
        <v>45134.0</v>
      </c>
      <c r="T10" s="32" t="s">
        <v>40</v>
      </c>
      <c r="U10" s="46" t="str">
        <f>IF(OR(I9&lt;2),"A1",T(J8))</f>
        <v>Nayko.TM</v>
      </c>
      <c r="V10" s="47">
        <v>12.0</v>
      </c>
      <c r="W10" s="35"/>
      <c r="X10" s="19"/>
      <c r="Y10" s="19"/>
      <c r="Z10" s="19"/>
      <c r="AA10" s="19"/>
      <c r="AB10" s="19"/>
      <c r="AC10" s="19"/>
      <c r="AD10" s="48"/>
      <c r="AE10" s="48"/>
      <c r="AF10" s="1"/>
      <c r="AG10" s="1"/>
      <c r="AH10" s="1"/>
      <c r="AI10" s="1"/>
      <c r="AJ10" s="1"/>
      <c r="AK10" s="1"/>
      <c r="AL10" s="49" t="s">
        <v>41</v>
      </c>
      <c r="AM10" s="50" t="s">
        <v>42</v>
      </c>
      <c r="AN10" s="51" t="s">
        <v>3</v>
      </c>
      <c r="AO10" s="49" t="s">
        <v>43</v>
      </c>
      <c r="AP10" s="51" t="s">
        <v>44</v>
      </c>
      <c r="AQ10" s="52" t="s">
        <v>45</v>
      </c>
      <c r="AR10" s="51" t="s">
        <v>46</v>
      </c>
      <c r="AS10" s="51" t="s">
        <v>47</v>
      </c>
      <c r="AT10" s="51" t="s">
        <v>48</v>
      </c>
      <c r="AU10" s="51" t="s">
        <v>49</v>
      </c>
      <c r="AV10" s="49" t="s">
        <v>50</v>
      </c>
      <c r="AW10" s="51" t="s">
        <v>51</v>
      </c>
      <c r="AX10" s="51" t="s">
        <v>52</v>
      </c>
      <c r="AY10" s="52" t="s">
        <v>53</v>
      </c>
      <c r="AZ10" s="49" t="s">
        <v>54</v>
      </c>
      <c r="BA10" s="51" t="s">
        <v>55</v>
      </c>
      <c r="BB10" s="51" t="s">
        <v>56</v>
      </c>
      <c r="BC10" s="52" t="s">
        <v>57</v>
      </c>
      <c r="BD10" s="49" t="s">
        <v>58</v>
      </c>
      <c r="BE10" s="51" t="s">
        <v>59</v>
      </c>
      <c r="BF10" s="51" t="s">
        <v>60</v>
      </c>
      <c r="BG10" s="52" t="s">
        <v>61</v>
      </c>
      <c r="BH10" s="49" t="s">
        <v>62</v>
      </c>
      <c r="BI10" s="51" t="s">
        <v>54</v>
      </c>
      <c r="BJ10" s="51" t="s">
        <v>55</v>
      </c>
      <c r="BK10" s="51" t="s">
        <v>56</v>
      </c>
      <c r="BL10" s="51" t="s">
        <v>57</v>
      </c>
      <c r="BM10" s="51" t="s">
        <v>63</v>
      </c>
      <c r="BN10" s="51" t="s">
        <v>64</v>
      </c>
      <c r="BO10" s="51" t="s">
        <v>65</v>
      </c>
      <c r="BP10" s="51" t="s">
        <v>66</v>
      </c>
      <c r="BQ10" s="51" t="s">
        <v>67</v>
      </c>
      <c r="BR10" s="51" t="s">
        <v>68</v>
      </c>
      <c r="BS10" s="51" t="s">
        <v>69</v>
      </c>
      <c r="BT10" s="49" t="s">
        <v>70</v>
      </c>
      <c r="BU10" s="51" t="s">
        <v>71</v>
      </c>
      <c r="BV10" s="51" t="s">
        <v>72</v>
      </c>
      <c r="BW10" s="52" t="s">
        <v>73</v>
      </c>
      <c r="BX10" s="1"/>
    </row>
    <row r="11" ht="14.25" customHeight="1">
      <c r="A11" s="1"/>
      <c r="B11" s="23">
        <v>45130.0</v>
      </c>
      <c r="C11" s="24" t="s">
        <v>40</v>
      </c>
      <c r="D11" s="38" t="str">
        <f>G9</f>
        <v>Walegen</v>
      </c>
      <c r="E11" s="26">
        <v>15.0</v>
      </c>
      <c r="F11" s="26">
        <v>0.0</v>
      </c>
      <c r="G11" s="53" t="str">
        <f>G8</f>
        <v>-</v>
      </c>
      <c r="H11" s="13"/>
      <c r="I11" s="44">
        <f t="shared" si="1"/>
        <v>4</v>
      </c>
      <c r="J11" s="13" t="str">
        <f t="array" ref="J11">INDEX(AM11:AM14,MATCH(AK14,$AL11:$AL14,0))</f>
        <v>-</v>
      </c>
      <c r="K11" s="45">
        <f t="array" ref="K11">INDEX(AN11:AN14,MATCH(AK14,$AL11:$AL14,0))</f>
        <v>0</v>
      </c>
      <c r="L11" s="45">
        <f t="array" ref="L11">INDEX(AO11:AO14,MATCH(AK14,$AL11:$AL14,0))</f>
        <v>0</v>
      </c>
      <c r="M11" s="45">
        <f t="array" ref="M11">INDEX(AP11:AP14,MATCH(AK14,$AL11:$AL14,0))</f>
        <v>45</v>
      </c>
      <c r="N11" s="45">
        <f t="array" ref="N11">INDEX(AQ11:AQ14,MATCH(AK14,$AL11:$AL14,0))</f>
        <v>-45</v>
      </c>
      <c r="O11" s="13"/>
      <c r="P11" s="13"/>
      <c r="Q11" s="13"/>
      <c r="R11" s="13"/>
      <c r="T11" s="39"/>
      <c r="U11" s="40" t="str">
        <f>IF(OR(I18&lt;3,I17&lt;2),"B2",T(J17))</f>
        <v>SnatiX.</v>
      </c>
      <c r="V11" s="47">
        <v>14.0</v>
      </c>
      <c r="W11" s="35"/>
      <c r="X11" s="19"/>
      <c r="Y11" s="19"/>
      <c r="Z11" s="19"/>
      <c r="AA11" s="19"/>
      <c r="AB11" s="19"/>
      <c r="AC11" s="19"/>
      <c r="AD11" s="48"/>
      <c r="AE11" s="48"/>
      <c r="AF11" s="1"/>
      <c r="AG11" s="1"/>
      <c r="AH11" s="1"/>
      <c r="AI11" s="54">
        <v>1.0</v>
      </c>
      <c r="AJ11" s="54">
        <f t="shared" ref="AJ11:AJ14" si="2">ROUND(AK11,0)</f>
        <v>1</v>
      </c>
      <c r="AK11" s="55">
        <f>MIN(AL11:AL14)</f>
        <v>0.95</v>
      </c>
      <c r="AL11" s="56">
        <f>SUM(BD11:BG11)+2.45</f>
        <v>0.95</v>
      </c>
      <c r="AM11" s="57" t="str">
        <f>D8</f>
        <v>Nayko.TM</v>
      </c>
      <c r="AN11" s="3">
        <f t="shared" ref="AN11:AN14" si="3">SUM(AR11:AU11)</f>
        <v>9</v>
      </c>
      <c r="AO11" s="58">
        <f>E8+E10+F12</f>
        <v>45</v>
      </c>
      <c r="AP11" s="3">
        <f>F8+F10+E12</f>
        <v>2</v>
      </c>
      <c r="AQ11" s="59">
        <f t="shared" ref="AQ11:AQ14" si="4">AO11-AP11</f>
        <v>43</v>
      </c>
      <c r="AR11" s="3" t="s">
        <v>74</v>
      </c>
      <c r="AS11" s="3">
        <f>IF(ISBLANK(E8),0,IF(E8&gt;F8,3,IF(E8=F8,1,0)))</f>
        <v>3</v>
      </c>
      <c r="AT11" s="3">
        <f>IF(ISBLANK(E10),0,IF(E10&gt;F10,3,IF(E10=F10,1,0)))</f>
        <v>3</v>
      </c>
      <c r="AU11" s="3">
        <f>IF(ISBLANK(F12),0,IF(F12&gt;E12,3,IF(F12=E12,1,0)))</f>
        <v>3</v>
      </c>
      <c r="AV11" s="58" t="s">
        <v>74</v>
      </c>
      <c r="AW11" s="3" t="b">
        <f>(10*(AQ11-AQ12)+AO11-AO12&gt;0)</f>
        <v>1</v>
      </c>
      <c r="AX11" s="3" t="b">
        <f>10*(AQ11-AQ13)+AO11-AO13&gt;0</f>
        <v>1</v>
      </c>
      <c r="AY11" s="59" t="b">
        <f>10*(AQ11-AQ14)+AO11-AO14&gt;0</f>
        <v>1</v>
      </c>
      <c r="AZ11" s="58">
        <f>10000*(AS11+AT11)+(E10-F10+E8-F8)*100+(E10+E8)</f>
        <v>62830</v>
      </c>
      <c r="BA11" s="3">
        <f>10000*(AS11+AU11)+(E8-F8+F12-E12)*100+(E8+F12)</f>
        <v>63030</v>
      </c>
      <c r="BB11" s="3">
        <f>10000*(AT11+AU11)+(E10-F10+F12-E12)*100+(E10+F12)</f>
        <v>62830</v>
      </c>
      <c r="BC11" s="59" t="s">
        <v>74</v>
      </c>
      <c r="BD11" s="58" t="s">
        <v>74</v>
      </c>
      <c r="BE11" s="60">
        <f>IF($AN11&gt;$AN12,-0.5,IF($AN12&gt;$AN11,0.5,IF(AW11,-0.5,IF(AV12,0.5,BU11))))</f>
        <v>-0.5</v>
      </c>
      <c r="BF11" s="60">
        <f>IF($AN11&gt;$AN13,-0.5,IF($AN13&gt;$AN11,0.5,IF(AX11,-0.5,IF(AV13,0.5,BV11))))</f>
        <v>-0.5</v>
      </c>
      <c r="BG11" s="61">
        <f>IF($AN11&gt;$AN14,-0.5,IF($AN14&gt;$AN11,0.5,IF(AY11,-0.5,IF(AV14,0.5,BW11))))</f>
        <v>-0.5</v>
      </c>
      <c r="BH11" s="62" t="b">
        <f>AND(AND(AN11=AN12,AN12=AN13,AN13=AN14),AND(AO11=AO12,AO12=AO13,AO13=AO14),AND(AP11=AP12,AP12=AP13,AP13=AP14))</f>
        <v>0</v>
      </c>
      <c r="BI11" s="62" t="b">
        <f>AND(NOT(BH11),AN11=AN12,AN11=AN13,AO11=AO12,AO11=AO13,AP11=AP12,AP11=AP13)</f>
        <v>0</v>
      </c>
      <c r="BJ11" s="62" t="b">
        <f>AND(NOT(BH11),AN11=AN12,AN11=AN14,AO11=AO12,AO11=AO14,AP11=AP12,AP11=AP14)</f>
        <v>0</v>
      </c>
      <c r="BK11" s="62" t="b">
        <f>AND(NOT(BH11),AN11=AN13,AN11=AN14,AO11=AO13,AO11=AO14,AP11=AP13,AP11=AP14)</f>
        <v>0</v>
      </c>
      <c r="BL11" s="62" t="b">
        <f>AND(NOT(BH11),AN12=AN13,AN12=AN14,AO12=AO13,AO12=AO14,AP12=AP13,AP12=AP14)</f>
        <v>0</v>
      </c>
      <c r="BM11" s="62" t="b">
        <f>AND(NOT(BH11),NOT(BI11),NOT(BJ11),AN11=AN12,AO11=AO12,AP11=AP12)</f>
        <v>0</v>
      </c>
      <c r="BN11" s="62" t="b">
        <f>AND(NOT(BH11),NOT(BI11),NOT(BK11),AN11=AN13,AO11=AO13,AP11=AP13)</f>
        <v>0</v>
      </c>
      <c r="BO11" s="62" t="b">
        <f>AND(NOT(BH11),NOT(BJ11),NOT(BK11),AN11=AN14,AO11=AO14,AP11=AP14)</f>
        <v>0</v>
      </c>
      <c r="BP11" s="62" t="b">
        <f>AND(NOT(BH11),NOT(BI11),NOT(BL11),AN12=AN13,AO12=AO13)</f>
        <v>0</v>
      </c>
      <c r="BQ11" s="62" t="b">
        <f>AND(NOT(BH11),NOT(BJ11),NOT(BL11),AN12=AN14,AO12=AO14,AP12=AP14)</f>
        <v>0</v>
      </c>
      <c r="BR11" s="62" t="b">
        <f>AND(NOT(BH11),NOT(BK11),NOT(BL11),AN13=AN14,AO13=AO14,AP13=AP14)</f>
        <v>0</v>
      </c>
      <c r="BS11" s="62" t="b">
        <f t="array" ref="BS11">AND(NOT(BH11:BR11))</f>
        <v>1</v>
      </c>
      <c r="BT11" s="58" t="s">
        <v>74</v>
      </c>
      <c r="BU11" s="3">
        <f>IF($BM11,IF(F8-E8&lt;0,-0.5,IF(E8-F8&lt;0,0.5,0)),IF($BI11,IF($AZ11&gt;$AZ12,-0.5,IF($AZ11&lt;$AZ12,0.5,0)),IF($BJ11,IF($BA11&gt;$BA12,-0.5, IF($BA11&lt;$BA12,0.5,0)),0)))</f>
        <v>0</v>
      </c>
      <c r="BV11" s="3">
        <f>IF($BN11,IF(F10-E10&lt;0,-0.5,IF(E10-F10&lt;0,0.5,0)),IF($BI11,IF($AZ11&gt;$AZ13,-0.5,IF($AZ11&lt;$AZ13,0.5,0)),IF($BK11,IF($BB11&gt;$BB13,-0.5,IF($BB11&lt;$BB13,0.5,0)),0)))</f>
        <v>0</v>
      </c>
      <c r="BW11" s="59">
        <f>IF($BO11,IF(E12-F12&lt;0,-0.5,IF(F12-E12&lt;0,0.5,0)),IF($BJ11,IF($BA11&gt;$BA14,-0.5,IF($BA11&lt;$BA14,0.5,0)),IF($BK11,IF($BB11&gt;$BB14,-0.5, IF($BB11&lt;$BB14,0.5,0)),0)))</f>
        <v>0</v>
      </c>
      <c r="BX11" s="1"/>
    </row>
    <row r="12" ht="14.25" customHeight="1">
      <c r="A12" s="1"/>
      <c r="B12" s="23">
        <v>45130.0</v>
      </c>
      <c r="C12" s="24" t="s">
        <v>40</v>
      </c>
      <c r="D12" s="63" t="str">
        <f>G9</f>
        <v>Walegen</v>
      </c>
      <c r="E12" s="26">
        <v>0.0</v>
      </c>
      <c r="F12" s="26">
        <v>15.0</v>
      </c>
      <c r="G12" s="64" t="str">
        <f t="shared" ref="G12:G13" si="5">D8</f>
        <v>Nayko.TM</v>
      </c>
      <c r="H12" s="13"/>
      <c r="I12" s="65"/>
      <c r="J12" s="66" t="str">
        <f>IF(OR(I10&lt;3,I9&lt;2),"TIRAGE AU SORT !!!"," ")</f>
        <v> </v>
      </c>
      <c r="K12" s="67"/>
      <c r="L12" s="67"/>
      <c r="M12" s="67"/>
      <c r="N12" s="67"/>
      <c r="O12" s="13"/>
      <c r="P12" s="13"/>
      <c r="Q12" s="13"/>
      <c r="R12" s="13"/>
      <c r="S12" s="31">
        <v>45134.0</v>
      </c>
      <c r="T12" s="32" t="s">
        <v>40</v>
      </c>
      <c r="U12" s="68" t="str">
        <f>IF(OR(I17&lt;2),"B1",T(J16))</f>
        <v>Plombz</v>
      </c>
      <c r="V12" s="47">
        <v>14.0</v>
      </c>
      <c r="W12" s="35"/>
      <c r="X12" s="19"/>
      <c r="Y12" s="19"/>
      <c r="Z12" s="19"/>
      <c r="AA12" s="19"/>
      <c r="AB12" s="19"/>
      <c r="AC12" s="19"/>
      <c r="AD12" s="48"/>
      <c r="AE12" s="48"/>
      <c r="AF12" s="1"/>
      <c r="AG12" s="1"/>
      <c r="AH12" s="1"/>
      <c r="AI12" s="54">
        <f>IF(ROUND(AK12,0)=ROUND(AK11,0),AI11,2)</f>
        <v>2</v>
      </c>
      <c r="AJ12" s="54">
        <f t="shared" si="2"/>
        <v>2</v>
      </c>
      <c r="AK12" s="55">
        <f>MAX(MIN(AL11:AL13),MIN(AL11,AL12,AL14),MIN(AL11,AL13,AL14),MIN(AL12:AL14))</f>
        <v>1.98</v>
      </c>
      <c r="AL12" s="69">
        <f>SUM(BD12:BG12)+2.46</f>
        <v>3.96</v>
      </c>
      <c r="AM12" s="70" t="str">
        <f>G8</f>
        <v>-</v>
      </c>
      <c r="AN12" s="3">
        <f t="shared" si="3"/>
        <v>0</v>
      </c>
      <c r="AO12" s="58">
        <f>F8+F11+E13</f>
        <v>0</v>
      </c>
      <c r="AP12" s="3">
        <f>E8+E11+F13</f>
        <v>45</v>
      </c>
      <c r="AQ12" s="59">
        <f t="shared" si="4"/>
        <v>-45</v>
      </c>
      <c r="AR12" s="3">
        <f>IF(ISBLANK(F8),0,IF(AS11=3,0,IF(AS11=1,1,3)))</f>
        <v>0</v>
      </c>
      <c r="AS12" s="3" t="s">
        <v>74</v>
      </c>
      <c r="AT12" s="3">
        <f>IF(ISBLANK(E13),0,IF(AS13=3,0,IF(AS13=1,1,3)))</f>
        <v>0</v>
      </c>
      <c r="AU12" s="3">
        <f>IF(ISBLANK(F11),0,IF(F11&gt;E11,3,IF(F11=E11,1,0)))</f>
        <v>0</v>
      </c>
      <c r="AV12" s="58" t="b">
        <f>(10*(AQ11-AQ12)+AO11-AO12&lt;0)</f>
        <v>0</v>
      </c>
      <c r="AW12" s="3" t="s">
        <v>74</v>
      </c>
      <c r="AX12" s="3" t="b">
        <f>10*(AQ12-AQ13)+AO12-AO13&gt;0</f>
        <v>0</v>
      </c>
      <c r="AY12" s="59" t="b">
        <f>10*(AQ12-AQ14)+AO12-AO14&gt;0</f>
        <v>0</v>
      </c>
      <c r="AZ12" s="58">
        <f>10000*(AR12+AT12)+(F8-E8+E13-F13)*100+(F8+E13)</f>
        <v>-3000</v>
      </c>
      <c r="BA12" s="3">
        <f>10000*(AR12+AU12)+(F8-E8+F11-E11)*100+(F8+F11)</f>
        <v>-3000</v>
      </c>
      <c r="BB12" s="3" t="s">
        <v>74</v>
      </c>
      <c r="BC12" s="59">
        <f>10000*(AT12+AU12)+(F11-E11+E13-F13)*100+(F11+E13)</f>
        <v>-3000</v>
      </c>
      <c r="BD12" s="71">
        <f>-BE11</f>
        <v>0.5</v>
      </c>
      <c r="BE12" s="3" t="s">
        <v>74</v>
      </c>
      <c r="BF12" s="60">
        <f>IF($AN12&gt;$AN13,-0.5,IF($AN13&gt;$AN12,0.5,IF(AX12,-0.5,IF(AW13,0.5,BV12))))</f>
        <v>0.5</v>
      </c>
      <c r="BG12" s="61">
        <f>IF($AN12&gt;$AN14,-0.5,IF($AN14&gt;$AN12,0.5,IF(AY12,-0.5,IF(AW14,0.5,BW12))))</f>
        <v>0.5</v>
      </c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58"/>
      <c r="BU12" s="3" t="s">
        <v>74</v>
      </c>
      <c r="BV12" s="3">
        <f>IF($BP11,IF(F13-E13&lt;0,-0.5,IF(E13-F13&lt;0,0.5,0)),IF($BI11,IF($AZ12&gt;$AZ13,-0.5,IF($AZ12&lt;$AZ13,0.5,0)),IF($BL11,IF($BC12&gt;$BC13,-0.5,IF($BC12&lt;$BC13,0.5,0)),0)))</f>
        <v>0</v>
      </c>
      <c r="BW12" s="59">
        <f>IF($BQ11,IF(E11-F11&lt;0,-0.5,IF(F11-E11&lt;0,0.5,0)),IF($BJ11,IF($BA12&gt;$BA14,-0.5,IF($BA12&lt;$BA14,0.5,0)),IF($BL11,IF($BC12&gt;$BC14,-0.5,IF($BC12&lt;$BC14,0.5,0)),0)))</f>
        <v>0</v>
      </c>
      <c r="BX12" s="1"/>
    </row>
    <row r="13" ht="14.25" customHeight="1">
      <c r="A13" s="1"/>
      <c r="B13" s="23">
        <v>45130.0</v>
      </c>
      <c r="C13" s="24" t="s">
        <v>40</v>
      </c>
      <c r="D13" s="38" t="str">
        <f>G8</f>
        <v>-</v>
      </c>
      <c r="E13" s="26">
        <v>0.0</v>
      </c>
      <c r="F13" s="26">
        <v>15.0</v>
      </c>
      <c r="G13" s="53" t="str">
        <f t="shared" si="5"/>
        <v>thoboom</v>
      </c>
      <c r="H13" s="13"/>
      <c r="I13" s="45"/>
      <c r="J13" s="13"/>
      <c r="K13" s="13"/>
      <c r="L13" s="13"/>
      <c r="M13" s="13"/>
      <c r="N13" s="13"/>
      <c r="O13" s="13"/>
      <c r="P13" s="13"/>
      <c r="Q13" s="13"/>
      <c r="R13" s="13"/>
      <c r="T13" s="39"/>
      <c r="U13" s="40" t="str">
        <f>IF(OR(I10&lt;3,I9&lt;2),"A2",T(J9))</f>
        <v>Walegen</v>
      </c>
      <c r="V13" s="47">
        <v>11.0</v>
      </c>
      <c r="W13" s="35"/>
      <c r="X13" s="19"/>
      <c r="Y13" s="19"/>
      <c r="Z13" s="19"/>
      <c r="AA13" s="19"/>
      <c r="AB13" s="19"/>
      <c r="AC13" s="19"/>
      <c r="AD13" s="48"/>
      <c r="AE13" s="48"/>
      <c r="AF13" s="1"/>
      <c r="AG13" s="1"/>
      <c r="AH13" s="1"/>
      <c r="AI13" s="54">
        <f>IF(ROUND(AK13,0)=ROUND(AK12,0),AI12,3)</f>
        <v>3</v>
      </c>
      <c r="AJ13" s="54">
        <f t="shared" si="2"/>
        <v>3</v>
      </c>
      <c r="AK13" s="55">
        <f>MIN(MAX(AL11:AL13),MAX(AL11,AL12,AL14),MAX(AL11,AL13,AL14),MAX(AL12:AL14))</f>
        <v>2.97</v>
      </c>
      <c r="AL13" s="69">
        <f>SUM(BD13:BG13)+2.47</f>
        <v>2.97</v>
      </c>
      <c r="AM13" s="70" t="str">
        <f>D9</f>
        <v>thoboom</v>
      </c>
      <c r="AN13" s="3">
        <f t="shared" si="3"/>
        <v>3</v>
      </c>
      <c r="AO13" s="58">
        <f>E9+F10+F13</f>
        <v>24</v>
      </c>
      <c r="AP13" s="3">
        <f>F9+E10+E13</f>
        <v>30</v>
      </c>
      <c r="AQ13" s="59">
        <f t="shared" si="4"/>
        <v>-6</v>
      </c>
      <c r="AR13" s="3">
        <f>IF(ISBLANK(F10),0,IF(AT11=3,0,IF(AT11=1,1,3)))</f>
        <v>0</v>
      </c>
      <c r="AS13" s="3">
        <f>IF(ISBLANK(F13),0,IF(F13&gt;E13,3,IF(F13=E13,1,0)))</f>
        <v>3</v>
      </c>
      <c r="AT13" s="3" t="s">
        <v>74</v>
      </c>
      <c r="AU13" s="3">
        <f>IF(ISBLANK(E9),0,IF(E9&gt;F9,3,IF(E9=F9,1,0)))</f>
        <v>0</v>
      </c>
      <c r="AV13" s="58" t="b">
        <f>10*(AQ11-AQ13)+AO11-AO13&lt;0</f>
        <v>0</v>
      </c>
      <c r="AW13" s="3" t="b">
        <f>10*(AQ12-AQ13)+AO12-AO13&lt;0</f>
        <v>1</v>
      </c>
      <c r="AX13" s="3" t="s">
        <v>74</v>
      </c>
      <c r="AY13" s="59" t="b">
        <f>10*(AQ13-AQ14)+AO13-AO14&gt;0</f>
        <v>0</v>
      </c>
      <c r="AZ13" s="58">
        <f>10000*(AR13+AS13)+(F10-E10+F13-E13)*100+(F10+F13)</f>
        <v>30217</v>
      </c>
      <c r="BA13" s="3" t="s">
        <v>74</v>
      </c>
      <c r="BB13" s="3">
        <f>10000*(AR13+AU13)+(E9-F9+F10-E10)*100+(E9+F10)</f>
        <v>-2091</v>
      </c>
      <c r="BC13" s="59">
        <f>10000*(AS13+AU13)+(E9-F9+F13-E13)*100+(E9+F13)</f>
        <v>30722</v>
      </c>
      <c r="BD13" s="71">
        <f>-BF11</f>
        <v>0.5</v>
      </c>
      <c r="BE13" s="60">
        <f>-BF12</f>
        <v>-0.5</v>
      </c>
      <c r="BF13" s="60" t="s">
        <v>74</v>
      </c>
      <c r="BG13" s="61">
        <f>IF($AN13&gt;$AN14,-0.5,IF($AN14&gt;$AN13,0.5,IF(AY13,-0.5,IF(AX14,0.5,BW13))))</f>
        <v>0.5</v>
      </c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58"/>
      <c r="BU13" s="3"/>
      <c r="BV13" s="3" t="s">
        <v>74</v>
      </c>
      <c r="BW13" s="59">
        <f>IF($BR11,IF(F9-E9&lt;0,-0.5,IF(E9-F9&lt;0,0.5,0)),IF($BK11,IF($BB13&gt;$BB14,-0.5,IF($BB13&lt;$BB14,0.5,0)),IF($BL11,IF($BC13&gt;$BC14,-0.5,IF($BC13&lt;$BC14,0.5,0)),0)))</f>
        <v>0</v>
      </c>
      <c r="BX13" s="1"/>
    </row>
    <row r="14" ht="14.25" customHeight="1">
      <c r="A14" s="1"/>
      <c r="B14" s="13"/>
      <c r="C14" s="13"/>
      <c r="D14" s="13"/>
      <c r="E14" s="13"/>
      <c r="F14" s="13"/>
      <c r="G14" s="13"/>
      <c r="H14" s="13"/>
      <c r="I14" s="45"/>
      <c r="J14" s="13"/>
      <c r="K14" s="13"/>
      <c r="L14" s="13"/>
      <c r="M14" s="13"/>
      <c r="N14" s="13"/>
      <c r="O14" s="13"/>
      <c r="P14" s="13"/>
      <c r="Q14" s="13"/>
      <c r="R14" s="13"/>
      <c r="S14" s="31">
        <v>45134.0</v>
      </c>
      <c r="T14" s="32" t="s">
        <v>75</v>
      </c>
      <c r="U14" s="68" t="str">
        <f>IF(OR(I33&lt;2),"D1",T(J32))</f>
        <v>FeedTM</v>
      </c>
      <c r="V14" s="47">
        <v>0.0</v>
      </c>
      <c r="W14" s="35"/>
      <c r="X14" s="19"/>
      <c r="Y14" s="19"/>
      <c r="Z14" s="19"/>
      <c r="AA14" s="19"/>
      <c r="AB14" s="19"/>
      <c r="AC14" s="19"/>
      <c r="AD14" s="48"/>
      <c r="AE14" s="48"/>
      <c r="AF14" s="1"/>
      <c r="AG14" s="1"/>
      <c r="AH14" s="1"/>
      <c r="AI14" s="54">
        <f>IF(ROUND(AK14,0)=ROUND(AK13,0),AI13,4)</f>
        <v>4</v>
      </c>
      <c r="AJ14" s="54">
        <f t="shared" si="2"/>
        <v>4</v>
      </c>
      <c r="AK14" s="55">
        <f>MAX(AL11:AL14)</f>
        <v>3.96</v>
      </c>
      <c r="AL14" s="72">
        <f>SUM(BD14:BG14)+2.48</f>
        <v>1.98</v>
      </c>
      <c r="AM14" s="73" t="str">
        <f>G9</f>
        <v>Walegen</v>
      </c>
      <c r="AN14" s="62">
        <f t="shared" si="3"/>
        <v>6</v>
      </c>
      <c r="AO14" s="74">
        <f>F9+E11+E12</f>
        <v>30</v>
      </c>
      <c r="AP14" s="62">
        <f>E9+F11+F12</f>
        <v>22</v>
      </c>
      <c r="AQ14" s="75">
        <f t="shared" si="4"/>
        <v>8</v>
      </c>
      <c r="AR14" s="62">
        <f>IF(ISBLANK(E12),0,IF(AU11=3,0,IF(AU11=1,1,3)))</f>
        <v>0</v>
      </c>
      <c r="AS14" s="62">
        <f>IF(ISBLANK(E11),0,IF(AU12=3,0,IF(AU12=1,1,3)))</f>
        <v>3</v>
      </c>
      <c r="AT14" s="62">
        <f>IF(ISBLANK(F9),0,IF(AU13=3,0,IF(AU13=1,1,3)))</f>
        <v>3</v>
      </c>
      <c r="AU14" s="62" t="s">
        <v>74</v>
      </c>
      <c r="AV14" s="74" t="b">
        <f>10*(AQ11-AQ14)+AO11-AO14&lt;0</f>
        <v>0</v>
      </c>
      <c r="AW14" s="62" t="b">
        <f>10*(AQ12-AQ14)+AO12-AO14&lt;0</f>
        <v>1</v>
      </c>
      <c r="AX14" s="62" t="b">
        <f>10*(AQ13-AQ14)+AO13-AO14&lt;0</f>
        <v>1</v>
      </c>
      <c r="AY14" s="75" t="s">
        <v>74</v>
      </c>
      <c r="AZ14" s="74" t="s">
        <v>74</v>
      </c>
      <c r="BA14" s="62">
        <f>10000*(AR14+AS14)+(E12-F12+E11-F11)*100+(E12+E11)</f>
        <v>30015</v>
      </c>
      <c r="BB14" s="62">
        <f>10000*(AR14+AT14)+(F9-E9+E12-F12)*100+(F9+E12)</f>
        <v>29315</v>
      </c>
      <c r="BC14" s="75">
        <f>10000*(AS14+AT14)+(E11-F11+F9-E9)*100+(E11+F9)</f>
        <v>62330</v>
      </c>
      <c r="BD14" s="76">
        <f>-BG11</f>
        <v>0.5</v>
      </c>
      <c r="BE14" s="77">
        <f>-BG12</f>
        <v>-0.5</v>
      </c>
      <c r="BF14" s="77">
        <f>-BG13</f>
        <v>-0.5</v>
      </c>
      <c r="BG14" s="75" t="s">
        <v>74</v>
      </c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74"/>
      <c r="BU14" s="62"/>
      <c r="BV14" s="62"/>
      <c r="BW14" s="75" t="s">
        <v>74</v>
      </c>
      <c r="BX14" s="1"/>
    </row>
    <row r="15" ht="14.25" customHeight="1">
      <c r="A15" s="1"/>
      <c r="B15" s="78" t="s">
        <v>76</v>
      </c>
      <c r="C15" s="12"/>
      <c r="D15" s="12"/>
      <c r="E15" s="12"/>
      <c r="F15" s="12"/>
      <c r="G15" s="12"/>
      <c r="H15" s="13"/>
      <c r="I15" s="79"/>
      <c r="J15" s="80" t="s">
        <v>2</v>
      </c>
      <c r="K15" s="80" t="s">
        <v>3</v>
      </c>
      <c r="L15" s="81" t="s">
        <v>4</v>
      </c>
      <c r="M15" s="80" t="s">
        <v>5</v>
      </c>
      <c r="N15" s="80" t="str">
        <f>"+/-"</f>
        <v>+/-</v>
      </c>
      <c r="O15" s="13"/>
      <c r="P15" s="13"/>
      <c r="Q15" s="13"/>
      <c r="R15" s="13"/>
      <c r="T15" s="39"/>
      <c r="U15" s="82" t="str">
        <f>IF(OR(I26&lt;3,I25&lt;2),"C2",T(J25))</f>
        <v>Dam_Pouleto</v>
      </c>
      <c r="V15" s="47">
        <v>15.0</v>
      </c>
      <c r="W15" s="35"/>
      <c r="X15" s="19"/>
      <c r="Y15" s="19"/>
      <c r="Z15" s="19"/>
      <c r="AA15" s="19"/>
      <c r="AB15" s="19"/>
      <c r="AC15" s="19"/>
      <c r="AD15" s="48"/>
      <c r="AE15" s="48"/>
      <c r="AF15" s="1"/>
      <c r="AG15" s="1"/>
      <c r="AH15" s="1"/>
      <c r="AI15" s="1"/>
      <c r="AJ15" s="55"/>
      <c r="AK15" s="55"/>
      <c r="AL15" s="55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ht="14.25" customHeight="1">
      <c r="A16" s="1"/>
      <c r="B16" s="23">
        <v>45130.0</v>
      </c>
      <c r="C16" s="24" t="s">
        <v>40</v>
      </c>
      <c r="D16" s="83" t="str">
        <f>SEEDINGS!H4</f>
        <v>Plombz</v>
      </c>
      <c r="E16" s="84">
        <v>15.0</v>
      </c>
      <c r="F16" s="84">
        <v>7.0</v>
      </c>
      <c r="G16" s="85" t="str">
        <f>SEEDINGS!H17</f>
        <v>SnatiX.</v>
      </c>
      <c r="H16" s="13"/>
      <c r="I16" s="86">
        <f t="shared" ref="I16:I19" si="6">AI19</f>
        <v>1</v>
      </c>
      <c r="J16" s="87" t="str">
        <f t="array" ref="J16">INDEX(AM19:AM22,MATCH(AK19,$AL19:$AL22,0))</f>
        <v>Plombz</v>
      </c>
      <c r="K16" s="88">
        <f t="array" ref="K16">INDEX(AN19:AN22,MATCH(AK19,$AL19:$AL22,0))</f>
        <v>9</v>
      </c>
      <c r="L16" s="88">
        <f t="array" ref="L16">INDEX(AO19:AO22,MATCH(AK19,$AL19:$AL22,0))</f>
        <v>45</v>
      </c>
      <c r="M16" s="88">
        <f t="array" ref="M16">INDEX(AP19:AP22,MATCH(AK19,$AL19:$AL22,0))</f>
        <v>7</v>
      </c>
      <c r="N16" s="88">
        <f t="array" ref="N16">INDEX(AQ19:AQ22,MATCH(AK19,$AL19:$AL22,0))</f>
        <v>38</v>
      </c>
      <c r="O16" s="13"/>
      <c r="P16" s="13"/>
      <c r="Q16" s="13"/>
      <c r="R16" s="13"/>
      <c r="S16" s="31">
        <v>45134.0</v>
      </c>
      <c r="T16" s="32" t="s">
        <v>75</v>
      </c>
      <c r="U16" s="68" t="str">
        <f>IF(OR(I41&lt;2),"E1",T(J40))</f>
        <v>Rh3torique</v>
      </c>
      <c r="V16" s="47">
        <v>15.0</v>
      </c>
      <c r="W16" s="35"/>
      <c r="X16" s="19"/>
      <c r="Y16" s="19"/>
      <c r="Z16" s="19"/>
      <c r="AA16" s="19"/>
      <c r="AB16" s="19"/>
      <c r="AC16" s="19"/>
      <c r="AD16" s="48"/>
      <c r="AE16" s="48"/>
      <c r="AF16" s="89"/>
      <c r="AG16" s="89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ht="14.25" customHeight="1">
      <c r="A17" s="1"/>
      <c r="B17" s="23">
        <v>45130.0</v>
      </c>
      <c r="C17" s="24" t="s">
        <v>40</v>
      </c>
      <c r="D17" s="90" t="str">
        <f>SEEDINGS!H20</f>
        <v>Gold.TM</v>
      </c>
      <c r="E17" s="84">
        <v>15.0</v>
      </c>
      <c r="F17" s="84">
        <v>0.0</v>
      </c>
      <c r="G17" s="91" t="str">
        <f>SEEDINGS!H33</f>
        <v>-</v>
      </c>
      <c r="H17" s="13"/>
      <c r="I17" s="86">
        <f t="shared" si="6"/>
        <v>2</v>
      </c>
      <c r="J17" s="87" t="str">
        <f t="array" ref="J17">INDEX(AM19:AM22,MATCH(AK20,$AL19:$AL22,0))</f>
        <v>SnatiX.</v>
      </c>
      <c r="K17" s="88">
        <f t="array" ref="K17">INDEX(AN19:AN22,MATCH(AK20,$AL19:$AL22,0))</f>
        <v>6</v>
      </c>
      <c r="L17" s="88">
        <f t="array" ref="L17">INDEX(AO19:AO22,MATCH(AK20,$AL19:$AL22,0))</f>
        <v>37</v>
      </c>
      <c r="M17" s="88">
        <f t="array" ref="M17">INDEX(AP19:AP22,MATCH(AK20,$AL19:$AL22,0))</f>
        <v>15</v>
      </c>
      <c r="N17" s="88">
        <f t="array" ref="N17">INDEX(AQ19:AQ22,MATCH(AK20,$AL19:$AL22,0))</f>
        <v>22</v>
      </c>
      <c r="O17" s="13"/>
      <c r="P17" s="13"/>
      <c r="Q17" s="13"/>
      <c r="R17" s="13"/>
      <c r="T17" s="39"/>
      <c r="U17" s="40" t="str">
        <f>IF(OR(I50&lt;3,I49&lt;2),"F2",T(J49))</f>
        <v>Acide.</v>
      </c>
      <c r="V17" s="47">
        <v>0.0</v>
      </c>
      <c r="W17" s="35"/>
      <c r="X17" s="19"/>
      <c r="Y17" s="19"/>
      <c r="Z17" s="19"/>
      <c r="AA17" s="19"/>
      <c r="AB17" s="19"/>
      <c r="AC17" s="19"/>
      <c r="AD17" s="48"/>
      <c r="AE17" s="48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ht="14.25" customHeight="1">
      <c r="A18" s="1"/>
      <c r="B18" s="23">
        <v>45130.0</v>
      </c>
      <c r="C18" s="24" t="s">
        <v>40</v>
      </c>
      <c r="D18" s="83" t="str">
        <f>D16</f>
        <v>Plombz</v>
      </c>
      <c r="E18" s="84">
        <v>15.0</v>
      </c>
      <c r="F18" s="84">
        <v>0.0</v>
      </c>
      <c r="G18" s="92" t="str">
        <f>D17</f>
        <v>Gold.TM</v>
      </c>
      <c r="H18" s="13"/>
      <c r="I18" s="44">
        <f t="shared" si="6"/>
        <v>3</v>
      </c>
      <c r="J18" s="93" t="str">
        <f t="array" ref="J18">INDEX(AM19:AM22,MATCH(AK21,$AL19:$AL22,0))</f>
        <v>Gold.TM</v>
      </c>
      <c r="K18" s="45">
        <f t="array" ref="K18">INDEX(AN19:AN22,MATCH(AK21,$AL19:$AL22,0))</f>
        <v>3</v>
      </c>
      <c r="L18" s="45">
        <f t="array" ref="L18">INDEX(AO19:AO22,MATCH(AK21,$AL19:$AL22,0))</f>
        <v>15</v>
      </c>
      <c r="M18" s="45">
        <f t="array" ref="M18">INDEX(AP19:AP22,MATCH(AK21,$AL19:$AL22,0))</f>
        <v>30</v>
      </c>
      <c r="N18" s="45">
        <f t="array" ref="N18">INDEX(AQ19:AQ22,MATCH(AK21,$AL19:$AL22,0))</f>
        <v>-15</v>
      </c>
      <c r="O18" s="13"/>
      <c r="P18" s="13"/>
      <c r="Q18" s="13"/>
      <c r="R18" s="13"/>
      <c r="S18" s="31">
        <v>45134.0</v>
      </c>
      <c r="T18" s="32" t="s">
        <v>40</v>
      </c>
      <c r="U18" s="68" t="str">
        <f>IF(OR(I57&lt;2),"G1",T(J56))</f>
        <v>iFreezeR_</v>
      </c>
      <c r="V18" s="47">
        <v>15.0</v>
      </c>
      <c r="W18" s="35"/>
      <c r="X18" s="19"/>
      <c r="Y18" s="19"/>
      <c r="Z18" s="19"/>
      <c r="AA18" s="19"/>
      <c r="AB18" s="19"/>
      <c r="AC18" s="19"/>
      <c r="AD18" s="48"/>
      <c r="AE18" s="48"/>
      <c r="AF18" s="1"/>
      <c r="AG18" s="1"/>
      <c r="AH18" s="1"/>
      <c r="AI18" s="1"/>
      <c r="AJ18" s="1"/>
      <c r="AK18" s="1"/>
      <c r="AL18" s="49" t="s">
        <v>41</v>
      </c>
      <c r="AM18" s="50" t="s">
        <v>42</v>
      </c>
      <c r="AN18" s="51" t="s">
        <v>3</v>
      </c>
      <c r="AO18" s="49" t="s">
        <v>43</v>
      </c>
      <c r="AP18" s="51" t="s">
        <v>44</v>
      </c>
      <c r="AQ18" s="52" t="s">
        <v>45</v>
      </c>
      <c r="AR18" s="51" t="s">
        <v>46</v>
      </c>
      <c r="AS18" s="51" t="s">
        <v>47</v>
      </c>
      <c r="AT18" s="51" t="s">
        <v>48</v>
      </c>
      <c r="AU18" s="51" t="s">
        <v>49</v>
      </c>
      <c r="AV18" s="49" t="s">
        <v>50</v>
      </c>
      <c r="AW18" s="51" t="s">
        <v>51</v>
      </c>
      <c r="AX18" s="51" t="s">
        <v>52</v>
      </c>
      <c r="AY18" s="52" t="s">
        <v>53</v>
      </c>
      <c r="AZ18" s="49" t="s">
        <v>54</v>
      </c>
      <c r="BA18" s="51" t="s">
        <v>55</v>
      </c>
      <c r="BB18" s="51" t="s">
        <v>56</v>
      </c>
      <c r="BC18" s="52" t="s">
        <v>57</v>
      </c>
      <c r="BD18" s="49" t="s">
        <v>58</v>
      </c>
      <c r="BE18" s="51" t="s">
        <v>59</v>
      </c>
      <c r="BF18" s="51" t="s">
        <v>60</v>
      </c>
      <c r="BG18" s="52" t="s">
        <v>61</v>
      </c>
      <c r="BH18" s="49" t="s">
        <v>62</v>
      </c>
      <c r="BI18" s="51" t="s">
        <v>54</v>
      </c>
      <c r="BJ18" s="51" t="s">
        <v>55</v>
      </c>
      <c r="BK18" s="51" t="s">
        <v>56</v>
      </c>
      <c r="BL18" s="51" t="s">
        <v>57</v>
      </c>
      <c r="BM18" s="51" t="s">
        <v>63</v>
      </c>
      <c r="BN18" s="51" t="s">
        <v>64</v>
      </c>
      <c r="BO18" s="51" t="s">
        <v>65</v>
      </c>
      <c r="BP18" s="51" t="s">
        <v>66</v>
      </c>
      <c r="BQ18" s="51" t="s">
        <v>67</v>
      </c>
      <c r="BR18" s="51" t="s">
        <v>68</v>
      </c>
      <c r="BS18" s="52" t="s">
        <v>69</v>
      </c>
      <c r="BT18" s="49" t="s">
        <v>70</v>
      </c>
      <c r="BU18" s="51" t="s">
        <v>71</v>
      </c>
      <c r="BV18" s="51" t="s">
        <v>72</v>
      </c>
      <c r="BW18" s="52" t="s">
        <v>73</v>
      </c>
      <c r="BX18" s="1"/>
    </row>
    <row r="19" ht="14.25" customHeight="1">
      <c r="A19" s="1"/>
      <c r="B19" s="23">
        <v>45130.0</v>
      </c>
      <c r="C19" s="24" t="s">
        <v>40</v>
      </c>
      <c r="D19" s="87" t="str">
        <f>G17</f>
        <v>-</v>
      </c>
      <c r="E19" s="84">
        <v>0.0</v>
      </c>
      <c r="F19" s="84">
        <v>15.0</v>
      </c>
      <c r="G19" s="91" t="str">
        <f>G16</f>
        <v>SnatiX.</v>
      </c>
      <c r="H19" s="13"/>
      <c r="I19" s="44">
        <f t="shared" si="6"/>
        <v>4</v>
      </c>
      <c r="J19" s="13" t="str">
        <f t="array" ref="J19">INDEX(AM19:AM22,MATCH(AK22,$AL19:$AL22,0))</f>
        <v>-</v>
      </c>
      <c r="K19" s="45">
        <f t="array" ref="K19">INDEX(AN19:AN22,MATCH(AK22,$AL19:$AL22,0))</f>
        <v>0</v>
      </c>
      <c r="L19" s="45">
        <f t="array" ref="L19">INDEX(AO19:AO22,MATCH(AK22,$AL19:$AL22,0))</f>
        <v>0</v>
      </c>
      <c r="M19" s="45">
        <f t="array" ref="M19">INDEX(AP19:AP22,MATCH(AK22,$AL19:$AL22,0))</f>
        <v>45</v>
      </c>
      <c r="N19" s="45">
        <f t="array" ref="N19">INDEX(AQ19:AQ22,MATCH(AK22,$AL19:$AL22,0))</f>
        <v>-45</v>
      </c>
      <c r="O19" s="13"/>
      <c r="P19" s="13"/>
      <c r="Q19" s="13"/>
      <c r="R19" s="13"/>
      <c r="T19" s="39"/>
      <c r="U19" s="40" t="str">
        <f>IF(OR(I66&lt;3,I65&lt;2),"H2",T(J65))</f>
        <v>Aqueyas</v>
      </c>
      <c r="V19" s="47">
        <v>1.0</v>
      </c>
      <c r="W19" s="35"/>
      <c r="X19" s="19"/>
      <c r="Y19" s="19"/>
      <c r="Z19" s="19"/>
      <c r="AA19" s="19"/>
      <c r="AB19" s="19"/>
      <c r="AC19" s="19"/>
      <c r="AD19" s="48"/>
      <c r="AE19" s="48"/>
      <c r="AF19" s="1"/>
      <c r="AG19" s="1"/>
      <c r="AH19" s="1"/>
      <c r="AI19" s="54">
        <v>1.0</v>
      </c>
      <c r="AJ19" s="54">
        <f t="shared" ref="AJ19:AJ22" si="7">ROUND(AK19,0)</f>
        <v>1</v>
      </c>
      <c r="AK19" s="55">
        <f>MIN(AL19:AL22)</f>
        <v>0.95</v>
      </c>
      <c r="AL19" s="56">
        <f>SUM(BD19:BG19)+2.45</f>
        <v>0.95</v>
      </c>
      <c r="AM19" s="70" t="str">
        <f>D16</f>
        <v>Plombz</v>
      </c>
      <c r="AN19" s="3">
        <f t="shared" ref="AN19:AN22" si="8">SUM(AR19:AU19)</f>
        <v>9</v>
      </c>
      <c r="AO19" s="58">
        <f>E16+E18+F20</f>
        <v>45</v>
      </c>
      <c r="AP19" s="3">
        <f>F16+F18+E20</f>
        <v>7</v>
      </c>
      <c r="AQ19" s="59">
        <f t="shared" ref="AQ19:AQ22" si="9">AO19-AP19</f>
        <v>38</v>
      </c>
      <c r="AR19" s="3" t="s">
        <v>74</v>
      </c>
      <c r="AS19" s="3">
        <f>IF(ISBLANK(E16),0,IF(E16&gt;F16,3,IF(E16=F16,1,0)))</f>
        <v>3</v>
      </c>
      <c r="AT19" s="3">
        <f>IF(ISBLANK(E18),0,IF(E18&gt;F18,3,IF(E18=F18,1,0)))</f>
        <v>3</v>
      </c>
      <c r="AU19" s="3">
        <f>IF(ISBLANK(F20),0,IF(F20&gt;E20,3,IF(F20=E20,1,0)))</f>
        <v>3</v>
      </c>
      <c r="AV19" s="58" t="s">
        <v>74</v>
      </c>
      <c r="AW19" s="3" t="b">
        <f>(10*(AQ19-AQ20)+AO19-AO20&gt;0)</f>
        <v>1</v>
      </c>
      <c r="AX19" s="3" t="b">
        <f>10*(AQ19-AQ21)+AO19-AO21&gt;0</f>
        <v>1</v>
      </c>
      <c r="AY19" s="59" t="b">
        <f>10*(AQ19-AQ22)+AO19-AO22&gt;0</f>
        <v>1</v>
      </c>
      <c r="AZ19" s="58">
        <f>10000*(AS19+AT19)+(E18-F18+E16-F16)*100+(E18+E16)</f>
        <v>62330</v>
      </c>
      <c r="BA19" s="3">
        <f>10000*(AS19+AU19)+(E16-F16+F20-E20)*100+(E16+F20)</f>
        <v>62330</v>
      </c>
      <c r="BB19" s="3">
        <f>10000*(AT19+AU19)+(F20-E20+E18-F18)*100+(F20+E18)</f>
        <v>63030</v>
      </c>
      <c r="BC19" s="59" t="s">
        <v>74</v>
      </c>
      <c r="BD19" s="58" t="s">
        <v>74</v>
      </c>
      <c r="BE19" s="60">
        <f>IF($AN19&gt;$AN20,-0.5,IF($AN20&gt;$AN19,0.5,IF(AW19,-0.5,IF(AV20,0.5,BU19))))</f>
        <v>-0.5</v>
      </c>
      <c r="BF19" s="60">
        <f>IF($AN19&gt;$AN21,-0.5,IF($AN21&gt;$AN19,0.5,IF(AX19,-0.5,IF(AV21,0.5,BV19))))</f>
        <v>-0.5</v>
      </c>
      <c r="BG19" s="61">
        <f>IF($AN19&gt;$AN22,-0.5,IF($AN22&gt;$AN19,0.5,IF(AY19,-0.5,IF(AV22,0.5,BW19))))</f>
        <v>-0.5</v>
      </c>
      <c r="BH19" s="62" t="b">
        <f>AND(AND(AN19=AN20,AN20=AN21,AN21=AN22),AND(AO19=AO20,AO20=AO21,AO21=AO22),AND(AP19=AP20,AP20=AP21,AP21=AP22))</f>
        <v>0</v>
      </c>
      <c r="BI19" s="62" t="b">
        <f>AND(NOT(BH19),AN19=AN20,AN19=AN21,AO19=AO20,AO19=AO21,AP19=AP20,AP19=AP21)</f>
        <v>0</v>
      </c>
      <c r="BJ19" s="62" t="b">
        <f>AND(NOT(BH19),AN19=AN20,AN19=AN22,AO19=AO20,AO19=AO22,AP19=AP20,AP19=AP22)</f>
        <v>0</v>
      </c>
      <c r="BK19" s="62" t="b">
        <f>AND(NOT(BH19),AN19=AN21,AN19=AN22,AO19=AO21,AO19=AO22,AP19=AP21,AP19=AP22)</f>
        <v>0</v>
      </c>
      <c r="BL19" s="62" t="b">
        <f>AND(NOT(BH19),AN20=AN21,AN20=AN22,AO20=AO21,AO20=AO22,AP20=AP21,AP20=AP22)</f>
        <v>0</v>
      </c>
      <c r="BM19" s="62" t="b">
        <f>AND(NOT(BH19),NOT(BI19),NOT(BJ19),AN19=AN20,AO19=AO20,AP19=AP20)</f>
        <v>0</v>
      </c>
      <c r="BN19" s="62" t="b">
        <f>AND(NOT(BH19),NOT(BI19),NOT(BK19),AN19=AN21,AO19=AO21,AP19=AP21)</f>
        <v>0</v>
      </c>
      <c r="BO19" s="62" t="b">
        <f>AND(NOT(BH19),NOT(BJ19),NOT(BK19),AN19=AN22,AO19=AO22,AP19=AP22)</f>
        <v>0</v>
      </c>
      <c r="BP19" s="62" t="b">
        <f>AND(NOT(BH19),NOT(BI19),NOT(BL19),AN20=AN21,AO20=AO21)</f>
        <v>0</v>
      </c>
      <c r="BQ19" s="62" t="b">
        <f>AND(NOT(BH19),NOT(BJ19),NOT(BL19),AN20=AN22,AO20=AO22,AP20=AP22)</f>
        <v>0</v>
      </c>
      <c r="BR19" s="62" t="b">
        <f>AND(NOT(BH19),NOT(BK19),NOT(BL19),AN21=AN22,AO21=AO22,AP21=AP22)</f>
        <v>0</v>
      </c>
      <c r="BS19" s="62" t="b">
        <f t="array" ref="BS19">AND(NOT(BH19:BR19))</f>
        <v>1</v>
      </c>
      <c r="BT19" s="58" t="s">
        <v>74</v>
      </c>
      <c r="BU19" s="3">
        <f>IF($BM19,IF(F16-E16&lt;0,-0.5,IF(E16-F16&lt;0,0.5,0)),IF($BI19,IF($AZ19&gt;$AZ20,-0.5,IF($AZ19&lt;$AZ20,0.5,0)),IF($BJ19,IF($BA19&gt;$BA20,-0.5, IF($BA19&lt;$BA20,0.5,0)),0)))</f>
        <v>0</v>
      </c>
      <c r="BV19" s="3">
        <f>IF($BN19,IF(F18-E18&lt;0,-0.5,IF(E18-F18&lt;0,0.5,0)),IF($BI19,IF($AZ19&gt;$AZ21,-0.5,IF($AZ19&lt;$AZ21,0.5,0)),IF($BK19,IF($BB19&gt;$BB21,-0.5,IF($BB19&lt;$BB21,0.5,0)),0)))</f>
        <v>0</v>
      </c>
      <c r="BW19" s="59">
        <f>IF($BO19,IF(E20-F20&lt;0,-0.5,IF(F20-E20&lt;0,0.5,0)),IF($BJ19,IF($BA19&gt;$BA22,-0.5,IF($BA19&lt;$BA22,0.5,0)),IF($BK19,IF($BB19&gt;$BB22,-0.5, IF($BB19&lt;$BB22,0.5,0)),0)))</f>
        <v>0</v>
      </c>
      <c r="BX19" s="1"/>
    </row>
    <row r="20" ht="14.25" customHeight="1">
      <c r="A20" s="1"/>
      <c r="B20" s="23">
        <v>45130.0</v>
      </c>
      <c r="C20" s="24" t="s">
        <v>40</v>
      </c>
      <c r="D20" s="83" t="str">
        <f>G17</f>
        <v>-</v>
      </c>
      <c r="E20" s="84">
        <v>0.0</v>
      </c>
      <c r="F20" s="84">
        <v>15.0</v>
      </c>
      <c r="G20" s="85" t="str">
        <f t="shared" ref="G20:G21" si="10">D16</f>
        <v>Plombz</v>
      </c>
      <c r="H20" s="13"/>
      <c r="I20" s="65"/>
      <c r="J20" s="66" t="str">
        <f>IF(OR(I18&lt;3,I17&lt;2),"TIRAGE AU SORT !!!"," ")</f>
        <v> </v>
      </c>
      <c r="K20" s="67"/>
      <c r="L20" s="67"/>
      <c r="M20" s="67"/>
      <c r="N20" s="67"/>
      <c r="O20" s="13"/>
      <c r="P20" s="13"/>
      <c r="Q20" s="13"/>
      <c r="R20" s="13"/>
      <c r="S20" s="31">
        <v>45134.0</v>
      </c>
      <c r="T20" s="32" t="s">
        <v>75</v>
      </c>
      <c r="U20" s="68" t="str">
        <f>IF(OR(I49&lt;2),"F1",T(J48))</f>
        <v>Azion.</v>
      </c>
      <c r="V20" s="47">
        <v>15.0</v>
      </c>
      <c r="W20" s="35"/>
      <c r="X20" s="19"/>
      <c r="Y20" s="19"/>
      <c r="Z20" s="19"/>
      <c r="AA20" s="19"/>
      <c r="AB20" s="19"/>
      <c r="AC20" s="19"/>
      <c r="AD20" s="48"/>
      <c r="AE20" s="48"/>
      <c r="AF20" s="1"/>
      <c r="AG20" s="1"/>
      <c r="AH20" s="1"/>
      <c r="AI20" s="54">
        <f>IF(ROUND(AK20,0)=ROUND(AK19,0),AI19,2)</f>
        <v>2</v>
      </c>
      <c r="AJ20" s="54">
        <f t="shared" si="7"/>
        <v>2</v>
      </c>
      <c r="AK20" s="55">
        <f>MAX(MIN(AL19:AL21),MIN(AL19,AL20,AL22),MIN(AL19,AL21,AL22),MIN(AL20:AL22))</f>
        <v>1.96</v>
      </c>
      <c r="AL20" s="69">
        <f>SUM(BD20:BG20)+2.46</f>
        <v>1.96</v>
      </c>
      <c r="AM20" s="70" t="str">
        <f>G16</f>
        <v>SnatiX.</v>
      </c>
      <c r="AN20" s="3">
        <f t="shared" si="8"/>
        <v>6</v>
      </c>
      <c r="AO20" s="58">
        <f>F16+F19+E21</f>
        <v>37</v>
      </c>
      <c r="AP20" s="3">
        <f>E16+E19+F21</f>
        <v>15</v>
      </c>
      <c r="AQ20" s="59">
        <f t="shared" si="9"/>
        <v>22</v>
      </c>
      <c r="AR20" s="3">
        <f>IF(ISBLANK(F16),0,IF(AS19=3,0,IF(AS19=1,1,3)))</f>
        <v>0</v>
      </c>
      <c r="AS20" s="3" t="s">
        <v>74</v>
      </c>
      <c r="AT20" s="3">
        <f>IF(ISBLANK(E21),0,IF(AS21=3,0,IF(AS21=1,1,3)))</f>
        <v>3</v>
      </c>
      <c r="AU20" s="3">
        <f>IF(ISBLANK(F19),0,IF(F19&gt;E19,3,IF(F19=E19,1,0)))</f>
        <v>3</v>
      </c>
      <c r="AV20" s="58" t="b">
        <f>(10*(AQ19-AQ20)+AO19-AO20&lt;0)</f>
        <v>0</v>
      </c>
      <c r="AW20" s="3" t="s">
        <v>74</v>
      </c>
      <c r="AX20" s="3" t="b">
        <f>10*(AQ20-AQ21)+AO20-AO21&gt;0</f>
        <v>1</v>
      </c>
      <c r="AY20" s="59" t="b">
        <f>10*(AQ20-AQ22)+AO20-AO22&gt;0</f>
        <v>1</v>
      </c>
      <c r="AZ20" s="58">
        <f>10000*(AR20+AT20)+(F16-E16+E21-F21)*100+(F16+E21)</f>
        <v>30722</v>
      </c>
      <c r="BA20" s="3">
        <f>10000*(AR20+AU20)+(F16-E16+F19-E19)*100+(F16+F19)</f>
        <v>30722</v>
      </c>
      <c r="BB20" s="3" t="s">
        <v>74</v>
      </c>
      <c r="BC20" s="59">
        <f>10000*(AT20+AU20)+(F19-E19+E21-F21)*100+(F19+E21)</f>
        <v>63030</v>
      </c>
      <c r="BD20" s="71">
        <f>-BE19</f>
        <v>0.5</v>
      </c>
      <c r="BE20" s="3" t="s">
        <v>74</v>
      </c>
      <c r="BF20" s="60">
        <f>IF($AN20&gt;$AN21,-0.5,IF($AN21&gt;$AN20,0.5,IF(AX20,-0.5,IF(AW21,0.5,BV20))))</f>
        <v>-0.5</v>
      </c>
      <c r="BG20" s="61">
        <f>IF($AN20&gt;$AN22,-0.5,IF($AN22&gt;$AN20,0.5,IF(AY20,-0.5,IF(AW22,0.5,BW20))))</f>
        <v>-0.5</v>
      </c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58"/>
      <c r="BU20" s="3" t="s">
        <v>74</v>
      </c>
      <c r="BV20" s="3">
        <f>IF($BP19,IF(F21-E21&lt;0,-0.5,IF(E21-F21&lt;0,0.5,0)),IF($BI19,IF($AZ20&gt;$AZ21,-0.5,IF($AZ20&lt;$AZ21,0.5,0)),IF($BL19,IF($BC20&gt;$BC21,-0.5,IF($BC20&lt;$BC21,0.5,0)),0)))</f>
        <v>0</v>
      </c>
      <c r="BW20" s="59">
        <f>IF($BQ19,IF(E19-F19&lt;0,-0.5,IF(F19-E19&lt;0,0.5,0)),IF($BJ19,IF($BA20&gt;$BA22,-0.5,IF($BA20&lt;$BA22,0.5,0)),IF($BL19,IF($BC20&gt;$BC22,-0.5,IF($BC20&lt;$BC22,0.5,0)),0)))</f>
        <v>0</v>
      </c>
      <c r="BX20" s="1"/>
    </row>
    <row r="21" ht="14.25" customHeight="1">
      <c r="A21" s="1"/>
      <c r="B21" s="23">
        <v>45130.0</v>
      </c>
      <c r="C21" s="24" t="s">
        <v>40</v>
      </c>
      <c r="D21" s="87" t="str">
        <f>G16</f>
        <v>SnatiX.</v>
      </c>
      <c r="E21" s="84">
        <v>15.0</v>
      </c>
      <c r="F21" s="84">
        <v>0.0</v>
      </c>
      <c r="G21" s="94" t="str">
        <f t="shared" si="10"/>
        <v>Gold.TM</v>
      </c>
      <c r="H21" s="13"/>
      <c r="I21" s="45"/>
      <c r="J21" s="13"/>
      <c r="K21" s="13"/>
      <c r="L21" s="13"/>
      <c r="M21" s="13"/>
      <c r="N21" s="13"/>
      <c r="O21" s="13"/>
      <c r="P21" s="13"/>
      <c r="Q21" s="13"/>
      <c r="R21" s="13"/>
      <c r="T21" s="39"/>
      <c r="U21" s="40" t="str">
        <f>IF(OR(I42&lt;3,I41&lt;2),"E2",T(J41))</f>
        <v>Paynn_TM</v>
      </c>
      <c r="V21" s="47">
        <v>0.0</v>
      </c>
      <c r="W21" s="35"/>
      <c r="X21" s="19"/>
      <c r="Y21" s="19"/>
      <c r="Z21" s="19"/>
      <c r="AA21" s="19"/>
      <c r="AB21" s="19"/>
      <c r="AC21" s="19"/>
      <c r="AD21" s="48"/>
      <c r="AE21" s="48"/>
      <c r="AF21" s="1"/>
      <c r="AG21" s="1"/>
      <c r="AH21" s="89"/>
      <c r="AI21" s="54">
        <f>IF(ROUND(AK21,0)=ROUND(AK20,0),AI20,3)</f>
        <v>3</v>
      </c>
      <c r="AJ21" s="54">
        <f t="shared" si="7"/>
        <v>3</v>
      </c>
      <c r="AK21" s="55">
        <f>MIN(MAX(AL19:AL21),MAX(AL19,AL20,AL22),MAX(AL19,AL21,AL22),MAX(AL20:AL22))</f>
        <v>2.97</v>
      </c>
      <c r="AL21" s="69">
        <f>SUM(BD21:BG21)+2.47</f>
        <v>2.97</v>
      </c>
      <c r="AM21" s="95" t="str">
        <f>D17</f>
        <v>Gold.TM</v>
      </c>
      <c r="AN21" s="3">
        <f t="shared" si="8"/>
        <v>3</v>
      </c>
      <c r="AO21" s="58">
        <f>E17+F18+F21</f>
        <v>15</v>
      </c>
      <c r="AP21" s="3">
        <f>F17+E18+E21</f>
        <v>30</v>
      </c>
      <c r="AQ21" s="59">
        <f t="shared" si="9"/>
        <v>-15</v>
      </c>
      <c r="AR21" s="3">
        <f>IF(ISBLANK(F18),0,IF(AT19=3,0,IF(AT19=1,1,3)))</f>
        <v>0</v>
      </c>
      <c r="AS21" s="3">
        <f>IF(ISBLANK(F21),0,IF(F21&gt;E21,3,IF(F21=E21,1,0)))</f>
        <v>0</v>
      </c>
      <c r="AT21" s="3" t="s">
        <v>74</v>
      </c>
      <c r="AU21" s="3">
        <f>IF(ISBLANK(E17),0,IF(E17&gt;F17,3,IF(E17=F17,1,0)))</f>
        <v>3</v>
      </c>
      <c r="AV21" s="58" t="b">
        <f>10*(AQ19-AQ21)+AO19-AO21&lt;0</f>
        <v>0</v>
      </c>
      <c r="AW21" s="3" t="b">
        <f>10*(AQ20-AQ21)+AO20-AO21&lt;0</f>
        <v>0</v>
      </c>
      <c r="AX21" s="3" t="s">
        <v>74</v>
      </c>
      <c r="AY21" s="59" t="b">
        <f>10*(AQ21-AQ22)+AO21-AO22&gt;0</f>
        <v>1</v>
      </c>
      <c r="AZ21" s="58">
        <f>10000*(AR21+AS21)+(F18-E18+F21-E21)*100+(F18+F21)</f>
        <v>-3000</v>
      </c>
      <c r="BA21" s="3" t="s">
        <v>74</v>
      </c>
      <c r="BB21" s="3">
        <f>10000*(AR21+AU21)+(E17-F17+F18-E18)*100+(E17+F18)</f>
        <v>30015</v>
      </c>
      <c r="BC21" s="59">
        <f>10000*(AS21+AU21)+(E17-F17+F21-E21)*100+(E17+F21)</f>
        <v>30015</v>
      </c>
      <c r="BD21" s="71">
        <f>-BF19</f>
        <v>0.5</v>
      </c>
      <c r="BE21" s="60">
        <f>-BF20</f>
        <v>0.5</v>
      </c>
      <c r="BF21" s="60" t="s">
        <v>74</v>
      </c>
      <c r="BG21" s="61">
        <f>IF($AN21&gt;$AN22,-0.5,IF($AN22&gt;$AN21,0.5,IF(AY21,-0.5,IF(AX22,0.5,BW21))))</f>
        <v>-0.5</v>
      </c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58"/>
      <c r="BU21" s="3"/>
      <c r="BV21" s="3" t="s">
        <v>74</v>
      </c>
      <c r="BW21" s="59">
        <f>IF($BR19,IF(F17-E17&lt;0,-0.5,IF(E17-F17&lt;0,0.5,0)),IF($BK19,IF($BB21&gt;$BB22,-0.5,IF($BB21&lt;$BB22,0.5,0)),IF($BL19,IF($BC21&gt;$BC22,-0.5,IF($BC21&lt;$BC22,0.5,0)),0)))</f>
        <v>0</v>
      </c>
      <c r="BX21" s="1"/>
    </row>
    <row r="22" ht="14.25" customHeight="1">
      <c r="A22" s="1"/>
      <c r="B22" s="13"/>
      <c r="C22" s="13"/>
      <c r="D22" s="13"/>
      <c r="E22" s="13"/>
      <c r="F22" s="13"/>
      <c r="G22" s="13"/>
      <c r="H22" s="13"/>
      <c r="I22" s="45"/>
      <c r="J22" s="13"/>
      <c r="K22" s="13"/>
      <c r="L22" s="13"/>
      <c r="M22" s="13"/>
      <c r="N22" s="13"/>
      <c r="O22" s="13"/>
      <c r="P22" s="13"/>
      <c r="Q22" s="13"/>
      <c r="R22" s="13"/>
      <c r="S22" s="31">
        <v>45134.0</v>
      </c>
      <c r="T22" s="32" t="s">
        <v>75</v>
      </c>
      <c r="U22" s="33" t="str">
        <f>IF(OR(I65&lt;2),"H1",T(J64))</f>
        <v>ShaDenis_</v>
      </c>
      <c r="V22" s="47">
        <v>15.0</v>
      </c>
      <c r="W22" s="35"/>
      <c r="X22" s="19"/>
      <c r="Y22" s="19"/>
      <c r="Z22" s="19"/>
      <c r="AA22" s="19"/>
      <c r="AB22" s="19"/>
      <c r="AC22" s="19"/>
      <c r="AD22" s="48"/>
      <c r="AE22" s="48"/>
      <c r="AF22" s="1"/>
      <c r="AG22" s="1"/>
      <c r="AH22" s="1"/>
      <c r="AI22" s="54">
        <f>IF(ROUND(AK22,0)=ROUND(AK21,0),AI21,4)</f>
        <v>4</v>
      </c>
      <c r="AJ22" s="54">
        <f t="shared" si="7"/>
        <v>4</v>
      </c>
      <c r="AK22" s="55">
        <f>MAX(AL19:AL22)</f>
        <v>3.98</v>
      </c>
      <c r="AL22" s="72">
        <f>SUM(BD22:BG22)+2.48</f>
        <v>3.98</v>
      </c>
      <c r="AM22" s="73" t="str">
        <f>G17</f>
        <v>-</v>
      </c>
      <c r="AN22" s="62">
        <f t="shared" si="8"/>
        <v>0</v>
      </c>
      <c r="AO22" s="74">
        <f>F17+E19+E20</f>
        <v>0</v>
      </c>
      <c r="AP22" s="62">
        <f>E17+F19+F20</f>
        <v>45</v>
      </c>
      <c r="AQ22" s="75">
        <f t="shared" si="9"/>
        <v>-45</v>
      </c>
      <c r="AR22" s="62">
        <f>IF(ISBLANK(E20),0,IF(AU19=3,0,IF(AU19=1,1,3)))</f>
        <v>0</v>
      </c>
      <c r="AS22" s="62">
        <f>IF(ISBLANK(E19),0,IF(AU20=3,0,IF(AU20=1,1,3)))</f>
        <v>0</v>
      </c>
      <c r="AT22" s="62">
        <f>IF(ISBLANK(F17),0,IF(AU21=3,0,IF(AU21=1,1,3)))</f>
        <v>0</v>
      </c>
      <c r="AU22" s="62" t="s">
        <v>74</v>
      </c>
      <c r="AV22" s="74" t="b">
        <f>10*(AQ19-AQ22)+AO19-AO22&lt;0</f>
        <v>0</v>
      </c>
      <c r="AW22" s="62" t="b">
        <f>10*(AQ20-AQ22)+AO20-AO22&lt;0</f>
        <v>0</v>
      </c>
      <c r="AX22" s="62" t="b">
        <f>10*(AQ21-AQ22)+AO21-AO22&lt;0</f>
        <v>0</v>
      </c>
      <c r="AY22" s="75" t="s">
        <v>74</v>
      </c>
      <c r="AZ22" s="74" t="s">
        <v>74</v>
      </c>
      <c r="BA22" s="62">
        <f>10000*(AR22+AS22)+(E19-F19+E20-F20)*100+(E19+E20)</f>
        <v>-3000</v>
      </c>
      <c r="BB22" s="62">
        <f>10000*(AR22+AT22)+(E20-F20+F17-E17)*100+(E20+F17)</f>
        <v>-3000</v>
      </c>
      <c r="BC22" s="75">
        <f>10000*(AS22+AT22)+(E19-F19+F17-E17)*100+(E19+F17)</f>
        <v>-3000</v>
      </c>
      <c r="BD22" s="76">
        <f>-BG19</f>
        <v>0.5</v>
      </c>
      <c r="BE22" s="77">
        <f>-BG20</f>
        <v>0.5</v>
      </c>
      <c r="BF22" s="77">
        <f>-BG21</f>
        <v>0.5</v>
      </c>
      <c r="BG22" s="75" t="s">
        <v>74</v>
      </c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74"/>
      <c r="BU22" s="62"/>
      <c r="BV22" s="62"/>
      <c r="BW22" s="75" t="s">
        <v>74</v>
      </c>
      <c r="BX22" s="1"/>
    </row>
    <row r="23" ht="14.25" customHeight="1">
      <c r="A23" s="1"/>
      <c r="B23" s="96" t="s">
        <v>77</v>
      </c>
      <c r="C23" s="12"/>
      <c r="D23" s="12"/>
      <c r="E23" s="12"/>
      <c r="F23" s="12"/>
      <c r="G23" s="12"/>
      <c r="H23" s="13"/>
      <c r="I23" s="97"/>
      <c r="J23" s="98" t="s">
        <v>2</v>
      </c>
      <c r="K23" s="98" t="s">
        <v>3</v>
      </c>
      <c r="L23" s="98" t="s">
        <v>4</v>
      </c>
      <c r="M23" s="98" t="s">
        <v>5</v>
      </c>
      <c r="N23" s="98" t="str">
        <f>"+/-"</f>
        <v>+/-</v>
      </c>
      <c r="O23" s="13"/>
      <c r="P23" s="13"/>
      <c r="Q23" s="13"/>
      <c r="R23" s="13"/>
      <c r="T23" s="39"/>
      <c r="U23" s="33" t="str">
        <f>IF(OR(I58&lt;3,I57&lt;2),"G2",T(J57))</f>
        <v>N0vux</v>
      </c>
      <c r="V23" s="47">
        <v>0.0</v>
      </c>
      <c r="W23" s="35"/>
      <c r="X23" s="19"/>
      <c r="Y23" s="19"/>
      <c r="Z23" s="19"/>
      <c r="AA23" s="19"/>
      <c r="AB23" s="19"/>
      <c r="AC23" s="19"/>
      <c r="AD23" s="48"/>
      <c r="AE23" s="48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ht="14.25" customHeight="1">
      <c r="A24" s="1"/>
      <c r="B24" s="23">
        <v>45130.0</v>
      </c>
      <c r="C24" s="24" t="s">
        <v>40</v>
      </c>
      <c r="D24" s="99" t="str">
        <f>SEEDINGS!H5</f>
        <v>Maxtrak</v>
      </c>
      <c r="E24" s="100">
        <v>15.0</v>
      </c>
      <c r="F24" s="100">
        <v>1.0</v>
      </c>
      <c r="G24" s="101" t="str">
        <f>SEEDINGS!H16</f>
        <v>Dam_Pouleto</v>
      </c>
      <c r="H24" s="13"/>
      <c r="I24" s="102">
        <f>AI27</f>
        <v>1</v>
      </c>
      <c r="J24" s="103" t="str">
        <f t="array" ref="J24">INDEX(AM27:AM35,MATCH(AK27,$AL27:$AL35,0))</f>
        <v>Maxtrak</v>
      </c>
      <c r="K24" s="104">
        <f t="array" ref="K24">INDEX(AN27:AN35,MATCH(AK27,$AL27:$AL35,0))</f>
        <v>9</v>
      </c>
      <c r="L24" s="104">
        <f t="array" ref="L24">INDEX(AO27:AO35,MATCH(AK27,$AL27:$AL35,0))</f>
        <v>45</v>
      </c>
      <c r="M24" s="104">
        <f t="array" ref="M24">INDEX(AP27:AP35,MATCH(AK27,$AL27:$AL35,0))</f>
        <v>5</v>
      </c>
      <c r="N24" s="104">
        <f t="array" ref="N24">INDEX(AQ27:AQ35,MATCH(AK27,$AL27:$AL35,0))</f>
        <v>40</v>
      </c>
      <c r="O24" s="13"/>
      <c r="P24" s="13"/>
      <c r="Q24" s="13"/>
      <c r="R24" s="13"/>
      <c r="S24" s="13"/>
      <c r="T24" s="13"/>
      <c r="U24" s="13"/>
      <c r="V24" s="13"/>
      <c r="W24" s="13"/>
      <c r="X24" s="19"/>
      <c r="Y24" s="19"/>
      <c r="Z24" s="19"/>
      <c r="AA24" s="19"/>
      <c r="AB24" s="19"/>
      <c r="AC24" s="19"/>
      <c r="AD24" s="48"/>
      <c r="AE24" s="48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ht="14.25" customHeight="1">
      <c r="A25" s="1"/>
      <c r="B25" s="23">
        <v>45130.0</v>
      </c>
      <c r="C25" s="24" t="s">
        <v>40</v>
      </c>
      <c r="D25" s="103" t="str">
        <f>SEEDINGS!H21</f>
        <v>Troulet27</v>
      </c>
      <c r="E25" s="100">
        <v>15.0</v>
      </c>
      <c r="F25" s="100">
        <v>0.0</v>
      </c>
      <c r="G25" s="105" t="str">
        <f>SEEDINGS!H32</f>
        <v>-</v>
      </c>
      <c r="H25" s="13"/>
      <c r="I25" s="102">
        <f t="shared" ref="I25:I27" si="11">AI33</f>
        <v>2</v>
      </c>
      <c r="J25" s="103" t="str">
        <f t="array" ref="J25">INDEX(AM27:AM35,MATCH(AK33,$AL27:$AL35,0))</f>
        <v>Dam_Pouleto</v>
      </c>
      <c r="K25" s="104">
        <f t="array" ref="K25">INDEX(AN27:AN35,MATCH(AK33,$AL27:$AL35,0))</f>
        <v>6</v>
      </c>
      <c r="L25" s="104">
        <f t="array" ref="L25">INDEX(AO27:AO35,MATCH(AK33,$AL27:$AL35,0))</f>
        <v>31</v>
      </c>
      <c r="M25" s="104">
        <f t="array" ref="M25">INDEX(AP27:AP35,MATCH(AK33,$AL27:$AL35,0))</f>
        <v>18</v>
      </c>
      <c r="N25" s="104">
        <f t="array" ref="N25">INDEX(AQ27:AQ35,MATCH(AK33,$AL27:$AL35,0))</f>
        <v>13</v>
      </c>
      <c r="O25" s="13"/>
      <c r="P25" s="13"/>
      <c r="Q25" s="13"/>
      <c r="R25" s="13"/>
      <c r="S25" s="17" t="s">
        <v>78</v>
      </c>
      <c r="T25" s="12"/>
      <c r="U25" s="12"/>
      <c r="V25" s="12"/>
      <c r="W25" s="18"/>
      <c r="X25" s="19"/>
      <c r="Y25" s="19"/>
      <c r="Z25" s="19"/>
      <c r="AA25" s="19"/>
      <c r="AB25" s="19"/>
      <c r="AC25" s="19"/>
      <c r="AD25" s="48"/>
      <c r="AE25" s="48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ht="14.25" customHeight="1">
      <c r="A26" s="1"/>
      <c r="B26" s="23">
        <v>45130.0</v>
      </c>
      <c r="C26" s="24" t="s">
        <v>40</v>
      </c>
      <c r="D26" s="99" t="str">
        <f>G25</f>
        <v>-</v>
      </c>
      <c r="E26" s="100">
        <v>0.0</v>
      </c>
      <c r="F26" s="100">
        <v>15.0</v>
      </c>
      <c r="G26" s="101" t="str">
        <f>G24</f>
        <v>Dam_Pouleto</v>
      </c>
      <c r="H26" s="13"/>
      <c r="I26" s="44">
        <f t="shared" si="11"/>
        <v>3</v>
      </c>
      <c r="J26" s="13" t="str">
        <f t="array" ref="J26">INDEX(AM27:AM35,MATCH(AK34,$AL27:$AL35,0))</f>
        <v>Troulet27</v>
      </c>
      <c r="K26" s="45">
        <f t="array" ref="K26">INDEX(AN27:AN35,MATCH(AK34,$AL27:$AL35,0))</f>
        <v>3</v>
      </c>
      <c r="L26" s="45">
        <f t="array" ref="L26">INDEX(AO27:AO35,MATCH(AK34,$AL27:$AL35,0))</f>
        <v>22</v>
      </c>
      <c r="M26" s="45">
        <f t="array" ref="M26">INDEX(AP27:AP35,MATCH(AK34,$AL27:$AL35,0))</f>
        <v>30</v>
      </c>
      <c r="N26" s="45">
        <f t="array" ref="N26">INDEX(AQ27:AQ35,MATCH(AK34,$AL27:$AL35,0))</f>
        <v>-8</v>
      </c>
      <c r="O26" s="13"/>
      <c r="P26" s="13"/>
      <c r="Q26" s="13"/>
      <c r="R26" s="13"/>
      <c r="S26" s="31">
        <v>45135.0</v>
      </c>
      <c r="T26" s="32" t="s">
        <v>40</v>
      </c>
      <c r="U26" s="33" t="str">
        <f>IF(100*V10+W10&gt;100*V11+W11,U10,IF(100*V10+W10&lt;100*V11+W11,U11,CONCATENATE(U10," ou ",U11)))</f>
        <v>SnatiX.</v>
      </c>
      <c r="V26" s="106">
        <v>1.0</v>
      </c>
      <c r="W26" s="35"/>
      <c r="X26" s="19"/>
      <c r="Y26" s="19"/>
      <c r="Z26" s="19"/>
      <c r="AA26" s="19"/>
      <c r="AB26" s="19"/>
      <c r="AC26" s="19"/>
      <c r="AD26" s="48"/>
      <c r="AE26" s="48"/>
      <c r="AF26" s="1"/>
      <c r="AG26" s="1"/>
      <c r="AH26" s="1"/>
      <c r="AI26" s="1"/>
      <c r="AJ26" s="1"/>
      <c r="AK26" s="1"/>
      <c r="AL26" s="49" t="s">
        <v>41</v>
      </c>
      <c r="AM26" s="50" t="s">
        <v>42</v>
      </c>
      <c r="AN26" s="51" t="s">
        <v>3</v>
      </c>
      <c r="AO26" s="49" t="s">
        <v>43</v>
      </c>
      <c r="AP26" s="51" t="s">
        <v>44</v>
      </c>
      <c r="AQ26" s="52" t="s">
        <v>45</v>
      </c>
      <c r="AR26" s="51" t="s">
        <v>46</v>
      </c>
      <c r="AS26" s="51" t="s">
        <v>47</v>
      </c>
      <c r="AT26" s="51" t="s">
        <v>48</v>
      </c>
      <c r="AU26" s="51" t="s">
        <v>49</v>
      </c>
      <c r="AV26" s="49" t="s">
        <v>50</v>
      </c>
      <c r="AW26" s="51" t="s">
        <v>51</v>
      </c>
      <c r="AX26" s="51" t="s">
        <v>52</v>
      </c>
      <c r="AY26" s="52" t="s">
        <v>53</v>
      </c>
      <c r="AZ26" s="49" t="s">
        <v>54</v>
      </c>
      <c r="BA26" s="51" t="s">
        <v>55</v>
      </c>
      <c r="BB26" s="51" t="s">
        <v>56</v>
      </c>
      <c r="BC26" s="52" t="s">
        <v>57</v>
      </c>
      <c r="BD26" s="49" t="s">
        <v>58</v>
      </c>
      <c r="BE26" s="51" t="s">
        <v>59</v>
      </c>
      <c r="BF26" s="51" t="s">
        <v>60</v>
      </c>
      <c r="BG26" s="52" t="s">
        <v>61</v>
      </c>
      <c r="BH26" s="49" t="s">
        <v>62</v>
      </c>
      <c r="BI26" s="51" t="s">
        <v>54</v>
      </c>
      <c r="BJ26" s="51" t="s">
        <v>55</v>
      </c>
      <c r="BK26" s="51" t="s">
        <v>56</v>
      </c>
      <c r="BL26" s="51" t="s">
        <v>57</v>
      </c>
      <c r="BM26" s="51" t="s">
        <v>63</v>
      </c>
      <c r="BN26" s="51" t="s">
        <v>64</v>
      </c>
      <c r="BO26" s="51" t="s">
        <v>65</v>
      </c>
      <c r="BP26" s="51" t="s">
        <v>66</v>
      </c>
      <c r="BQ26" s="51" t="s">
        <v>67</v>
      </c>
      <c r="BR26" s="51" t="s">
        <v>68</v>
      </c>
      <c r="BS26" s="52" t="s">
        <v>69</v>
      </c>
      <c r="BT26" s="49" t="s">
        <v>70</v>
      </c>
      <c r="BU26" s="51" t="s">
        <v>71</v>
      </c>
      <c r="BV26" s="51" t="s">
        <v>72</v>
      </c>
      <c r="BW26" s="52" t="s">
        <v>73</v>
      </c>
      <c r="BX26" s="1"/>
    </row>
    <row r="27" ht="14.25" customHeight="1">
      <c r="A27" s="1"/>
      <c r="B27" s="23">
        <v>45130.0</v>
      </c>
      <c r="C27" s="24" t="s">
        <v>40</v>
      </c>
      <c r="D27" s="103" t="str">
        <f>D24</f>
        <v>Maxtrak</v>
      </c>
      <c r="E27" s="100">
        <v>15.0</v>
      </c>
      <c r="F27" s="100">
        <v>4.0</v>
      </c>
      <c r="G27" s="105" t="str">
        <f>D25</f>
        <v>Troulet27</v>
      </c>
      <c r="H27" s="13"/>
      <c r="I27" s="44">
        <f t="shared" si="11"/>
        <v>4</v>
      </c>
      <c r="J27" s="13" t="str">
        <f t="array" ref="J27">INDEX(AM27:AM35,MATCH(AK35,$AL27:$AL35,0))</f>
        <v>-</v>
      </c>
      <c r="K27" s="45">
        <f t="array" ref="K27">INDEX(AN27:AN35,MATCH(AK35,$AL27:$AL35,0))</f>
        <v>0</v>
      </c>
      <c r="L27" s="45">
        <f t="array" ref="L27">INDEX(AO27:AO35,MATCH(AK35,$AL27:$AL35,0))</f>
        <v>0</v>
      </c>
      <c r="M27" s="45">
        <f t="array" ref="M27">INDEX(AP27:AP35,MATCH(AK35,$AL27:$AL35,0))</f>
        <v>45</v>
      </c>
      <c r="N27" s="45">
        <f t="array" ref="N27">INDEX(AQ27:AQ35,MATCH(AK35,$AL27:$AL35,0))</f>
        <v>-45</v>
      </c>
      <c r="O27" s="13"/>
      <c r="P27" s="13"/>
      <c r="Q27" s="13"/>
      <c r="R27" s="13"/>
      <c r="T27" s="39"/>
      <c r="U27" s="40" t="str">
        <f>IF(100*V8+W8&gt;100*V9+W9,U8,IF(100*V8+W8&lt;100*V9+W9,U9,CONCATENATE(U8," ou ",U9)))</f>
        <v>MimoJr.</v>
      </c>
      <c r="V27" s="47">
        <v>15.0</v>
      </c>
      <c r="W27" s="35"/>
      <c r="X27" s="19"/>
      <c r="Y27" s="19"/>
      <c r="Z27" s="19"/>
      <c r="AA27" s="19"/>
      <c r="AB27" s="19"/>
      <c r="AC27" s="19"/>
      <c r="AD27" s="48"/>
      <c r="AE27" s="48"/>
      <c r="AF27" s="1"/>
      <c r="AG27" s="1"/>
      <c r="AH27" s="1"/>
      <c r="AI27" s="54">
        <v>1.0</v>
      </c>
      <c r="AJ27" s="54">
        <f>ROUND(AK27,0)</f>
        <v>1</v>
      </c>
      <c r="AK27" s="55">
        <f>MIN(AL27:AL35)</f>
        <v>0.95</v>
      </c>
      <c r="AL27" s="56">
        <f>SUM(BD27:BG27)+2.45</f>
        <v>0.95</v>
      </c>
      <c r="AM27" s="57" t="str">
        <f>D24</f>
        <v>Maxtrak</v>
      </c>
      <c r="AN27" s="3">
        <f>SUM(AR27:AU27)</f>
        <v>9</v>
      </c>
      <c r="AO27" s="58">
        <f>E24+E27+F28</f>
        <v>45</v>
      </c>
      <c r="AP27" s="3">
        <f>F24+F27+E28</f>
        <v>5</v>
      </c>
      <c r="AQ27" s="59">
        <f>AO27-AP27</f>
        <v>40</v>
      </c>
      <c r="AR27" s="3" t="s">
        <v>74</v>
      </c>
      <c r="AS27" s="3">
        <f>IF(ISBLANK(E24),0,IF(E24&gt;F24,3,IF(E24=F24,1,0)))</f>
        <v>3</v>
      </c>
      <c r="AT27" s="3">
        <f>IF(ISBLANK(E27),0,IF(E27&gt;F27,3,IF(E27=F27,1,0)))</f>
        <v>3</v>
      </c>
      <c r="AU27" s="3">
        <f>IF(ISBLANK(F28),0,IF(F28&gt;E28,3,IF(F28=E28,1,0)))</f>
        <v>3</v>
      </c>
      <c r="AV27" s="58" t="s">
        <v>74</v>
      </c>
      <c r="AW27" s="3" t="b">
        <f>(10*(AQ27-AQ33)+AO27-AO33&gt;0)</f>
        <v>1</v>
      </c>
      <c r="AX27" s="3" t="b">
        <f>10*(AQ27-AQ34)+AO27-AO34&gt;0</f>
        <v>1</v>
      </c>
      <c r="AY27" s="59" t="b">
        <f>10*(AQ27-AQ35)+AO27-AO35&gt;0</f>
        <v>1</v>
      </c>
      <c r="AZ27" s="58">
        <f>10000*(AS27+AT27)+(E27-F27+E24-F24)*100+(E27+E24)</f>
        <v>62530</v>
      </c>
      <c r="BA27" s="3">
        <f>10000*(AS27+AU27)+(E24-F24+F28-E28)*100+(E24+F28)</f>
        <v>62930</v>
      </c>
      <c r="BB27" s="3">
        <f>10000*(AT27+AU27)+(F28-E28+E27-F27)*100+(F28+E27)</f>
        <v>62630</v>
      </c>
      <c r="BC27" s="59" t="s">
        <v>74</v>
      </c>
      <c r="BD27" s="58" t="s">
        <v>74</v>
      </c>
      <c r="BE27" s="60">
        <f>IF($AN27&gt;$AN33,-0.5,IF($AN33&gt;$AN27,0.5,IF(AW27,-0.5,IF(AV33,0.5,BU27))))</f>
        <v>-0.5</v>
      </c>
      <c r="BF27" s="60">
        <f>IF($AN27&gt;$AN34,-0.5,IF($AN34&gt;$AN27,0.5,IF(AX27,-0.5,IF(AV34,0.5,BV27))))</f>
        <v>-0.5</v>
      </c>
      <c r="BG27" s="61">
        <f>IF($AN27&gt;$AN35,-0.5,IF($AN35&gt;$AN27,0.5,IF(AY27,-0.5,IF(AV35,0.5,BW27))))</f>
        <v>-0.5</v>
      </c>
      <c r="BH27" s="62" t="b">
        <f>AND(AND(AN27=AN33,AN33=AN34,AN34=AN35),AND(AO27=AO33,AO33=AO34,AO34=AO35),AND(AP27=AP33,AP33=AP34,AP34=AP35))</f>
        <v>0</v>
      </c>
      <c r="BI27" s="62" t="b">
        <f>AND(NOT(BH27),AN27=AN33,AN27=AN34,AO27=AO33,AO27=AO34,AP27=AP33,AP27=AP34)</f>
        <v>0</v>
      </c>
      <c r="BJ27" s="62" t="b">
        <f>AND(NOT(BH27),AN27=AN33,AN27=AN35,AO27=AO33,AO27=AO35,AP27=AP33,AP27=AP35)</f>
        <v>0</v>
      </c>
      <c r="BK27" s="62" t="b">
        <f>AND(NOT(BH27),AN27=AN34,AN27=AN35,AO27=AO34,AO27=AO35,AP27=AP34,AP27=AP35)</f>
        <v>0</v>
      </c>
      <c r="BL27" s="62" t="b">
        <f>AND(NOT(BH27),AN33=AN34,AN33=AN35,AO33=AO34,AO33=AO35,AP33=AP34,AP33=AP35)</f>
        <v>0</v>
      </c>
      <c r="BM27" s="62" t="b">
        <f>AND(NOT(BH27),NOT(BI27),NOT(BJ27),AN27=AN33,AO27=AO33,AP27=AP33)</f>
        <v>0</v>
      </c>
      <c r="BN27" s="62" t="b">
        <f>AND(NOT(BH27),NOT(BI27),NOT(BK27),AN27=AN34,AO27=AO34,AP27=AP34)</f>
        <v>0</v>
      </c>
      <c r="BO27" s="62" t="b">
        <f>AND(NOT(BH27),NOT(BJ27),NOT(BK27),AN27=AN35,AO27=AO35,AP27=AP35)</f>
        <v>0</v>
      </c>
      <c r="BP27" s="62" t="b">
        <f>AND(NOT(BH27),NOT(BI27),NOT(BL27),AN33=AN34,AO33=AO34)</f>
        <v>0</v>
      </c>
      <c r="BQ27" s="62" t="b">
        <f>AND(NOT(BH27),NOT(BJ27),NOT(BL27),AN33=AN35,AO33=AO35,AP33=AP35)</f>
        <v>0</v>
      </c>
      <c r="BR27" s="62" t="b">
        <f>AND(NOT(BH27),NOT(BK27),NOT(BL27),AN34=AN35,AO34=AO35,AP34=AP35)</f>
        <v>0</v>
      </c>
      <c r="BS27" s="62" t="b">
        <f t="array" ref="BS27">AND(NOT(BH27:BR27))</f>
        <v>1</v>
      </c>
      <c r="BT27" s="58" t="s">
        <v>74</v>
      </c>
      <c r="BU27" s="3">
        <f>IF($BM27,IF(F24-E24&lt;0,-0.5,IF(E24-F24&lt;0,0.5,0)),IF($BI27,IF($AZ27&gt;$AZ33,-0.5,IF($AZ27&lt;$AZ33,0.5,0)),IF($BJ27,IF($BA27&gt;$BA33,-0.5, IF($BA27&lt;$BA33,0.5,0)),0)))</f>
        <v>0</v>
      </c>
      <c r="BV27" s="3">
        <f>IF($BN27,IF(F27-E27&lt;0,-0.5,IF(E27-F27&lt;0,0.5,0)),IF($BI27,IF($AZ27&gt;$AZ34,-0.5,IF($AZ27&lt;$AZ34,0.5,0)),IF($BK27,IF($BB27&gt;$BB34,-0.5,IF($BB27&lt;$BB34,0.5,0)),0)))</f>
        <v>0</v>
      </c>
      <c r="BW27" s="59">
        <f>IF($BO27,IF(E28-F28&lt;0,-0.5,IF(F28-E28&lt;0,0.5,0)),IF($BJ27,IF($BA27&gt;$BA35,-0.5,IF($BA27&lt;$BA35,0.5,0)),IF($BK27,IF($BB27&gt;$BB35,-0.5, IF($BB27&lt;$BB35,0.5,0)),0)))</f>
        <v>0</v>
      </c>
      <c r="BX27" s="1"/>
    </row>
    <row r="28" ht="14.25" customHeight="1">
      <c r="A28" s="1"/>
      <c r="B28" s="23">
        <v>45130.0</v>
      </c>
      <c r="C28" s="24" t="s">
        <v>40</v>
      </c>
      <c r="D28" s="99" t="str">
        <f>G25</f>
        <v>-</v>
      </c>
      <c r="E28" s="100">
        <v>0.0</v>
      </c>
      <c r="F28" s="100">
        <v>15.0</v>
      </c>
      <c r="G28" s="101" t="str">
        <f t="shared" ref="G28:G29" si="12">D24</f>
        <v>Maxtrak</v>
      </c>
      <c r="H28" s="13"/>
      <c r="I28" s="65"/>
      <c r="J28" s="66" t="str">
        <f>IF(OR(I26&lt;3,I25&lt;2),"TIRAGE AU SORT !!!"," ")</f>
        <v> </v>
      </c>
      <c r="K28" s="67"/>
      <c r="L28" s="67"/>
      <c r="M28" s="67"/>
      <c r="N28" s="67"/>
      <c r="O28" s="13"/>
      <c r="P28" s="13"/>
      <c r="Q28" s="13"/>
      <c r="R28" s="13"/>
      <c r="S28" s="31">
        <v>45135.0</v>
      </c>
      <c r="T28" s="32" t="s">
        <v>79</v>
      </c>
      <c r="U28" s="68" t="str">
        <f>IF(100*V16+W16&gt;100*V17+W17,U16,IF(100*V16+W16&lt;100*V17+W17,U17,CONCATENATE(U16," ou ",U17)))</f>
        <v>Rh3torique</v>
      </c>
      <c r="V28" s="47">
        <v>0.0</v>
      </c>
      <c r="W28" s="35"/>
      <c r="X28" s="19"/>
      <c r="Y28" s="19"/>
      <c r="Z28" s="19"/>
      <c r="AA28" s="19"/>
      <c r="AB28" s="19"/>
      <c r="AC28" s="19"/>
      <c r="AD28" s="48"/>
      <c r="AE28" s="48"/>
      <c r="AF28" s="1"/>
      <c r="AG28" s="1"/>
      <c r="AH28" s="1"/>
      <c r="AI28" s="54"/>
      <c r="AJ28" s="54"/>
      <c r="AK28" s="55"/>
      <c r="AL28" s="69"/>
      <c r="AM28" s="70"/>
      <c r="AN28" s="3"/>
      <c r="AO28" s="58"/>
      <c r="AP28" s="3"/>
      <c r="AQ28" s="59"/>
      <c r="AR28" s="3"/>
      <c r="AS28" s="3"/>
      <c r="AT28" s="3"/>
      <c r="AU28" s="3"/>
      <c r="AV28" s="58"/>
      <c r="AW28" s="3"/>
      <c r="AX28" s="3"/>
      <c r="AY28" s="59"/>
      <c r="AZ28" s="58"/>
      <c r="BA28" s="3"/>
      <c r="BB28" s="3"/>
      <c r="BC28" s="59"/>
      <c r="BD28" s="58"/>
      <c r="BE28" s="60"/>
      <c r="BF28" s="60"/>
      <c r="BG28" s="61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58"/>
      <c r="BU28" s="3"/>
      <c r="BV28" s="3"/>
      <c r="BW28" s="59"/>
      <c r="BX28" s="1"/>
    </row>
    <row r="29" ht="14.25" customHeight="1">
      <c r="A29" s="1"/>
      <c r="B29" s="23">
        <v>45130.0</v>
      </c>
      <c r="C29" s="24" t="s">
        <v>40</v>
      </c>
      <c r="D29" s="103" t="str">
        <f>G24</f>
        <v>Dam_Pouleto</v>
      </c>
      <c r="E29" s="100">
        <v>15.0</v>
      </c>
      <c r="F29" s="100">
        <v>3.0</v>
      </c>
      <c r="G29" s="105" t="str">
        <f t="shared" si="12"/>
        <v>Troulet27</v>
      </c>
      <c r="H29" s="13"/>
      <c r="I29" s="45"/>
      <c r="J29" s="13"/>
      <c r="K29" s="13"/>
      <c r="L29" s="13"/>
      <c r="M29" s="13"/>
      <c r="N29" s="13"/>
      <c r="O29" s="13"/>
      <c r="P29" s="13"/>
      <c r="Q29" s="13"/>
      <c r="R29" s="13"/>
      <c r="T29" s="39"/>
      <c r="U29" s="40" t="str">
        <f>IF(100*V18+W18&gt;100*V19+W19,U18,IF(100*V18+W18&lt;100*V19+W19,U19,CONCATENATE(U18," ou ",U19)))</f>
        <v>iFreezeR_</v>
      </c>
      <c r="V29" s="47">
        <v>15.0</v>
      </c>
      <c r="W29" s="35"/>
      <c r="X29" s="19"/>
      <c r="Y29" s="19"/>
      <c r="Z29" s="19"/>
      <c r="AA29" s="19"/>
      <c r="AB29" s="19"/>
      <c r="AC29" s="19"/>
      <c r="AD29" s="48"/>
      <c r="AE29" s="48"/>
      <c r="AF29" s="1"/>
      <c r="AG29" s="1"/>
      <c r="AH29" s="1"/>
      <c r="AI29" s="54"/>
      <c r="AJ29" s="54"/>
      <c r="AK29" s="55"/>
      <c r="AL29" s="69"/>
      <c r="AM29" s="70"/>
      <c r="AN29" s="3"/>
      <c r="AO29" s="58"/>
      <c r="AP29" s="3"/>
      <c r="AQ29" s="59"/>
      <c r="AR29" s="3"/>
      <c r="AS29" s="3"/>
      <c r="AT29" s="3"/>
      <c r="AU29" s="3"/>
      <c r="AV29" s="58"/>
      <c r="AW29" s="3"/>
      <c r="AX29" s="3"/>
      <c r="AY29" s="59"/>
      <c r="AZ29" s="58"/>
      <c r="BA29" s="3"/>
      <c r="BB29" s="3"/>
      <c r="BC29" s="59"/>
      <c r="BD29" s="58"/>
      <c r="BE29" s="60"/>
      <c r="BF29" s="60"/>
      <c r="BG29" s="61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58"/>
      <c r="BU29" s="3"/>
      <c r="BV29" s="3"/>
      <c r="BW29" s="59"/>
      <c r="BX29" s="1"/>
    </row>
    <row r="30" ht="14.25" customHeight="1">
      <c r="A30" s="1"/>
      <c r="B30" s="13"/>
      <c r="C30" s="13"/>
      <c r="D30" s="13"/>
      <c r="E30" s="13"/>
      <c r="F30" s="13"/>
      <c r="G30" s="13"/>
      <c r="H30" s="13"/>
      <c r="I30" s="45"/>
      <c r="J30" s="13"/>
      <c r="K30" s="13"/>
      <c r="L30" s="13"/>
      <c r="M30" s="13"/>
      <c r="N30" s="13"/>
      <c r="O30" s="13"/>
      <c r="P30" s="13"/>
      <c r="Q30" s="13"/>
      <c r="R30" s="13"/>
      <c r="S30" s="31">
        <v>45135.0</v>
      </c>
      <c r="T30" s="32" t="s">
        <v>80</v>
      </c>
      <c r="U30" s="68" t="str">
        <f>IF(100*V20+W20&gt;100*V21+W21,U20,IF(100*V20+W20&lt;100*V21+W21,U21,CONCATENATE(U20," ou ",U21)))</f>
        <v>Azion.</v>
      </c>
      <c r="V30" s="47">
        <v>15.0</v>
      </c>
      <c r="W30" s="35"/>
      <c r="X30" s="19"/>
      <c r="Y30" s="19"/>
      <c r="Z30" s="19"/>
      <c r="AA30" s="19"/>
      <c r="AB30" s="19"/>
      <c r="AC30" s="19"/>
      <c r="AD30" s="48"/>
      <c r="AE30" s="48"/>
      <c r="AF30" s="1"/>
      <c r="AG30" s="1"/>
      <c r="AH30" s="1"/>
      <c r="AI30" s="54"/>
      <c r="AJ30" s="54"/>
      <c r="AK30" s="55"/>
      <c r="AL30" s="69"/>
      <c r="AM30" s="70"/>
      <c r="AN30" s="3"/>
      <c r="AO30" s="58"/>
      <c r="AP30" s="3"/>
      <c r="AQ30" s="59"/>
      <c r="AR30" s="3"/>
      <c r="AS30" s="3"/>
      <c r="AT30" s="3"/>
      <c r="AU30" s="3"/>
      <c r="AV30" s="58"/>
      <c r="AW30" s="3"/>
      <c r="AX30" s="3"/>
      <c r="AY30" s="59"/>
      <c r="AZ30" s="58"/>
      <c r="BA30" s="3"/>
      <c r="BB30" s="3"/>
      <c r="BC30" s="59"/>
      <c r="BD30" s="58"/>
      <c r="BE30" s="60"/>
      <c r="BF30" s="60"/>
      <c r="BG30" s="61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58"/>
      <c r="BU30" s="3"/>
      <c r="BV30" s="3"/>
      <c r="BW30" s="59"/>
      <c r="BX30" s="1"/>
    </row>
    <row r="31" ht="14.25" customHeight="1">
      <c r="A31" s="1"/>
      <c r="B31" s="107" t="s">
        <v>81</v>
      </c>
      <c r="C31" s="12"/>
      <c r="D31" s="12"/>
      <c r="E31" s="12"/>
      <c r="F31" s="12"/>
      <c r="G31" s="12"/>
      <c r="H31" s="13"/>
      <c r="I31" s="108"/>
      <c r="J31" s="109" t="s">
        <v>2</v>
      </c>
      <c r="K31" s="109" t="s">
        <v>3</v>
      </c>
      <c r="L31" s="109" t="s">
        <v>4</v>
      </c>
      <c r="M31" s="109" t="s">
        <v>5</v>
      </c>
      <c r="N31" s="109" t="str">
        <f>"+/-"</f>
        <v>+/-</v>
      </c>
      <c r="O31" s="13"/>
      <c r="P31" s="13"/>
      <c r="Q31" s="13"/>
      <c r="R31" s="13"/>
      <c r="T31" s="39"/>
      <c r="U31" s="40" t="str">
        <f>IF(100*V22+W22&gt;100*V23+W23,U22,IF(100*V22+W22&lt;100*V23+W23,U23,CONCATENATE(U22," ou ",U23)))</f>
        <v>ShaDenis_</v>
      </c>
      <c r="V31" s="47">
        <v>10.0</v>
      </c>
      <c r="W31" s="35"/>
      <c r="X31" s="19"/>
      <c r="Y31" s="19"/>
      <c r="Z31" s="19"/>
      <c r="AA31" s="19"/>
      <c r="AB31" s="19"/>
      <c r="AC31" s="19"/>
      <c r="AD31" s="48"/>
      <c r="AE31" s="48"/>
      <c r="AF31" s="1"/>
      <c r="AG31" s="1"/>
      <c r="AH31" s="1"/>
      <c r="AI31" s="54"/>
      <c r="AJ31" s="54"/>
      <c r="AK31" s="55"/>
      <c r="AL31" s="69"/>
      <c r="AM31" s="70"/>
      <c r="AN31" s="3"/>
      <c r="AO31" s="58"/>
      <c r="AP31" s="3"/>
      <c r="AQ31" s="59"/>
      <c r="AR31" s="3"/>
      <c r="AS31" s="3"/>
      <c r="AT31" s="3"/>
      <c r="AU31" s="3"/>
      <c r="AV31" s="58"/>
      <c r="AW31" s="3"/>
      <c r="AX31" s="3"/>
      <c r="AY31" s="59"/>
      <c r="AZ31" s="58"/>
      <c r="BA31" s="3"/>
      <c r="BB31" s="3"/>
      <c r="BC31" s="59"/>
      <c r="BD31" s="58"/>
      <c r="BE31" s="60"/>
      <c r="BF31" s="60"/>
      <c r="BG31" s="61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58"/>
      <c r="BU31" s="3"/>
      <c r="BV31" s="3"/>
      <c r="BW31" s="59"/>
      <c r="BX31" s="1"/>
    </row>
    <row r="32" ht="14.25" customHeight="1">
      <c r="A32" s="1"/>
      <c r="B32" s="23">
        <v>45130.0</v>
      </c>
      <c r="C32" s="24" t="s">
        <v>40</v>
      </c>
      <c r="D32" s="110" t="str">
        <f>SEEDINGS!H6</f>
        <v>MimoJr.</v>
      </c>
      <c r="E32" s="111">
        <v>10.0</v>
      </c>
      <c r="F32" s="111">
        <v>14.0</v>
      </c>
      <c r="G32" s="112" t="str">
        <f>SEEDINGS!H15</f>
        <v>FeedTM</v>
      </c>
      <c r="H32" s="13"/>
      <c r="I32" s="113">
        <f t="shared" ref="I32:I35" si="13">AI45</f>
        <v>1</v>
      </c>
      <c r="J32" s="114" t="str">
        <f t="array" ref="J32">INDEX(AM45:AM48,MATCH(AK45,$AL45:$AL48,0))</f>
        <v>FeedTM</v>
      </c>
      <c r="K32" s="115">
        <f t="array" ref="K32">INDEX(AN45:AN48,MATCH(AK45,$AL45:$AL48,0))</f>
        <v>9</v>
      </c>
      <c r="L32" s="115">
        <f t="array" ref="L32">INDEX(AO45:AO48,MATCH(AK45,$AL45:$AL48,0))</f>
        <v>44</v>
      </c>
      <c r="M32" s="115">
        <f t="array" ref="M32">INDEX(AP45:AP48,MATCH(AK45,$AL45:$AL48,0))</f>
        <v>12</v>
      </c>
      <c r="N32" s="115">
        <f t="array" ref="N32">INDEX(AQ45:AQ48,MATCH(AK45,$AL45:$AL48,0))</f>
        <v>32</v>
      </c>
      <c r="O32" s="13"/>
      <c r="P32" s="13"/>
      <c r="Q32" s="13"/>
      <c r="R32" s="13"/>
      <c r="S32" s="31">
        <v>45135.0</v>
      </c>
      <c r="T32" s="32" t="s">
        <v>82</v>
      </c>
      <c r="U32" s="33" t="str">
        <f>IF(100*V12+W12&gt;100*V13+W13,U12,IF(100*V12+W12&lt;100*V13+W13,U13,CONCATENATE(U12," ou ",U13)))</f>
        <v>Plombz</v>
      </c>
      <c r="V32" s="47">
        <v>15.0</v>
      </c>
      <c r="W32" s="35"/>
      <c r="X32" s="19"/>
      <c r="Y32" s="19"/>
      <c r="Z32" s="19"/>
      <c r="AA32" s="19"/>
      <c r="AB32" s="19"/>
      <c r="AC32" s="19"/>
      <c r="AD32" s="48"/>
      <c r="AE32" s="48"/>
      <c r="AF32" s="1"/>
      <c r="AG32" s="1"/>
      <c r="AH32" s="1"/>
      <c r="AI32" s="54"/>
      <c r="AJ32" s="54"/>
      <c r="AK32" s="55"/>
      <c r="AL32" s="69"/>
      <c r="AM32" s="70"/>
      <c r="AN32" s="3"/>
      <c r="AO32" s="58"/>
      <c r="AP32" s="3"/>
      <c r="AQ32" s="59"/>
      <c r="AR32" s="3"/>
      <c r="AS32" s="3"/>
      <c r="AT32" s="3"/>
      <c r="AU32" s="3"/>
      <c r="AV32" s="58"/>
      <c r="AW32" s="3"/>
      <c r="AX32" s="3"/>
      <c r="AY32" s="59"/>
      <c r="AZ32" s="58"/>
      <c r="BA32" s="3"/>
      <c r="BB32" s="3"/>
      <c r="BC32" s="59"/>
      <c r="BD32" s="58"/>
      <c r="BE32" s="60"/>
      <c r="BF32" s="60"/>
      <c r="BG32" s="61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58"/>
      <c r="BU32" s="3"/>
      <c r="BV32" s="3"/>
      <c r="BW32" s="59"/>
      <c r="BX32" s="1"/>
    </row>
    <row r="33" ht="14.25" customHeight="1">
      <c r="A33" s="1"/>
      <c r="B33" s="23">
        <v>45130.0</v>
      </c>
      <c r="C33" s="24" t="s">
        <v>40</v>
      </c>
      <c r="D33" s="114" t="str">
        <f>SEEDINGS!H22</f>
        <v>lulubTM</v>
      </c>
      <c r="E33" s="111">
        <v>15.0</v>
      </c>
      <c r="F33" s="111">
        <v>0.0</v>
      </c>
      <c r="G33" s="116" t="str">
        <f>SEEDINGS!H31</f>
        <v>NBCM-TM</v>
      </c>
      <c r="H33" s="13"/>
      <c r="I33" s="113">
        <f t="shared" si="13"/>
        <v>2</v>
      </c>
      <c r="J33" s="114" t="str">
        <f t="array" ref="J33">INDEX(AM45:AM48,MATCH(AK46,$AL45:$AL48,0))</f>
        <v>MimoJr.</v>
      </c>
      <c r="K33" s="115">
        <f t="array" ref="K33">INDEX(AN45:AN48,MATCH(AK46,$AL45:$AL48,0))</f>
        <v>6</v>
      </c>
      <c r="L33" s="115">
        <f t="array" ref="L33">INDEX(AO45:AO48,MATCH(AK46,$AL45:$AL48,0))</f>
        <v>40</v>
      </c>
      <c r="M33" s="115">
        <f t="array" ref="M33">INDEX(AP45:AP48,MATCH(AK46,$AL45:$AL48,0))</f>
        <v>18</v>
      </c>
      <c r="N33" s="115">
        <f t="array" ref="N33">INDEX(AQ45:AQ48,MATCH(AK46,$AL45:$AL48,0))</f>
        <v>22</v>
      </c>
      <c r="O33" s="13"/>
      <c r="P33" s="13"/>
      <c r="Q33" s="13"/>
      <c r="R33" s="13"/>
      <c r="T33" s="39"/>
      <c r="U33" s="33" t="str">
        <f>IF(100*V14+W14&gt;100*V15+W15,U14,IF(100*V14+W14&lt;100*V15+W15,U15,CONCATENATE(U14," ou ",U15)))</f>
        <v>Dam_Pouleto</v>
      </c>
      <c r="V33" s="47">
        <v>5.0</v>
      </c>
      <c r="W33" s="35"/>
      <c r="X33" s="19"/>
      <c r="Y33" s="19"/>
      <c r="Z33" s="19"/>
      <c r="AA33" s="19"/>
      <c r="AB33" s="19"/>
      <c r="AC33" s="19"/>
      <c r="AD33" s="48"/>
      <c r="AE33" s="48"/>
      <c r="AF33" s="1"/>
      <c r="AG33" s="1"/>
      <c r="AH33" s="1"/>
      <c r="AI33" s="54">
        <f>IF(ROUND(AK33,0)=ROUND(AK27,0),AI27,2)</f>
        <v>2</v>
      </c>
      <c r="AJ33" s="54">
        <f t="shared" ref="AJ33:AJ35" si="14">ROUND(AK33,0)</f>
        <v>2</v>
      </c>
      <c r="AK33" s="55">
        <f>MAX(MIN(AL27:AL34),MIN(AL27,AL33,AL35),MIN(AL27,AL34,AL35),MIN(AL33:AL35))</f>
        <v>1.96</v>
      </c>
      <c r="AL33" s="69">
        <f>SUM(BD33:BG33)+2.46</f>
        <v>1.96</v>
      </c>
      <c r="AM33" s="70" t="str">
        <f>G24</f>
        <v>Dam_Pouleto</v>
      </c>
      <c r="AN33" s="3">
        <f t="shared" ref="AN33:AN35" si="15">SUM(AR33:AU33)</f>
        <v>6</v>
      </c>
      <c r="AO33" s="58">
        <f>F24+F26+E29</f>
        <v>31</v>
      </c>
      <c r="AP33" s="3">
        <f>E24+E26+F29</f>
        <v>18</v>
      </c>
      <c r="AQ33" s="59">
        <f t="shared" ref="AQ33:AQ35" si="16">AO33-AP33</f>
        <v>13</v>
      </c>
      <c r="AR33" s="3">
        <f>IF(ISBLANK(F24),0,IF(AS27=3,0,IF(AS27=1,1,3)))</f>
        <v>0</v>
      </c>
      <c r="AS33" s="3" t="s">
        <v>74</v>
      </c>
      <c r="AT33" s="3">
        <f>IF(ISBLANK(E29),0,IF(AS34=3,0,IF(AS34=1,1,3)))</f>
        <v>3</v>
      </c>
      <c r="AU33" s="3">
        <f>IF(ISBLANK(F26),0,IF(F26&gt;E26,3,IF(F26=E26,1,0)))</f>
        <v>3</v>
      </c>
      <c r="AV33" s="58" t="b">
        <f>(10*(AQ27-AQ33)+AO27-AO33&lt;0)</f>
        <v>0</v>
      </c>
      <c r="AW33" s="3" t="s">
        <v>74</v>
      </c>
      <c r="AX33" s="3" t="b">
        <f>10*(AQ33-AQ34)+AO33-AO34&gt;0</f>
        <v>1</v>
      </c>
      <c r="AY33" s="59" t="b">
        <f>10*(AQ33-AQ35)+AO33-AO35&gt;0</f>
        <v>1</v>
      </c>
      <c r="AZ33" s="58">
        <f>10000*(AR33+AT33)+(F24-E24+E29-F29)*100+(F24+E29)</f>
        <v>29816</v>
      </c>
      <c r="BA33" s="3">
        <f>10000*(AR33+AU33)+(F24-E24+F26-E26)*100+(F24+F26)</f>
        <v>30116</v>
      </c>
      <c r="BB33" s="3" t="s">
        <v>74</v>
      </c>
      <c r="BC33" s="59">
        <f>10000*(AT33+AU33)+(F26-E26+E29-F29)*100+(F26+E29)</f>
        <v>62730</v>
      </c>
      <c r="BD33" s="71">
        <f>-BE27</f>
        <v>0.5</v>
      </c>
      <c r="BE33" s="3" t="s">
        <v>74</v>
      </c>
      <c r="BF33" s="60">
        <f>IF($AN33&gt;$AN34,-0.5,IF($AN34&gt;$AN33,0.5,IF(AX33,-0.5,IF(AW34,0.5,BV33))))</f>
        <v>-0.5</v>
      </c>
      <c r="BG33" s="61">
        <f>IF($AN33&gt;$AN35,-0.5,IF($AN35&gt;$AN33,0.5,IF(AY33,-0.5,IF(AW35,0.5,BW33))))</f>
        <v>-0.5</v>
      </c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58"/>
      <c r="BU33" s="3" t="s">
        <v>74</v>
      </c>
      <c r="BV33" s="3">
        <f>IF($BP27,IF(F29-E29&lt;0,-0.5,IF(E29-F29&lt;0,0.5,0)),IF($BI27,IF($AZ33&gt;$AZ34,-0.5,IF($AZ33&lt;$AZ34,0.5,0)),IF($BL27,IF($BC33&gt;$BC34,-0.5,IF($BC33&lt;$BC34,0.5,0)),0)))</f>
        <v>0</v>
      </c>
      <c r="BW33" s="59">
        <f>IF($BQ27,IF(E26-F26&lt;0,-0.5,IF(F26-E26&lt;0,0.5,0)),IF($BJ27,IF($BA33&gt;$BA35,-0.5,IF($BA33&lt;$BA35,0.5,0)),IF($BL27,IF($BC33&gt;$BC35,-0.5,IF($BC33&lt;$BC35,0.5,0)),0)))</f>
        <v>0</v>
      </c>
      <c r="BX33" s="1"/>
    </row>
    <row r="34" ht="14.25" customHeight="1">
      <c r="A34" s="1"/>
      <c r="B34" s="23">
        <v>45130.0</v>
      </c>
      <c r="C34" s="24" t="s">
        <v>40</v>
      </c>
      <c r="D34" s="110" t="str">
        <f>D32</f>
        <v>MimoJr.</v>
      </c>
      <c r="E34" s="111">
        <v>15.0</v>
      </c>
      <c r="F34" s="111">
        <v>2.0</v>
      </c>
      <c r="G34" s="112" t="str">
        <f>D33</f>
        <v>lulubTM</v>
      </c>
      <c r="H34" s="13"/>
      <c r="I34" s="44">
        <f t="shared" si="13"/>
        <v>3</v>
      </c>
      <c r="J34" s="13" t="str">
        <f t="array" ref="J34">INDEX(AM45:AM48,MATCH(AK47,$AL45:$AL48,0))</f>
        <v>lulubTM</v>
      </c>
      <c r="K34" s="45">
        <f t="array" ref="K34">INDEX(AN45:AN48,MATCH(AK47,$AL45:$AL48,0))</f>
        <v>3</v>
      </c>
      <c r="L34" s="45">
        <f t="array" ref="L34">INDEX(AO45:AO48,MATCH(AK47,$AL45:$AL48,0))</f>
        <v>17</v>
      </c>
      <c r="M34" s="45">
        <f t="array" ref="M34">INDEX(AP45:AP48,MATCH(AK47,$AL45:$AL48,0))</f>
        <v>30</v>
      </c>
      <c r="N34" s="45">
        <f t="array" ref="N34">INDEX(AQ45:AQ48,MATCH(AK47,$AL45:$AL48,0))</f>
        <v>-13</v>
      </c>
      <c r="O34" s="13"/>
      <c r="P34" s="13"/>
      <c r="Q34" s="13"/>
      <c r="R34" s="13"/>
      <c r="S34" s="13"/>
      <c r="T34" s="13"/>
      <c r="U34" s="13"/>
      <c r="V34" s="13"/>
      <c r="W34" s="117"/>
      <c r="X34" s="19"/>
      <c r="Y34" s="19"/>
      <c r="Z34" s="19"/>
      <c r="AA34" s="19"/>
      <c r="AB34" s="19"/>
      <c r="AC34" s="19"/>
      <c r="AD34" s="48"/>
      <c r="AE34" s="48"/>
      <c r="AF34" s="1"/>
      <c r="AG34" s="1"/>
      <c r="AH34" s="1"/>
      <c r="AI34" s="54">
        <f>IF(ROUND(AK34,0)=ROUND(AK33,0),AI33,3)</f>
        <v>3</v>
      </c>
      <c r="AJ34" s="54">
        <f t="shared" si="14"/>
        <v>3</v>
      </c>
      <c r="AK34" s="55">
        <f>MIN(MAX(AL27:AL34),MAX(AL27,AL33,AL35),MAX(AL27,AL34,AL35),MAX(AL33:AL35))</f>
        <v>2.97</v>
      </c>
      <c r="AL34" s="69">
        <f>SUM(BD34:BG34)+2.47</f>
        <v>2.97</v>
      </c>
      <c r="AM34" s="70" t="str">
        <f>D25</f>
        <v>Troulet27</v>
      </c>
      <c r="AN34" s="3">
        <f t="shared" si="15"/>
        <v>3</v>
      </c>
      <c r="AO34" s="58">
        <f>E25+F27+F29</f>
        <v>22</v>
      </c>
      <c r="AP34" s="3">
        <f>F25+E27+E29</f>
        <v>30</v>
      </c>
      <c r="AQ34" s="59">
        <f t="shared" si="16"/>
        <v>-8</v>
      </c>
      <c r="AR34" s="3">
        <f>IF(ISBLANK(F27),0,IF(AT27=3,0,IF(AT27=1,1,3)))</f>
        <v>0</v>
      </c>
      <c r="AS34" s="3">
        <f>IF(ISBLANK(F29),0,IF(F29&gt;E29,3,IF(F29=E29,1,0)))</f>
        <v>0</v>
      </c>
      <c r="AT34" s="3" t="s">
        <v>74</v>
      </c>
      <c r="AU34" s="3">
        <f>IF(ISBLANK(E25),0,IF(E25&gt;F25,3,IF(E25=F25,1,0)))</f>
        <v>3</v>
      </c>
      <c r="AV34" s="58" t="b">
        <f>10*(AQ27-AQ34)+AO27-AO34&lt;0</f>
        <v>0</v>
      </c>
      <c r="AW34" s="3" t="b">
        <f>10*(AQ33-AQ34)+AO33-AO34&lt;0</f>
        <v>0</v>
      </c>
      <c r="AX34" s="3" t="s">
        <v>74</v>
      </c>
      <c r="AY34" s="59" t="b">
        <f>10*(AQ34-AQ35)+AO34-AO35&gt;0</f>
        <v>1</v>
      </c>
      <c r="AZ34" s="58">
        <f>10000*(AR34+AS34)+(F27-E27+F29-E29)*100+(F27+F29)</f>
        <v>-2293</v>
      </c>
      <c r="BA34" s="3" t="s">
        <v>74</v>
      </c>
      <c r="BB34" s="3">
        <f>10000*(AR34+AU34)+(E25-F25+F27-E27)*100+(E25+F27)</f>
        <v>30419</v>
      </c>
      <c r="BC34" s="59">
        <f>10000*(AS34+AU34)+(E25-F25+F29-E29)*100+(E25+F29)</f>
        <v>30318</v>
      </c>
      <c r="BD34" s="71">
        <f>-BF27</f>
        <v>0.5</v>
      </c>
      <c r="BE34" s="60">
        <f>-BF33</f>
        <v>0.5</v>
      </c>
      <c r="BF34" s="60" t="s">
        <v>74</v>
      </c>
      <c r="BG34" s="61">
        <f>IF($AN34&gt;$AN35,-0.5,IF($AN35&gt;$AN34,0.5,IF(AY34,-0.5,IF(AX35,0.5,BW34))))</f>
        <v>-0.5</v>
      </c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58"/>
      <c r="BU34" s="3"/>
      <c r="BV34" s="3" t="s">
        <v>74</v>
      </c>
      <c r="BW34" s="59">
        <f>IF($BR27,IF(F25-E25&lt;0,-0.5,IF(E25-F25&lt;0,0.5,0)),IF($BK27,IF($BB34&gt;$BB35,-0.5,IF($BB34&lt;$BB35,0.5,0)),IF($BL27,IF($BC34&gt;$BC35,-0.5,IF($BC34&lt;$BC35,0.5,0)),0)))</f>
        <v>0</v>
      </c>
      <c r="BX34" s="1"/>
    </row>
    <row r="35" ht="14.25" customHeight="1">
      <c r="A35" s="1"/>
      <c r="B35" s="23">
        <v>45130.0</v>
      </c>
      <c r="C35" s="24" t="s">
        <v>40</v>
      </c>
      <c r="D35" s="114" t="str">
        <f>G33</f>
        <v>NBCM-TM</v>
      </c>
      <c r="E35" s="111">
        <v>2.0</v>
      </c>
      <c r="F35" s="111">
        <v>15.0</v>
      </c>
      <c r="G35" s="116" t="str">
        <f>G32</f>
        <v>FeedTM</v>
      </c>
      <c r="H35" s="13"/>
      <c r="I35" s="44">
        <f t="shared" si="13"/>
        <v>4</v>
      </c>
      <c r="J35" s="13" t="str">
        <f t="array" ref="J35">INDEX(AM45:AM48,MATCH(AK48,$AL45:$AL48,0))</f>
        <v>NBCM-TM</v>
      </c>
      <c r="K35" s="45">
        <f t="array" ref="K35">INDEX(AN45:AN48,MATCH(AK48,$AL45:$AL48,0))</f>
        <v>0</v>
      </c>
      <c r="L35" s="45">
        <f t="array" ref="L35">INDEX(AO45:AO48,MATCH(AK48,$AL45:$AL48,0))</f>
        <v>4</v>
      </c>
      <c r="M35" s="45">
        <f t="array" ref="M35">INDEX(AP45:AP48,MATCH(AK48,$AL45:$AL48,0))</f>
        <v>45</v>
      </c>
      <c r="N35" s="45">
        <f t="array" ref="N35">INDEX(AQ45:AQ48,MATCH(AK48,$AL45:$AL48,0))</f>
        <v>-41</v>
      </c>
      <c r="O35" s="13"/>
      <c r="P35" s="13"/>
      <c r="Q35" s="13"/>
      <c r="R35" s="13"/>
      <c r="S35" s="17" t="s">
        <v>83</v>
      </c>
      <c r="T35" s="12"/>
      <c r="U35" s="12"/>
      <c r="V35" s="12"/>
      <c r="W35" s="35"/>
      <c r="X35" s="19"/>
      <c r="Y35" s="19"/>
      <c r="Z35" s="19"/>
      <c r="AA35" s="19"/>
      <c r="AB35" s="19"/>
      <c r="AC35" s="19"/>
      <c r="AD35" s="48"/>
      <c r="AE35" s="48"/>
      <c r="AF35" s="1"/>
      <c r="AG35" s="1"/>
      <c r="AH35" s="1"/>
      <c r="AI35" s="54">
        <f>IF(ROUND(AK35,0)=ROUND(AK34,0),AI34,4)</f>
        <v>4</v>
      </c>
      <c r="AJ35" s="54">
        <f t="shared" si="14"/>
        <v>4</v>
      </c>
      <c r="AK35" s="55">
        <f>MAX(AL27:AL35)</f>
        <v>3.98</v>
      </c>
      <c r="AL35" s="72">
        <f>SUM(BD35:BG35)+2.48</f>
        <v>3.98</v>
      </c>
      <c r="AM35" s="73" t="str">
        <f>G25</f>
        <v>-</v>
      </c>
      <c r="AN35" s="62">
        <f t="shared" si="15"/>
        <v>0</v>
      </c>
      <c r="AO35" s="74">
        <f>F25+E26+E28</f>
        <v>0</v>
      </c>
      <c r="AP35" s="62">
        <f>E25+F26+F28</f>
        <v>45</v>
      </c>
      <c r="AQ35" s="75">
        <f t="shared" si="16"/>
        <v>-45</v>
      </c>
      <c r="AR35" s="62">
        <f>IF(ISBLANK(E28),0,IF(AU27=3,0,IF(AU27=1,1,3)))</f>
        <v>0</v>
      </c>
      <c r="AS35" s="62">
        <f>IF(ISBLANK(E26),0,IF(AU33=3,0,IF(AU33=1,1,3)))</f>
        <v>0</v>
      </c>
      <c r="AT35" s="62">
        <f>IF(ISBLANK(F25),0,IF(AU34=3,0,IF(AU34=1,1,3)))</f>
        <v>0</v>
      </c>
      <c r="AU35" s="62" t="s">
        <v>74</v>
      </c>
      <c r="AV35" s="74" t="b">
        <f>10*(AQ27-AQ35)+AO27-AO35&lt;0</f>
        <v>0</v>
      </c>
      <c r="AW35" s="62" t="b">
        <f>10*(AQ33-AQ35)+AO33-AO35&lt;0</f>
        <v>0</v>
      </c>
      <c r="AX35" s="62" t="b">
        <f>10*(AQ34-AQ35)+AO34-AO35&lt;0</f>
        <v>0</v>
      </c>
      <c r="AY35" s="75" t="s">
        <v>74</v>
      </c>
      <c r="AZ35" s="74" t="s">
        <v>74</v>
      </c>
      <c r="BA35" s="62">
        <f>10000*(AR35+AS35)+(E26-F26+E28-F28)*100+(E26+E28)</f>
        <v>-3000</v>
      </c>
      <c r="BB35" s="62">
        <f>10000*(AR35+AT35)+(E28-F28+F25-E25)*100+(E28+F25)</f>
        <v>-3000</v>
      </c>
      <c r="BC35" s="75">
        <f>10000*(AS35+AT35)+(E26-F26+F25-E25)*100+(E26+F25)</f>
        <v>-3000</v>
      </c>
      <c r="BD35" s="76">
        <f>-BG27</f>
        <v>0.5</v>
      </c>
      <c r="BE35" s="77">
        <f>-BG33</f>
        <v>0.5</v>
      </c>
      <c r="BF35" s="77">
        <f>-BG34</f>
        <v>0.5</v>
      </c>
      <c r="BG35" s="75" t="s">
        <v>74</v>
      </c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74"/>
      <c r="BU35" s="62"/>
      <c r="BV35" s="62"/>
      <c r="BW35" s="75" t="s">
        <v>74</v>
      </c>
      <c r="BX35" s="1"/>
    </row>
    <row r="36" ht="14.25" customHeight="1">
      <c r="A36" s="1"/>
      <c r="B36" s="23">
        <v>45130.0</v>
      </c>
      <c r="C36" s="24" t="s">
        <v>40</v>
      </c>
      <c r="D36" s="110" t="str">
        <f>G33</f>
        <v>NBCM-TM</v>
      </c>
      <c r="E36" s="111">
        <v>2.0</v>
      </c>
      <c r="F36" s="111">
        <v>15.0</v>
      </c>
      <c r="G36" s="112" t="str">
        <f t="shared" ref="G36:G37" si="17">D32</f>
        <v>MimoJr.</v>
      </c>
      <c r="H36" s="13"/>
      <c r="I36" s="65"/>
      <c r="J36" s="66" t="str">
        <f>IF(OR(I34&lt;3,I33&lt;2),"TIRAGE AU SORT !!!"," ")</f>
        <v> </v>
      </c>
      <c r="K36" s="67"/>
      <c r="L36" s="67"/>
      <c r="M36" s="67"/>
      <c r="N36" s="67"/>
      <c r="O36" s="13"/>
      <c r="P36" s="13"/>
      <c r="Q36" s="13"/>
      <c r="R36" s="13"/>
      <c r="S36" s="31">
        <v>45136.0</v>
      </c>
      <c r="T36" s="32" t="s">
        <v>84</v>
      </c>
      <c r="U36" s="40" t="str">
        <f>IF(100*V27+W27&gt;100*V28+W28,U27,IF(100*V27+W27&lt;100*V28+W28,U26,IF(X34*X35=1,"-",CONCATENATE(U27," ou ",U26))))</f>
        <v>MimoJr.</v>
      </c>
      <c r="V36" s="106">
        <v>12.0</v>
      </c>
      <c r="W36" s="35"/>
      <c r="X36" s="19"/>
      <c r="Y36" s="19"/>
      <c r="Z36" s="19"/>
      <c r="AA36" s="19"/>
      <c r="AB36" s="19"/>
      <c r="AC36" s="19"/>
      <c r="AD36" s="48"/>
      <c r="AE36" s="48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ht="14.25" customHeight="1">
      <c r="A37" s="1"/>
      <c r="B37" s="23">
        <v>45130.0</v>
      </c>
      <c r="C37" s="24" t="s">
        <v>40</v>
      </c>
      <c r="D37" s="114" t="str">
        <f>G32</f>
        <v>FeedTM</v>
      </c>
      <c r="E37" s="111">
        <v>15.0</v>
      </c>
      <c r="F37" s="111">
        <v>0.0</v>
      </c>
      <c r="G37" s="116" t="str">
        <f t="shared" si="17"/>
        <v>lulubTM</v>
      </c>
      <c r="H37" s="13"/>
      <c r="I37" s="45"/>
      <c r="J37" s="13"/>
      <c r="K37" s="13"/>
      <c r="L37" s="13"/>
      <c r="M37" s="13"/>
      <c r="N37" s="13"/>
      <c r="O37" s="13"/>
      <c r="P37" s="13"/>
      <c r="Q37" s="13"/>
      <c r="R37" s="13"/>
      <c r="T37" s="39"/>
      <c r="U37" s="40" t="str">
        <f>IF(100*V28+W28&gt;100*V29+W29,U28,IF(100*V28+W28&lt;100*V29+W29,U29,IF(X35*X36=1,"-",CONCATENATE(U28," ou ",U29))))</f>
        <v>iFreezeR_</v>
      </c>
      <c r="V37" s="47">
        <v>7.0</v>
      </c>
      <c r="W37" s="35"/>
      <c r="X37" s="19"/>
      <c r="Y37" s="19"/>
      <c r="Z37" s="19"/>
      <c r="AA37" s="19"/>
      <c r="AB37" s="19"/>
      <c r="AC37" s="19"/>
      <c r="AD37" s="48"/>
      <c r="AE37" s="48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ht="14.25" customHeight="1">
      <c r="A38" s="1"/>
      <c r="B38" s="13"/>
      <c r="C38" s="13"/>
      <c r="D38" s="13"/>
      <c r="E38" s="13"/>
      <c r="F38" s="13"/>
      <c r="G38" s="13"/>
      <c r="H38" s="13"/>
      <c r="I38" s="45"/>
      <c r="J38" s="13"/>
      <c r="K38" s="13"/>
      <c r="L38" s="13"/>
      <c r="M38" s="13"/>
      <c r="N38" s="13"/>
      <c r="O38" s="13"/>
      <c r="P38" s="13"/>
      <c r="Q38" s="13"/>
      <c r="R38" s="13"/>
      <c r="S38" s="31">
        <v>45136.0</v>
      </c>
      <c r="T38" s="32" t="s">
        <v>85</v>
      </c>
      <c r="U38" s="118" t="s">
        <v>86</v>
      </c>
      <c r="V38" s="47">
        <v>6.0</v>
      </c>
      <c r="W38" s="35"/>
      <c r="X38" s="19"/>
      <c r="Y38" s="19"/>
      <c r="Z38" s="19"/>
      <c r="AA38" s="19"/>
      <c r="AB38" s="19"/>
      <c r="AC38" s="19"/>
      <c r="AD38" s="48"/>
      <c r="AE38" s="48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ht="14.25" customHeight="1">
      <c r="A39" s="1"/>
      <c r="B39" s="119" t="s">
        <v>87</v>
      </c>
      <c r="C39" s="12"/>
      <c r="D39" s="12"/>
      <c r="E39" s="12"/>
      <c r="F39" s="12"/>
      <c r="G39" s="12"/>
      <c r="H39" s="13"/>
      <c r="I39" s="120"/>
      <c r="J39" s="121" t="s">
        <v>2</v>
      </c>
      <c r="K39" s="121" t="s">
        <v>3</v>
      </c>
      <c r="L39" s="121" t="s">
        <v>4</v>
      </c>
      <c r="M39" s="121" t="s">
        <v>5</v>
      </c>
      <c r="N39" s="121" t="str">
        <f>"+/-"</f>
        <v>+/-</v>
      </c>
      <c r="O39" s="13"/>
      <c r="P39" s="13"/>
      <c r="Q39" s="13"/>
      <c r="R39" s="13"/>
      <c r="T39" s="39"/>
      <c r="U39" s="118" t="s">
        <v>88</v>
      </c>
      <c r="V39" s="47">
        <v>15.0</v>
      </c>
      <c r="W39" s="35"/>
      <c r="X39" s="19"/>
      <c r="Y39" s="19"/>
      <c r="Z39" s="19"/>
      <c r="AA39" s="19"/>
      <c r="AB39" s="19"/>
      <c r="AC39" s="19"/>
      <c r="AD39" s="48"/>
      <c r="AE39" s="48"/>
      <c r="AF39" s="1"/>
      <c r="AG39" s="1"/>
      <c r="AH39" s="1"/>
      <c r="AI39" s="1"/>
      <c r="AJ39" s="1"/>
      <c r="AK39" s="1"/>
      <c r="AL39" s="49" t="s">
        <v>41</v>
      </c>
      <c r="AM39" s="50" t="s">
        <v>42</v>
      </c>
      <c r="AN39" s="51" t="s">
        <v>3</v>
      </c>
      <c r="AO39" s="49" t="s">
        <v>43</v>
      </c>
      <c r="AP39" s="51" t="s">
        <v>44</v>
      </c>
      <c r="AQ39" s="52" t="s">
        <v>45</v>
      </c>
      <c r="AR39" s="51" t="s">
        <v>46</v>
      </c>
      <c r="AS39" s="51" t="s">
        <v>47</v>
      </c>
      <c r="AT39" s="51" t="s">
        <v>48</v>
      </c>
      <c r="AU39" s="51" t="s">
        <v>49</v>
      </c>
      <c r="AV39" s="49" t="s">
        <v>50</v>
      </c>
      <c r="AW39" s="51" t="s">
        <v>51</v>
      </c>
      <c r="AX39" s="51" t="s">
        <v>52</v>
      </c>
      <c r="AY39" s="52" t="s">
        <v>53</v>
      </c>
      <c r="AZ39" s="49" t="s">
        <v>54</v>
      </c>
      <c r="BA39" s="51" t="s">
        <v>55</v>
      </c>
      <c r="BB39" s="51" t="s">
        <v>56</v>
      </c>
      <c r="BC39" s="52" t="s">
        <v>57</v>
      </c>
      <c r="BD39" s="49" t="s">
        <v>58</v>
      </c>
      <c r="BE39" s="51" t="s">
        <v>59</v>
      </c>
      <c r="BF39" s="51" t="s">
        <v>60</v>
      </c>
      <c r="BG39" s="52" t="s">
        <v>61</v>
      </c>
      <c r="BH39" s="49" t="s">
        <v>62</v>
      </c>
      <c r="BI39" s="51" t="s">
        <v>54</v>
      </c>
      <c r="BJ39" s="51" t="s">
        <v>55</v>
      </c>
      <c r="BK39" s="51" t="s">
        <v>56</v>
      </c>
      <c r="BL39" s="51" t="s">
        <v>57</v>
      </c>
      <c r="BM39" s="51" t="s">
        <v>63</v>
      </c>
      <c r="BN39" s="51" t="s">
        <v>64</v>
      </c>
      <c r="BO39" s="51" t="s">
        <v>65</v>
      </c>
      <c r="BP39" s="51" t="s">
        <v>66</v>
      </c>
      <c r="BQ39" s="51" t="s">
        <v>67</v>
      </c>
      <c r="BR39" s="51" t="s">
        <v>68</v>
      </c>
      <c r="BS39" s="52" t="s">
        <v>69</v>
      </c>
      <c r="BT39" s="49" t="s">
        <v>70</v>
      </c>
      <c r="BU39" s="51" t="s">
        <v>71</v>
      </c>
      <c r="BV39" s="51" t="s">
        <v>72</v>
      </c>
      <c r="BW39" s="52" t="s">
        <v>73</v>
      </c>
      <c r="BX39" s="1"/>
    </row>
    <row r="40" ht="14.25" customHeight="1">
      <c r="A40" s="1"/>
      <c r="B40" s="23">
        <v>45130.0</v>
      </c>
      <c r="C40" s="24" t="s">
        <v>40</v>
      </c>
      <c r="D40" s="122" t="str">
        <f>SEEDINGS!H7</f>
        <v>GLRS.Heav</v>
      </c>
      <c r="E40" s="123">
        <v>0.0</v>
      </c>
      <c r="F40" s="123">
        <v>15.0</v>
      </c>
      <c r="G40" s="124" t="str">
        <f>SEEDINGS!H14</f>
        <v>Rh3torique</v>
      </c>
      <c r="H40" s="13"/>
      <c r="I40" s="125">
        <f t="shared" ref="I40:I43" si="18">AI57</f>
        <v>1</v>
      </c>
      <c r="J40" s="126" t="str">
        <f t="array" ref="J40">INDEX(AM57:AM60,MATCH(AK57,$AL57:$AL60,0))</f>
        <v>Rh3torique</v>
      </c>
      <c r="K40" s="127">
        <f t="array" ref="K40">INDEX(AN57:AN60,MATCH(AK57,$AL57:$AL60,0))</f>
        <v>9</v>
      </c>
      <c r="L40" s="127">
        <f t="array" ref="L40">INDEX(AO57:AO60,MATCH(AK57,$AL57:$AL60,0))</f>
        <v>45</v>
      </c>
      <c r="M40" s="127">
        <f t="array" ref="M40">INDEX(AP57:AP60,MATCH(AK57,$AL57:$AL60,0))</f>
        <v>5</v>
      </c>
      <c r="N40" s="127">
        <f t="array" ref="N40">INDEX(AQ57:AQ60,MATCH(AK57,$AL57:$AL60,0))</f>
        <v>40</v>
      </c>
      <c r="O40" s="13"/>
      <c r="P40" s="13"/>
      <c r="Q40" s="13"/>
      <c r="R40" s="13"/>
      <c r="S40" s="128"/>
      <c r="T40" s="129"/>
      <c r="U40" s="117"/>
      <c r="V40" s="117"/>
      <c r="W40" s="117"/>
      <c r="X40" s="19"/>
      <c r="Y40" s="19"/>
      <c r="Z40" s="19"/>
      <c r="AA40" s="19"/>
      <c r="AB40" s="19"/>
      <c r="AC40" s="19"/>
      <c r="AD40" s="48"/>
      <c r="AE40" s="48"/>
      <c r="AF40" s="1"/>
      <c r="AG40" s="1"/>
      <c r="AH40" s="1"/>
      <c r="AI40" s="1"/>
      <c r="AJ40" s="1"/>
      <c r="AK40" s="1"/>
      <c r="AL40" s="130"/>
      <c r="AM40" s="131"/>
      <c r="AN40" s="132"/>
      <c r="AO40" s="133"/>
      <c r="AP40" s="132"/>
      <c r="AQ40" s="134"/>
      <c r="AR40" s="132"/>
      <c r="AS40" s="132"/>
      <c r="AT40" s="132"/>
      <c r="AU40" s="132"/>
      <c r="AV40" s="133"/>
      <c r="AW40" s="132"/>
      <c r="AX40" s="132"/>
      <c r="AY40" s="134"/>
      <c r="AZ40" s="133"/>
      <c r="BA40" s="132"/>
      <c r="BB40" s="132"/>
      <c r="BC40" s="134"/>
      <c r="BD40" s="133"/>
      <c r="BE40" s="132"/>
      <c r="BF40" s="132"/>
      <c r="BG40" s="134"/>
      <c r="BH40" s="135"/>
      <c r="BI40" s="135"/>
      <c r="BJ40" s="135"/>
      <c r="BK40" s="135"/>
      <c r="BL40" s="135"/>
      <c r="BM40" s="135"/>
      <c r="BN40" s="135"/>
      <c r="BO40" s="135"/>
      <c r="BP40" s="135"/>
      <c r="BQ40" s="135"/>
      <c r="BR40" s="135"/>
      <c r="BS40" s="135"/>
      <c r="BT40" s="133"/>
      <c r="BU40" s="132"/>
      <c r="BV40" s="132"/>
      <c r="BW40" s="134"/>
      <c r="BX40" s="1"/>
    </row>
    <row r="41" ht="14.25" customHeight="1">
      <c r="A41" s="1"/>
      <c r="B41" s="23">
        <v>45130.0</v>
      </c>
      <c r="C41" s="24" t="s">
        <v>40</v>
      </c>
      <c r="D41" s="126" t="str">
        <f>SEEDINGS!H23</f>
        <v>Paynn_TM</v>
      </c>
      <c r="E41" s="123">
        <v>15.0</v>
      </c>
      <c r="F41" s="123">
        <v>3.0</v>
      </c>
      <c r="G41" s="136" t="str">
        <f>SEEDINGS!H30</f>
        <v>Kapy_TM</v>
      </c>
      <c r="H41" s="13"/>
      <c r="I41" s="125">
        <f t="shared" si="18"/>
        <v>2</v>
      </c>
      <c r="J41" s="126" t="str">
        <f t="array" ref="J41">INDEX(AM57:AM60,MATCH(AK58,$AL57:$AL60,0))</f>
        <v>Paynn_TM</v>
      </c>
      <c r="K41" s="127">
        <f t="array" ref="K41">INDEX(AN57:AN60,MATCH(AK58,$AL57:$AL60,0))</f>
        <v>6</v>
      </c>
      <c r="L41" s="127">
        <f t="array" ref="L41">INDEX(AO57:AO60,MATCH(AK58,$AL57:$AL60,0))</f>
        <v>30</v>
      </c>
      <c r="M41" s="127">
        <f t="array" ref="M41">INDEX(AP57:AP60,MATCH(AK58,$AL57:$AL60,0))</f>
        <v>18</v>
      </c>
      <c r="N41" s="127">
        <f t="array" ref="N41">INDEX(AQ57:AQ60,MATCH(AK58,$AL57:$AL60,0))</f>
        <v>12</v>
      </c>
      <c r="O41" s="13"/>
      <c r="P41" s="13"/>
      <c r="Q41" s="13"/>
      <c r="R41" s="13"/>
      <c r="S41" s="137" t="s">
        <v>89</v>
      </c>
      <c r="T41" s="138"/>
      <c r="U41" s="138"/>
      <c r="V41" s="138"/>
      <c r="W41" s="35"/>
      <c r="X41" s="19"/>
      <c r="Y41" s="19"/>
      <c r="Z41" s="19"/>
      <c r="AA41" s="19"/>
      <c r="AB41" s="19"/>
      <c r="AC41" s="19"/>
      <c r="AD41" s="48"/>
      <c r="AE41" s="48"/>
      <c r="AF41" s="1"/>
      <c r="AG41" s="1"/>
      <c r="AH41" s="1"/>
      <c r="AI41" s="1"/>
      <c r="AJ41" s="1"/>
      <c r="AK41" s="1"/>
      <c r="AL41" s="130"/>
      <c r="AM41" s="131"/>
      <c r="AN41" s="132"/>
      <c r="AO41" s="133"/>
      <c r="AP41" s="132"/>
      <c r="AQ41" s="134"/>
      <c r="AR41" s="132"/>
      <c r="AS41" s="132"/>
      <c r="AT41" s="132"/>
      <c r="AU41" s="132"/>
      <c r="AV41" s="133"/>
      <c r="AW41" s="132"/>
      <c r="AX41" s="132"/>
      <c r="AY41" s="134"/>
      <c r="AZ41" s="133"/>
      <c r="BA41" s="132"/>
      <c r="BB41" s="132"/>
      <c r="BC41" s="134"/>
      <c r="BD41" s="133"/>
      <c r="BE41" s="132"/>
      <c r="BF41" s="132"/>
      <c r="BG41" s="134"/>
      <c r="BH41" s="135"/>
      <c r="BI41" s="135"/>
      <c r="BJ41" s="135"/>
      <c r="BK41" s="135"/>
      <c r="BL41" s="135"/>
      <c r="BM41" s="135"/>
      <c r="BN41" s="135"/>
      <c r="BO41" s="135"/>
      <c r="BP41" s="135"/>
      <c r="BQ41" s="135"/>
      <c r="BR41" s="135"/>
      <c r="BS41" s="135"/>
      <c r="BT41" s="133"/>
      <c r="BU41" s="132"/>
      <c r="BV41" s="132"/>
      <c r="BW41" s="134"/>
      <c r="BX41" s="1"/>
    </row>
    <row r="42" ht="14.25" customHeight="1">
      <c r="A42" s="1"/>
      <c r="B42" s="23">
        <v>45130.0</v>
      </c>
      <c r="C42" s="24" t="s">
        <v>40</v>
      </c>
      <c r="D42" s="122" t="str">
        <f>D41</f>
        <v>Paynn_TM</v>
      </c>
      <c r="E42" s="123">
        <v>15.0</v>
      </c>
      <c r="F42" s="123">
        <v>0.0</v>
      </c>
      <c r="G42" s="124" t="str">
        <f>D40</f>
        <v>GLRS.Heav</v>
      </c>
      <c r="H42" s="13"/>
      <c r="I42" s="44">
        <f t="shared" si="18"/>
        <v>3</v>
      </c>
      <c r="J42" s="13" t="str">
        <f t="array" ref="J42">INDEX(AM57:AM60,MATCH(AK59,$AL57:$AL60,0))</f>
        <v>Kapy_TM</v>
      </c>
      <c r="K42" s="45">
        <f t="array" ref="K42">INDEX(AN57:AN60,MATCH(AK59,$AL57:$AL60,0))</f>
        <v>3</v>
      </c>
      <c r="L42" s="45">
        <f t="array" ref="L42">INDEX(AO57:AO60,MATCH(AK59,$AL57:$AL60,0))</f>
        <v>23</v>
      </c>
      <c r="M42" s="45">
        <f t="array" ref="M42">INDEX(AP57:AP60,MATCH(AK59,$AL57:$AL60,0))</f>
        <v>30</v>
      </c>
      <c r="N42" s="45">
        <f t="array" ref="N42">INDEX(AQ57:AQ60,MATCH(AK59,$AL57:$AL60,0))</f>
        <v>-7</v>
      </c>
      <c r="O42" s="13"/>
      <c r="P42" s="13"/>
      <c r="Q42" s="13"/>
      <c r="R42" s="13"/>
      <c r="S42" s="139"/>
      <c r="W42" s="140"/>
      <c r="X42" s="19"/>
      <c r="Y42" s="19"/>
      <c r="Z42" s="19"/>
      <c r="AA42" s="19"/>
      <c r="AB42" s="19"/>
      <c r="AC42" s="19"/>
      <c r="AD42" s="48"/>
      <c r="AE42" s="48"/>
      <c r="AF42" s="1"/>
      <c r="AG42" s="1"/>
      <c r="AH42" s="1"/>
      <c r="AI42" s="1"/>
      <c r="AJ42" s="1"/>
      <c r="AK42" s="1"/>
      <c r="AL42" s="130"/>
      <c r="AM42" s="131"/>
      <c r="AN42" s="132"/>
      <c r="AO42" s="133"/>
      <c r="AP42" s="132"/>
      <c r="AQ42" s="134"/>
      <c r="AR42" s="132"/>
      <c r="AS42" s="132"/>
      <c r="AT42" s="132"/>
      <c r="AU42" s="132"/>
      <c r="AV42" s="133"/>
      <c r="AW42" s="132"/>
      <c r="AX42" s="132"/>
      <c r="AY42" s="134"/>
      <c r="AZ42" s="133"/>
      <c r="BA42" s="132"/>
      <c r="BB42" s="132"/>
      <c r="BC42" s="134"/>
      <c r="BD42" s="133"/>
      <c r="BE42" s="132"/>
      <c r="BF42" s="132"/>
      <c r="BG42" s="134"/>
      <c r="BH42" s="135"/>
      <c r="BI42" s="135"/>
      <c r="BJ42" s="135"/>
      <c r="BK42" s="135"/>
      <c r="BL42" s="135"/>
      <c r="BM42" s="135"/>
      <c r="BN42" s="135"/>
      <c r="BO42" s="135"/>
      <c r="BP42" s="135"/>
      <c r="BQ42" s="135"/>
      <c r="BR42" s="135"/>
      <c r="BS42" s="135"/>
      <c r="BT42" s="133"/>
      <c r="BU42" s="132"/>
      <c r="BV42" s="132"/>
      <c r="BW42" s="134"/>
      <c r="BX42" s="1"/>
    </row>
    <row r="43" ht="14.25" customHeight="1">
      <c r="A43" s="1"/>
      <c r="B43" s="23">
        <v>45130.0</v>
      </c>
      <c r="C43" s="24" t="s">
        <v>40</v>
      </c>
      <c r="D43" s="126" t="str">
        <f>G40</f>
        <v>Rh3torique</v>
      </c>
      <c r="E43" s="123">
        <v>15.0</v>
      </c>
      <c r="F43" s="123">
        <v>5.0</v>
      </c>
      <c r="G43" s="136" t="str">
        <f>G41</f>
        <v>Kapy_TM</v>
      </c>
      <c r="H43" s="13"/>
      <c r="I43" s="44">
        <f t="shared" si="18"/>
        <v>4</v>
      </c>
      <c r="J43" s="13" t="str">
        <f t="array" ref="J43">INDEX(AM57:AM60,MATCH(AK60,$AL57:$AL60,0))</f>
        <v>GLRS.Heav</v>
      </c>
      <c r="K43" s="45">
        <f t="array" ref="K43">INDEX(AN57:AN60,MATCH(AK60,$AL57:$AL60,0))</f>
        <v>0</v>
      </c>
      <c r="L43" s="45">
        <f t="array" ref="L43">INDEX(AO57:AO60,MATCH(AK60,$AL57:$AL60,0))</f>
        <v>0</v>
      </c>
      <c r="M43" s="45">
        <f t="array" ref="M43">INDEX(AP57:AP60,MATCH(AK60,$AL57:$AL60,0))</f>
        <v>45</v>
      </c>
      <c r="N43" s="45">
        <f t="array" ref="N43">INDEX(AQ57:AQ60,MATCH(AK60,$AL57:$AL60,0))</f>
        <v>-45</v>
      </c>
      <c r="O43" s="13"/>
      <c r="P43" s="13"/>
      <c r="Q43" s="13"/>
      <c r="R43" s="13"/>
      <c r="S43" s="31">
        <v>45136.0</v>
      </c>
      <c r="T43" s="32" t="s">
        <v>90</v>
      </c>
      <c r="U43" s="33" t="str">
        <f>IF(100*V36+W36&gt;100*V37+W37,U37,IF(100*V36+W36&lt;100*V37+W37,U36," - "))</f>
        <v>iFreezeR_</v>
      </c>
      <c r="V43" s="106">
        <v>15.0</v>
      </c>
      <c r="W43" s="35"/>
      <c r="X43" s="19"/>
      <c r="Y43" s="19"/>
      <c r="Z43" s="19"/>
      <c r="AA43" s="19"/>
      <c r="AB43" s="19"/>
      <c r="AC43" s="19"/>
      <c r="AD43" s="48"/>
      <c r="AE43" s="48"/>
      <c r="AF43" s="1"/>
      <c r="AG43" s="1"/>
      <c r="AH43" s="1"/>
      <c r="AI43" s="1"/>
      <c r="AJ43" s="1"/>
      <c r="AK43" s="1"/>
      <c r="AL43" s="130"/>
      <c r="AM43" s="131"/>
      <c r="AN43" s="132"/>
      <c r="AO43" s="133"/>
      <c r="AP43" s="132"/>
      <c r="AQ43" s="134"/>
      <c r="AR43" s="132"/>
      <c r="AS43" s="132"/>
      <c r="AT43" s="132"/>
      <c r="AU43" s="132"/>
      <c r="AV43" s="133"/>
      <c r="AW43" s="132"/>
      <c r="AX43" s="132"/>
      <c r="AY43" s="134"/>
      <c r="AZ43" s="133"/>
      <c r="BA43" s="132"/>
      <c r="BB43" s="132"/>
      <c r="BC43" s="134"/>
      <c r="BD43" s="133"/>
      <c r="BE43" s="132"/>
      <c r="BF43" s="132"/>
      <c r="BG43" s="134"/>
      <c r="BH43" s="135"/>
      <c r="BI43" s="135"/>
      <c r="BJ43" s="135"/>
      <c r="BK43" s="135"/>
      <c r="BL43" s="135"/>
      <c r="BM43" s="135"/>
      <c r="BN43" s="135"/>
      <c r="BO43" s="135"/>
      <c r="BP43" s="135"/>
      <c r="BQ43" s="135"/>
      <c r="BR43" s="135"/>
      <c r="BS43" s="135"/>
      <c r="BT43" s="133"/>
      <c r="BU43" s="132"/>
      <c r="BV43" s="132"/>
      <c r="BW43" s="134"/>
      <c r="BX43" s="1"/>
    </row>
    <row r="44" ht="14.25" customHeight="1">
      <c r="A44" s="1"/>
      <c r="B44" s="23">
        <v>45130.0</v>
      </c>
      <c r="C44" s="24" t="s">
        <v>40</v>
      </c>
      <c r="D44" s="122" t="str">
        <f t="shared" ref="D44:D45" si="19">G40</f>
        <v>Rh3torique</v>
      </c>
      <c r="E44" s="123">
        <v>15.0</v>
      </c>
      <c r="F44" s="123">
        <v>0.0</v>
      </c>
      <c r="G44" s="124" t="str">
        <f>D41</f>
        <v>Paynn_TM</v>
      </c>
      <c r="H44" s="13"/>
      <c r="I44" s="65"/>
      <c r="J44" s="66" t="str">
        <f>IF(OR(I42&lt;3,I41&lt;2),"TIRAGE AU SORT !!!"," ")</f>
        <v> </v>
      </c>
      <c r="K44" s="67"/>
      <c r="L44" s="67"/>
      <c r="M44" s="67"/>
      <c r="N44" s="67"/>
      <c r="O44" s="13"/>
      <c r="P44" s="13"/>
      <c r="Q44" s="13"/>
      <c r="R44" s="13"/>
      <c r="U44" s="33" t="str">
        <f>IF(100*V38+W38&gt;100*V39+W39,U39,IF(100*V38+W38&lt;100*V39+W39,U38," - "))</f>
        <v>Dam_Pouleto </v>
      </c>
      <c r="V44" s="47">
        <v>3.0</v>
      </c>
      <c r="W44" s="35"/>
      <c r="X44" s="19"/>
      <c r="Y44" s="19"/>
      <c r="Z44" s="19"/>
      <c r="AA44" s="19"/>
      <c r="AB44" s="19"/>
      <c r="AC44" s="19"/>
      <c r="AD44" s="48"/>
      <c r="AE44" s="48"/>
      <c r="AF44" s="1"/>
      <c r="AG44" s="1"/>
      <c r="AH44" s="1"/>
      <c r="AI44" s="1"/>
      <c r="AJ44" s="1"/>
      <c r="AK44" s="1"/>
      <c r="AL44" s="130"/>
      <c r="AM44" s="131"/>
      <c r="AN44" s="132"/>
      <c r="AO44" s="133"/>
      <c r="AP44" s="132"/>
      <c r="AQ44" s="134"/>
      <c r="AR44" s="132"/>
      <c r="AS44" s="132"/>
      <c r="AT44" s="132"/>
      <c r="AU44" s="132"/>
      <c r="AV44" s="133"/>
      <c r="AW44" s="132"/>
      <c r="AX44" s="132"/>
      <c r="AY44" s="134"/>
      <c r="AZ44" s="133"/>
      <c r="BA44" s="132"/>
      <c r="BB44" s="132"/>
      <c r="BC44" s="134"/>
      <c r="BD44" s="133"/>
      <c r="BE44" s="132"/>
      <c r="BF44" s="132"/>
      <c r="BG44" s="134"/>
      <c r="BH44" s="135"/>
      <c r="BI44" s="135"/>
      <c r="BJ44" s="135"/>
      <c r="BK44" s="135"/>
      <c r="BL44" s="135"/>
      <c r="BM44" s="135"/>
      <c r="BN44" s="135"/>
      <c r="BO44" s="135"/>
      <c r="BP44" s="135"/>
      <c r="BQ44" s="135"/>
      <c r="BR44" s="135"/>
      <c r="BS44" s="135"/>
      <c r="BT44" s="133"/>
      <c r="BU44" s="132"/>
      <c r="BV44" s="132"/>
      <c r="BW44" s="134"/>
      <c r="BX44" s="1"/>
    </row>
    <row r="45" ht="14.25" customHeight="1">
      <c r="A45" s="1"/>
      <c r="B45" s="23">
        <v>45130.0</v>
      </c>
      <c r="C45" s="24" t="s">
        <v>40</v>
      </c>
      <c r="D45" s="126" t="str">
        <f t="shared" si="19"/>
        <v>Kapy_TM</v>
      </c>
      <c r="E45" s="123">
        <v>15.0</v>
      </c>
      <c r="F45" s="123">
        <v>0.0</v>
      </c>
      <c r="G45" s="136" t="str">
        <f>D40</f>
        <v>GLRS.Heav</v>
      </c>
      <c r="H45" s="13"/>
      <c r="I45" s="45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9"/>
      <c r="Y45" s="19"/>
      <c r="Z45" s="19"/>
      <c r="AA45" s="19"/>
      <c r="AB45" s="19"/>
      <c r="AC45" s="19"/>
      <c r="AD45" s="48"/>
      <c r="AE45" s="48"/>
      <c r="AF45" s="1"/>
      <c r="AG45" s="1"/>
      <c r="AH45" s="1"/>
      <c r="AI45" s="54">
        <v>1.0</v>
      </c>
      <c r="AJ45" s="54">
        <f t="shared" ref="AJ45:AJ48" si="20">ROUND(AK45,0)</f>
        <v>1</v>
      </c>
      <c r="AK45" s="55">
        <f>MIN(AL45:AL48)</f>
        <v>0.96</v>
      </c>
      <c r="AL45" s="56">
        <f>SUM(BD45:BG45)+2.45</f>
        <v>1.95</v>
      </c>
      <c r="AM45" s="70" t="str">
        <f>D32</f>
        <v>MimoJr.</v>
      </c>
      <c r="AN45" s="3">
        <f t="shared" ref="AN45:AN48" si="21">SUM(AR45:AU45)</f>
        <v>6</v>
      </c>
      <c r="AO45" s="58">
        <f>E32+E34+F36</f>
        <v>40</v>
      </c>
      <c r="AP45" s="3">
        <f>F32+F34+E36</f>
        <v>18</v>
      </c>
      <c r="AQ45" s="59">
        <f t="shared" ref="AQ45:AQ48" si="22">AO45-AP45</f>
        <v>22</v>
      </c>
      <c r="AR45" s="3" t="s">
        <v>74</v>
      </c>
      <c r="AS45" s="3">
        <f>IF(ISBLANK(E32),0,IF(E32&gt;F32,3,IF(E32=F32,1,0)))</f>
        <v>0</v>
      </c>
      <c r="AT45" s="3">
        <f>IF(ISBLANK(E34),0,IF(E34&gt;F34,3,IF(E34=F34,1,0)))</f>
        <v>3</v>
      </c>
      <c r="AU45" s="3">
        <f>IF(ISBLANK(F36),0,IF(F36&gt;E36,3,IF(F36=E36,1,0)))</f>
        <v>3</v>
      </c>
      <c r="AV45" s="58" t="s">
        <v>74</v>
      </c>
      <c r="AW45" s="3" t="b">
        <f>(10*(AQ45-AQ46)+AO45-AO46&gt;0)</f>
        <v>0</v>
      </c>
      <c r="AX45" s="3" t="b">
        <f>10*(AQ45-AQ47)+AO45-AO47&gt;0</f>
        <v>1</v>
      </c>
      <c r="AY45" s="59" t="b">
        <f>10*(AQ45-AQ48)+AO45-AO48&gt;0</f>
        <v>1</v>
      </c>
      <c r="AZ45" s="58">
        <f>10000*(AS45+AT45)+(E34-F34+E32-F32)*100+(E34+E32)</f>
        <v>30925</v>
      </c>
      <c r="BA45" s="3">
        <f>10000*(AS45+AU45)+(E32-F32+F36-E36)*100+(E32+F36)</f>
        <v>30925</v>
      </c>
      <c r="BB45" s="3">
        <f>10000*(AT45+AU45)+(F36-E36+E34-F34)*100+(F36+E34)</f>
        <v>62630</v>
      </c>
      <c r="BC45" s="59" t="s">
        <v>74</v>
      </c>
      <c r="BD45" s="58" t="s">
        <v>74</v>
      </c>
      <c r="BE45" s="60">
        <f>IF($AN45&gt;$AN46,-0.5,IF($AN46&gt;$AN45,0.5,IF(AW45,-0.5,IF(AV46,0.5,BU45))))</f>
        <v>0.5</v>
      </c>
      <c r="BF45" s="60">
        <f>IF($AN45&gt;$AN47,-0.5,IF($AN47&gt;$AN45,0.5,IF(AX45,-0.5,IF(AV47,0.5,BV45))))</f>
        <v>-0.5</v>
      </c>
      <c r="BG45" s="61">
        <f>IF($AN45&gt;$AN48,-0.5,IF($AN48&gt;$AN45,0.5,IF(AY45,-0.5,IF(AV48,0.5,BW45))))</f>
        <v>-0.5</v>
      </c>
      <c r="BH45" s="62" t="b">
        <f>AND(AND(AN45=AN46,AN46=AN47,AN47=AN48),AND(AO45=AO46,AO46=AO47,AO47=AO48),AND(AP45=AP46,AP46=AP47,AP47=AP48))</f>
        <v>0</v>
      </c>
      <c r="BI45" s="62" t="b">
        <f>AND(NOT(BH45),AN45=AN46,AN45=AN47,AO45=AO46,AO45=AO47,AP45=AP46,AP45=AP47)</f>
        <v>0</v>
      </c>
      <c r="BJ45" s="62" t="b">
        <f>AND(NOT(BH45),AN45=AN46,AN45=AN48,AO45=AO46,AO45=AO48,AP45=AP46,AP45=AP48)</f>
        <v>0</v>
      </c>
      <c r="BK45" s="62" t="b">
        <f>AND(NOT(BH45),AN45=AN47,AN45=AN48,AO45=AO47,AO45=AO48,AP45=AP47,AP45=AP48)</f>
        <v>0</v>
      </c>
      <c r="BL45" s="62" t="b">
        <f>AND(NOT(BH45),AN46=AN47,AN46=AN48,AO46=AO47,AO46=AO48,AP46=AP47,AP46=AP48)</f>
        <v>0</v>
      </c>
      <c r="BM45" s="62" t="b">
        <f>AND(NOT(BH45),NOT(BI45),NOT(BJ45),AN45=AN46,AO45=AO46,AP45=AP46)</f>
        <v>0</v>
      </c>
      <c r="BN45" s="62" t="b">
        <f>AND(NOT(BH45),NOT(BI45),NOT(BK45),AN45=AN47,AO45=AO47,AP45=AP47)</f>
        <v>0</v>
      </c>
      <c r="BO45" s="62" t="b">
        <f>AND(NOT(BH45),NOT(BJ45),NOT(BK45),AN45=AN48,AO45=AO48,AP45=AP48)</f>
        <v>0</v>
      </c>
      <c r="BP45" s="62" t="b">
        <f>AND(NOT(BH45),NOT(BI45),NOT(BL45),AN46=AN47,AO46=AO47)</f>
        <v>0</v>
      </c>
      <c r="BQ45" s="62" t="b">
        <f>AND(NOT(BH45),NOT(BJ45),NOT(BL45),AN46=AN48,AO46=AO48,AP46=AP48)</f>
        <v>0</v>
      </c>
      <c r="BR45" s="62" t="b">
        <f>AND(NOT(BH45),NOT(BK45),NOT(BL45),AN47=AN48,AO47=AO48,AP47=AP48)</f>
        <v>0</v>
      </c>
      <c r="BS45" s="62" t="b">
        <f t="array" ref="BS45">AND(NOT(BH45:BR45))</f>
        <v>1</v>
      </c>
      <c r="BT45" s="58" t="s">
        <v>74</v>
      </c>
      <c r="BU45" s="3">
        <f>IF($BM45,IF(F32-E32&lt;0,-0.5,IF(E32-F32&lt;0,0.5,0)),IF($BI45,IF($AZ45&gt;$AZ46,-0.5,IF($AZ45&lt;$AZ46,0.5,0)),IF($BJ45,IF($BA45&gt;$BA46,-0.5, IF($BA45&lt;$BA46,0.5,0)),0)))</f>
        <v>0</v>
      </c>
      <c r="BV45" s="3">
        <f>IF($BN45,IF(F34-E34&lt;0,-0.5,IF(E34-F34&lt;0,0.5,0)),IF($BI45,IF($AZ45&gt;$AZ47,-0.5,IF($AZ45&lt;$AZ47,0.5,0)),IF($BK45,IF($BB45&gt;$BB47,-0.5,IF($BB45&lt;$BB47,0.5,0)),0)))</f>
        <v>0</v>
      </c>
      <c r="BW45" s="59">
        <f>IF($BO45,IF(E36-F36&lt;0,-0.5,IF(F36-E36&lt;0,0.5,0)),IF($BJ45,IF($BA45&gt;$BA48,-0.5,IF($BA45&lt;$BA48,0.5,0)),IF($BK45,IF($BB45&gt;$BB48,-0.5, IF($BB45&lt;$BB48,0.5,0)),0)))</f>
        <v>0</v>
      </c>
      <c r="BX45" s="1"/>
    </row>
    <row r="46" ht="14.25" customHeight="1">
      <c r="A46" s="1"/>
      <c r="B46" s="13"/>
      <c r="C46" s="13"/>
      <c r="D46" s="13"/>
      <c r="E46" s="13"/>
      <c r="F46" s="13"/>
      <c r="G46" s="13"/>
      <c r="H46" s="13"/>
      <c r="I46" s="45"/>
      <c r="J46" s="13"/>
      <c r="K46" s="13"/>
      <c r="L46" s="13"/>
      <c r="M46" s="13"/>
      <c r="N46" s="13"/>
      <c r="O46" s="13"/>
      <c r="P46" s="13"/>
      <c r="Q46" s="13"/>
      <c r="R46" s="13"/>
      <c r="S46" s="137" t="s">
        <v>91</v>
      </c>
      <c r="T46" s="138"/>
      <c r="U46" s="138"/>
      <c r="V46" s="138"/>
      <c r="W46" s="140"/>
      <c r="X46" s="19"/>
      <c r="Y46" s="19"/>
      <c r="Z46" s="19"/>
      <c r="AA46" s="19"/>
      <c r="AB46" s="19"/>
      <c r="AC46" s="19"/>
      <c r="AD46" s="48"/>
      <c r="AE46" s="48"/>
      <c r="AF46" s="1"/>
      <c r="AG46" s="1"/>
      <c r="AH46" s="1"/>
      <c r="AI46" s="54">
        <f>IF(ROUND(AK46,0)=ROUND(AK45,0),AI45,2)</f>
        <v>2</v>
      </c>
      <c r="AJ46" s="54">
        <f t="shared" si="20"/>
        <v>2</v>
      </c>
      <c r="AK46" s="55">
        <f>MAX(MIN(AL45:AL47),MIN(AL45,AL46,AL48),MIN(AL45,AL47,AL48),MIN(AL46:AL48))</f>
        <v>1.95</v>
      </c>
      <c r="AL46" s="69">
        <f>SUM(BD46:BG46)+2.46</f>
        <v>0.96</v>
      </c>
      <c r="AM46" s="70" t="str">
        <f>G32</f>
        <v>FeedTM</v>
      </c>
      <c r="AN46" s="3">
        <f t="shared" si="21"/>
        <v>9</v>
      </c>
      <c r="AO46" s="58">
        <f>F32+F35+E37</f>
        <v>44</v>
      </c>
      <c r="AP46" s="3">
        <f>E32+E35+F37</f>
        <v>12</v>
      </c>
      <c r="AQ46" s="59">
        <f t="shared" si="22"/>
        <v>32</v>
      </c>
      <c r="AR46" s="3">
        <f>IF(ISBLANK(F32),0,IF(AS45=3,0,IF(AS45=1,1,3)))</f>
        <v>3</v>
      </c>
      <c r="AS46" s="3" t="s">
        <v>74</v>
      </c>
      <c r="AT46" s="3">
        <f>IF(ISBLANK(E37),0,IF(AS47=3,0,IF(AS47=1,1,3)))</f>
        <v>3</v>
      </c>
      <c r="AU46" s="3">
        <f>IF(ISBLANK(F35),0,IF(F35&gt;E35,3,IF(F35=E35,1,0)))</f>
        <v>3</v>
      </c>
      <c r="AV46" s="58" t="b">
        <f>(10*(AQ45-AQ46)+AO45-AO46&lt;0)</f>
        <v>1</v>
      </c>
      <c r="AW46" s="3" t="s">
        <v>74</v>
      </c>
      <c r="AX46" s="3" t="b">
        <f>10*(AQ46-AQ47)+AO46-AO47&gt;0</f>
        <v>1</v>
      </c>
      <c r="AY46" s="59" t="b">
        <f>10*(AQ46-AQ48)+AO46-AO48&gt;0</f>
        <v>1</v>
      </c>
      <c r="AZ46" s="58">
        <f>10000*(AR46+AT46)+(F32-E32+E37-F37)*100+(F32+E37)</f>
        <v>61929</v>
      </c>
      <c r="BA46" s="3">
        <f>10000*(AR46+AU46)+(F32-E32+F35-E35)*100+(F32+F35)</f>
        <v>61729</v>
      </c>
      <c r="BB46" s="3" t="s">
        <v>74</v>
      </c>
      <c r="BC46" s="59">
        <f>10000*(AT46+AU46)+(F35-E35+E37-F37)*100+(F35+E37)</f>
        <v>62830</v>
      </c>
      <c r="BD46" s="71">
        <f>-BE45</f>
        <v>-0.5</v>
      </c>
      <c r="BE46" s="3" t="s">
        <v>74</v>
      </c>
      <c r="BF46" s="60">
        <f>IF($AN46&gt;$AN47,-0.5,IF($AN47&gt;$AN46,0.5,IF(AX46,-0.5,IF(AW47,0.5,BV46))))</f>
        <v>-0.5</v>
      </c>
      <c r="BG46" s="61">
        <f>IF($AN46&gt;$AN48,-0.5,IF($AN48&gt;$AN46,0.5,IF(AY46,-0.5,IF(AW48,0.5,BW46))))</f>
        <v>-0.5</v>
      </c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58"/>
      <c r="BU46" s="3" t="s">
        <v>74</v>
      </c>
      <c r="BV46" s="3">
        <f>IF($BP45,IF(F37-E37&lt;0,-0.5,IF(E37-F37&lt;0,0.5,0)),IF($BI45,IF($AZ46&gt;$AZ47,-0.5,IF($AZ46&lt;$AZ47,0.5,0)),IF($BL45,IF($BC46&gt;$BC47,-0.5,IF($BC46&lt;$BC47,0.5,0)),0)))</f>
        <v>0</v>
      </c>
      <c r="BW46" s="59">
        <f>IF($BQ45,IF(E35-F35&lt;0,-0.5,IF(F35-E35&lt;0,0.5,0)),IF($BJ45,IF($BA46&gt;$BA48,-0.5,IF($BA46&lt;$BA48,0.5,0)),IF($BL45,IF($BC46&gt;$BC48,-0.5,IF($BC46&lt;$BC48,0.5,0)),0)))</f>
        <v>0</v>
      </c>
      <c r="BX46" s="1"/>
    </row>
    <row r="47" ht="14.25" customHeight="1">
      <c r="A47" s="1"/>
      <c r="B47" s="141" t="s">
        <v>92</v>
      </c>
      <c r="C47" s="12"/>
      <c r="D47" s="12"/>
      <c r="E47" s="12"/>
      <c r="F47" s="12"/>
      <c r="G47" s="12"/>
      <c r="H47" s="13"/>
      <c r="I47" s="142"/>
      <c r="J47" s="143" t="s">
        <v>2</v>
      </c>
      <c r="K47" s="143" t="s">
        <v>3</v>
      </c>
      <c r="L47" s="143" t="s">
        <v>4</v>
      </c>
      <c r="M47" s="143" t="s">
        <v>5</v>
      </c>
      <c r="N47" s="143" t="str">
        <f>"+/-"</f>
        <v>+/-</v>
      </c>
      <c r="O47" s="13"/>
      <c r="P47" s="13"/>
      <c r="Q47" s="13"/>
      <c r="R47" s="13"/>
      <c r="S47" s="139"/>
      <c r="X47" s="19"/>
      <c r="Y47" s="19"/>
      <c r="Z47" s="19"/>
      <c r="AA47" s="19"/>
      <c r="AB47" s="19"/>
      <c r="AC47" s="19"/>
      <c r="AD47" s="48"/>
      <c r="AE47" s="48"/>
      <c r="AF47" s="1"/>
      <c r="AG47" s="1"/>
      <c r="AH47" s="1"/>
      <c r="AI47" s="54">
        <f>IF(ROUND(AK47,0)=ROUND(AK46,0),AI46,3)</f>
        <v>3</v>
      </c>
      <c r="AJ47" s="54">
        <f t="shared" si="20"/>
        <v>3</v>
      </c>
      <c r="AK47" s="55">
        <f>MIN(MAX(AL45:AL47),MAX(AL45,AL46,AL48),MAX(AL45,AL47,AL48),MAX(AL46:AL48))</f>
        <v>2.97</v>
      </c>
      <c r="AL47" s="69">
        <f>SUM(BD47:BG47)+2.47</f>
        <v>2.97</v>
      </c>
      <c r="AM47" s="70" t="str">
        <f>D33</f>
        <v>lulubTM</v>
      </c>
      <c r="AN47" s="3">
        <f t="shared" si="21"/>
        <v>3</v>
      </c>
      <c r="AO47" s="58">
        <f>E33+F34+F37</f>
        <v>17</v>
      </c>
      <c r="AP47" s="3">
        <f>F33+E34+E37</f>
        <v>30</v>
      </c>
      <c r="AQ47" s="59">
        <f t="shared" si="22"/>
        <v>-13</v>
      </c>
      <c r="AR47" s="3">
        <f>IF(ISBLANK(F34),0,IF(AT45=3,0,IF(AT45=1,1,3)))</f>
        <v>0</v>
      </c>
      <c r="AS47" s="3">
        <f>IF(ISBLANK(F37),0,IF(F37&gt;E37,3,IF(F37=E37,1,0)))</f>
        <v>0</v>
      </c>
      <c r="AT47" s="3" t="s">
        <v>74</v>
      </c>
      <c r="AU47" s="3">
        <f>IF(ISBLANK(E33),0,IF(E33&gt;F33,3,IF(E33=F33,1,0)))</f>
        <v>3</v>
      </c>
      <c r="AV47" s="58" t="b">
        <f>10*(AQ45-AQ47)+AO45-AO47&lt;0</f>
        <v>0</v>
      </c>
      <c r="AW47" s="3" t="b">
        <f>10*(AQ46-AQ47)+AO46-AO47&lt;0</f>
        <v>0</v>
      </c>
      <c r="AX47" s="3" t="s">
        <v>74</v>
      </c>
      <c r="AY47" s="59" t="b">
        <f>10*(AQ47-AQ48)+AO47-AO48&gt;0</f>
        <v>1</v>
      </c>
      <c r="AZ47" s="58">
        <f>10000*(AR47+AS47)+(F34-E34+F37-E37)*100+(F34+F37)</f>
        <v>-2798</v>
      </c>
      <c r="BA47" s="3" t="s">
        <v>74</v>
      </c>
      <c r="BB47" s="3">
        <f>10000*(AR47+AU47)+(E33-F33+F34-E34)*100+(E33+F34)</f>
        <v>30217</v>
      </c>
      <c r="BC47" s="59">
        <f>10000*(AS47+AU47)+(E33-F33+F37-E37)*100+(E33+F37)</f>
        <v>30015</v>
      </c>
      <c r="BD47" s="71">
        <f>-BF45</f>
        <v>0.5</v>
      </c>
      <c r="BE47" s="60">
        <f>-BF46</f>
        <v>0.5</v>
      </c>
      <c r="BF47" s="60" t="s">
        <v>74</v>
      </c>
      <c r="BG47" s="61">
        <f>IF($AN47&gt;$AN48,-0.5,IF($AN48&gt;$AN47,0.5,IF(AY47,-0.5,IF(AX48,0.5,BW47))))</f>
        <v>-0.5</v>
      </c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58"/>
      <c r="BU47" s="3"/>
      <c r="BV47" s="3" t="s">
        <v>74</v>
      </c>
      <c r="BW47" s="59">
        <f>IF($BR45,IF(F33-E33&lt;0,-0.5,IF(E33-F33&lt;0,0.5,0)),IF($BK45,IF($BB47&gt;$BB48,-0.5,IF($BB47&lt;$BB48,0.5,0)),IF($BL45,IF($BC47&gt;$BC48,-0.5,IF($BC47&lt;$BC48,0.5,0)),0)))</f>
        <v>0</v>
      </c>
      <c r="BX47" s="1"/>
    </row>
    <row r="48" ht="14.25" customHeight="1">
      <c r="A48" s="1"/>
      <c r="B48" s="23">
        <v>45130.0</v>
      </c>
      <c r="C48" s="24" t="s">
        <v>40</v>
      </c>
      <c r="D48" s="144" t="str">
        <f>SEEDINGS!H8</f>
        <v>Acide.</v>
      </c>
      <c r="E48" s="145">
        <v>1.0</v>
      </c>
      <c r="F48" s="145">
        <v>15.0</v>
      </c>
      <c r="G48" s="146" t="str">
        <f>SEEDINGS!H13</f>
        <v>Azion.</v>
      </c>
      <c r="H48" s="13"/>
      <c r="I48" s="147">
        <f>AI65</f>
        <v>1</v>
      </c>
      <c r="J48" s="148" t="str">
        <f t="array" ref="J48">INDEX(AM65:AM69,MATCH(AK65,$AL65:$AL69,0))</f>
        <v>Azion.</v>
      </c>
      <c r="K48" s="149">
        <f t="array" ref="K48">INDEX(AN65:AN69,MATCH(AK65,$AL65:$AL69,0))</f>
        <v>9</v>
      </c>
      <c r="L48" s="149">
        <f t="array" ref="L48">INDEX(AO65:AO69,MATCH(AK65,$AL65:$AL69,0))</f>
        <v>45</v>
      </c>
      <c r="M48" s="149">
        <f t="array" ref="M48">INDEX(AP65:AP69,MATCH(AK65,$AL65:$AL69,0))</f>
        <v>3</v>
      </c>
      <c r="N48" s="149">
        <f t="array" ref="N48">INDEX(AQ65:AQ69,MATCH(AK65,$AL65:$AL69,0))</f>
        <v>42</v>
      </c>
      <c r="O48" s="13"/>
      <c r="P48" s="13"/>
      <c r="Q48" s="13"/>
      <c r="R48" s="13"/>
      <c r="S48" s="31">
        <v>45136.0</v>
      </c>
      <c r="T48" s="32" t="s">
        <v>93</v>
      </c>
      <c r="U48" s="33" t="str">
        <f>IF(100*V36+W36&gt;100*V37+W37,U36,IF(100*V36+W36&lt;100*V37+W37,U37," - "))</f>
        <v>MimoJr.</v>
      </c>
      <c r="V48" s="106">
        <v>15.0</v>
      </c>
      <c r="W48" s="35"/>
      <c r="X48" s="19"/>
      <c r="Y48" s="19"/>
      <c r="Z48" s="19"/>
      <c r="AA48" s="19"/>
      <c r="AB48" s="19"/>
      <c r="AC48" s="19"/>
      <c r="AD48" s="48"/>
      <c r="AE48" s="48"/>
      <c r="AF48" s="1"/>
      <c r="AG48" s="1"/>
      <c r="AH48" s="1"/>
      <c r="AI48" s="54">
        <f>IF(ROUND(AK48,0)=ROUND(AK47,0),AI47,4)</f>
        <v>4</v>
      </c>
      <c r="AJ48" s="54">
        <f t="shared" si="20"/>
        <v>4</v>
      </c>
      <c r="AK48" s="55">
        <f>MAX(AL45:AL48)</f>
        <v>3.98</v>
      </c>
      <c r="AL48" s="72">
        <f>SUM(BD48:BG48)+2.48</f>
        <v>3.98</v>
      </c>
      <c r="AM48" s="73" t="str">
        <f>G33</f>
        <v>NBCM-TM</v>
      </c>
      <c r="AN48" s="62">
        <f t="shared" si="21"/>
        <v>0</v>
      </c>
      <c r="AO48" s="74">
        <f>F33+E35+E36</f>
        <v>4</v>
      </c>
      <c r="AP48" s="62">
        <f>E33+F35+F36</f>
        <v>45</v>
      </c>
      <c r="AQ48" s="75">
        <f t="shared" si="22"/>
        <v>-41</v>
      </c>
      <c r="AR48" s="62">
        <f>IF(ISBLANK(E36),0,IF(AU45=3,0,IF(AU45=1,1,3)))</f>
        <v>0</v>
      </c>
      <c r="AS48" s="62">
        <f>IF(ISBLANK(E35),0,IF(AU46=3,0,IF(AU46=1,1,3)))</f>
        <v>0</v>
      </c>
      <c r="AT48" s="62">
        <f>IF(ISBLANK(F33),0,IF(AU47=3,0,IF(AU47=1,1,3)))</f>
        <v>0</v>
      </c>
      <c r="AU48" s="62" t="s">
        <v>74</v>
      </c>
      <c r="AV48" s="74" t="b">
        <f>10*(AQ45-AQ48)+AO45-AO48&lt;0</f>
        <v>0</v>
      </c>
      <c r="AW48" s="62" t="b">
        <f>10*(AQ46-AQ48)+AO46-AO48&lt;0</f>
        <v>0</v>
      </c>
      <c r="AX48" s="62" t="b">
        <f>10*(AQ47-AQ48)+AO47-AO48&lt;0</f>
        <v>0</v>
      </c>
      <c r="AY48" s="75" t="s">
        <v>74</v>
      </c>
      <c r="AZ48" s="74" t="s">
        <v>74</v>
      </c>
      <c r="BA48" s="62">
        <f>10000*(AR48+AS48)+(E35-F35+E36-F36)*100+(E35+E36)</f>
        <v>-2596</v>
      </c>
      <c r="BB48" s="62">
        <f>10000*(AR48+AT48)+(E36-F36+F33-E33)*100+(E36+F33)</f>
        <v>-2798</v>
      </c>
      <c r="BC48" s="75">
        <f>10000*(AS48+AT48)+(E35-F35+F33-E33)*100+(E35+F33)</f>
        <v>-2798</v>
      </c>
      <c r="BD48" s="76">
        <f>-BG45</f>
        <v>0.5</v>
      </c>
      <c r="BE48" s="77">
        <f>-BG46</f>
        <v>0.5</v>
      </c>
      <c r="BF48" s="77">
        <f>-BG47</f>
        <v>0.5</v>
      </c>
      <c r="BG48" s="75" t="s">
        <v>74</v>
      </c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74"/>
      <c r="BU48" s="62"/>
      <c r="BV48" s="62"/>
      <c r="BW48" s="75" t="s">
        <v>74</v>
      </c>
      <c r="BX48" s="1"/>
    </row>
    <row r="49" ht="14.25" customHeight="1">
      <c r="A49" s="1"/>
      <c r="B49" s="23">
        <v>45130.0</v>
      </c>
      <c r="C49" s="24" t="s">
        <v>40</v>
      </c>
      <c r="D49" s="150" t="str">
        <f>SEEDINGS!H24</f>
        <v>Tommy.TM</v>
      </c>
      <c r="E49" s="145">
        <v>0.0</v>
      </c>
      <c r="F49" s="145">
        <v>0.0</v>
      </c>
      <c r="G49" s="151" t="str">
        <f>SEEDINGS!H29</f>
        <v>BulleMite</v>
      </c>
      <c r="H49" s="13"/>
      <c r="I49" s="147">
        <f t="shared" ref="I49:I51" si="23">AI67</f>
        <v>2</v>
      </c>
      <c r="J49" s="148" t="str">
        <f t="array" ref="J49">INDEX(AM65:AM69,MATCH(AK67,$AL65:$AL69,0))</f>
        <v>Acide.</v>
      </c>
      <c r="K49" s="149">
        <f t="array" ref="K49">INDEX(AN65:AN69,MATCH(AK67,$AL65:$AL69,0))</f>
        <v>6</v>
      </c>
      <c r="L49" s="149">
        <f t="array" ref="L49">INDEX(AO65:AO69,MATCH(AK67,$AL65:$AL69,0))</f>
        <v>31</v>
      </c>
      <c r="M49" s="149">
        <f t="array" ref="M49">INDEX(AP65:AP69,MATCH(AK67,$AL65:$AL69,0))</f>
        <v>20</v>
      </c>
      <c r="N49" s="149">
        <f t="array" ref="N49">INDEX(AQ65:AQ69,MATCH(AK67,$AL65:$AL69,0))</f>
        <v>11</v>
      </c>
      <c r="O49" s="13"/>
      <c r="P49" s="13"/>
      <c r="Q49" s="13"/>
      <c r="R49" s="13"/>
      <c r="U49" s="33" t="str">
        <f>IF(100*V38+W38&gt;100*V39+W39,U38,IF(100*V38+W38&lt;100*V39+W39,U39," - "))</f>
        <v>ShaDenis_</v>
      </c>
      <c r="V49" s="47">
        <v>8.0</v>
      </c>
      <c r="W49" s="35"/>
      <c r="X49" s="19"/>
      <c r="Y49" s="19"/>
      <c r="Z49" s="19"/>
      <c r="AA49" s="19"/>
      <c r="AB49" s="19"/>
      <c r="AC49" s="19"/>
      <c r="AD49" s="48"/>
      <c r="AE49" s="48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</row>
    <row r="50" ht="14.25" customHeight="1">
      <c r="A50" s="1"/>
      <c r="B50" s="23">
        <v>45130.0</v>
      </c>
      <c r="C50" s="24" t="s">
        <v>40</v>
      </c>
      <c r="D50" s="144" t="str">
        <f>G49</f>
        <v>BulleMite</v>
      </c>
      <c r="E50" s="145">
        <v>0.0</v>
      </c>
      <c r="F50" s="145">
        <v>15.0</v>
      </c>
      <c r="G50" s="146" t="str">
        <f>G48</f>
        <v>Azion.</v>
      </c>
      <c r="H50" s="13"/>
      <c r="I50" s="44">
        <f t="shared" si="23"/>
        <v>3</v>
      </c>
      <c r="J50" s="93" t="str">
        <f t="array" ref="J50">INDEX(AM65:AM69,MATCH(AK68,$AL65:$AL69,0))</f>
        <v>Tommy.TM</v>
      </c>
      <c r="K50" s="45">
        <f t="array" ref="K50">INDEX(AN65:AN69,MATCH(AK68,$AL65:$AL69,0))</f>
        <v>1</v>
      </c>
      <c r="L50" s="45">
        <f t="array" ref="L50">INDEX(AO65:AO69,MATCH(AK68,$AL65:$AL69,0))</f>
        <v>5</v>
      </c>
      <c r="M50" s="45">
        <f t="array" ref="M50">INDEX(AP65:AP69,MATCH(AK68,$AL65:$AL69,0))</f>
        <v>30</v>
      </c>
      <c r="N50" s="45">
        <f t="array" ref="N50">INDEX(AQ65:AQ69,MATCH(AK68,$AL65:$AL69,0))</f>
        <v>-25</v>
      </c>
      <c r="O50" s="13"/>
      <c r="P50" s="13"/>
      <c r="Q50" s="13"/>
      <c r="R50" s="13"/>
      <c r="S50" s="128"/>
      <c r="T50" s="129"/>
      <c r="U50" s="117"/>
      <c r="V50" s="117"/>
      <c r="W50" s="117"/>
      <c r="X50" s="19"/>
      <c r="Y50" s="19"/>
      <c r="Z50" s="19"/>
      <c r="AA50" s="19"/>
      <c r="AB50" s="19"/>
      <c r="AC50" s="19"/>
      <c r="AD50" s="48"/>
      <c r="AE50" s="48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</row>
    <row r="51" ht="14.25" customHeight="1">
      <c r="A51" s="1"/>
      <c r="B51" s="23">
        <v>45130.0</v>
      </c>
      <c r="C51" s="24" t="s">
        <v>40</v>
      </c>
      <c r="D51" s="148" t="str">
        <f>D48</f>
        <v>Acide.</v>
      </c>
      <c r="E51" s="145">
        <v>15.0</v>
      </c>
      <c r="F51" s="145">
        <v>3.0</v>
      </c>
      <c r="G51" s="152" t="str">
        <f>D49</f>
        <v>Tommy.TM</v>
      </c>
      <c r="H51" s="13"/>
      <c r="I51" s="44">
        <f t="shared" si="23"/>
        <v>4</v>
      </c>
      <c r="J51" s="13" t="str">
        <f t="array" ref="J51">INDEX(AM65:AM69,MATCH(AK69,$AL65:$AL69,0))</f>
        <v>BulleMite</v>
      </c>
      <c r="K51" s="45">
        <f t="array" ref="K51">INDEX(AN65:AN69,MATCH(AK69,$AL65:$AL69,0))</f>
        <v>1</v>
      </c>
      <c r="L51" s="45">
        <f t="array" ref="L51">INDEX(AO65:AO69,MATCH(AK69,$AL65:$AL69,0))</f>
        <v>2</v>
      </c>
      <c r="M51" s="45">
        <f t="array" ref="M51">INDEX(AP65:AP69,MATCH(AK69,$AL65:$AL69,0))</f>
        <v>30</v>
      </c>
      <c r="N51" s="45">
        <f t="array" ref="N51">INDEX(AQ65:AQ69,MATCH(AK69,$AL65:$AL69,0))</f>
        <v>-28</v>
      </c>
      <c r="O51" s="13"/>
      <c r="P51" s="13"/>
      <c r="Q51" s="13"/>
      <c r="R51" s="13"/>
      <c r="S51" s="128"/>
      <c r="T51" s="129"/>
      <c r="U51" s="117"/>
      <c r="V51" s="117"/>
      <c r="W51" s="117"/>
      <c r="X51" s="19"/>
      <c r="Y51" s="19"/>
      <c r="Z51" s="19"/>
      <c r="AA51" s="19"/>
      <c r="AB51" s="19"/>
      <c r="AC51" s="19"/>
      <c r="AD51" s="48"/>
      <c r="AE51" s="48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</row>
    <row r="52" ht="14.25" customHeight="1">
      <c r="A52" s="1"/>
      <c r="B52" s="23">
        <v>45130.0</v>
      </c>
      <c r="C52" s="24" t="s">
        <v>40</v>
      </c>
      <c r="D52" s="144" t="str">
        <f>G49</f>
        <v>BulleMite</v>
      </c>
      <c r="E52" s="145">
        <v>2.0</v>
      </c>
      <c r="F52" s="145">
        <v>15.0</v>
      </c>
      <c r="G52" s="146" t="str">
        <f t="shared" ref="G52:G53" si="24">D48</f>
        <v>Acide.</v>
      </c>
      <c r="H52" s="13"/>
      <c r="I52" s="65"/>
      <c r="J52" s="66" t="str">
        <f>IF(OR(I50&lt;3,I49&lt;2),"TIRAGE AU SORT !!!"," ")</f>
        <v> </v>
      </c>
      <c r="K52" s="67"/>
      <c r="L52" s="67"/>
      <c r="M52" s="67"/>
      <c r="N52" s="67"/>
      <c r="O52" s="13"/>
      <c r="P52" s="13"/>
      <c r="Q52" s="13"/>
      <c r="R52" s="13"/>
      <c r="S52" s="137" t="s">
        <v>94</v>
      </c>
      <c r="T52" s="138"/>
      <c r="U52" s="153" t="str">
        <f>IF(100*V48+W48&gt;100*V49+W49,U48,IF(100*V49+W49&gt;100*V48+W48,U49,"-"))</f>
        <v>MimoJr.</v>
      </c>
      <c r="X52" s="19"/>
      <c r="Y52" s="19"/>
      <c r="Z52" s="19"/>
      <c r="AA52" s="19"/>
      <c r="AB52" s="19"/>
      <c r="AC52" s="19"/>
      <c r="AD52" s="48"/>
      <c r="AE52" s="48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</row>
    <row r="53" ht="14.25" customHeight="1">
      <c r="A53" s="1"/>
      <c r="B53" s="23">
        <v>45130.0</v>
      </c>
      <c r="C53" s="24" t="s">
        <v>40</v>
      </c>
      <c r="D53" s="148" t="str">
        <f>G48</f>
        <v>Azion.</v>
      </c>
      <c r="E53" s="145">
        <v>15.0</v>
      </c>
      <c r="F53" s="145">
        <v>2.0</v>
      </c>
      <c r="G53" s="152" t="str">
        <f t="shared" si="24"/>
        <v>Tommy.TM</v>
      </c>
      <c r="H53" s="13"/>
      <c r="I53" s="45"/>
      <c r="J53" s="13"/>
      <c r="K53" s="13"/>
      <c r="L53" s="13"/>
      <c r="M53" s="13"/>
      <c r="N53" s="13"/>
      <c r="O53" s="13"/>
      <c r="P53" s="13"/>
      <c r="Q53" s="13"/>
      <c r="R53" s="13"/>
      <c r="S53" s="139"/>
      <c r="X53" s="19"/>
      <c r="Y53" s="19"/>
      <c r="Z53" s="19"/>
      <c r="AA53" s="19"/>
      <c r="AB53" s="19"/>
      <c r="AC53" s="19"/>
      <c r="AD53" s="48"/>
      <c r="AE53" s="48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</row>
    <row r="54" ht="14.25" customHeight="1">
      <c r="A54" s="1"/>
      <c r="B54" s="13"/>
      <c r="C54" s="13"/>
      <c r="D54" s="13"/>
      <c r="E54" s="13"/>
      <c r="F54" s="13"/>
      <c r="G54" s="13"/>
      <c r="H54" s="13"/>
      <c r="I54" s="45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9"/>
      <c r="Y54" s="19"/>
      <c r="Z54" s="19"/>
      <c r="AA54" s="19"/>
      <c r="AB54" s="19"/>
      <c r="AC54" s="19"/>
      <c r="AD54" s="48"/>
      <c r="AE54" s="48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</row>
    <row r="55" ht="14.25" customHeight="1">
      <c r="A55" s="1"/>
      <c r="B55" s="154" t="s">
        <v>95</v>
      </c>
      <c r="C55" s="12"/>
      <c r="D55" s="12"/>
      <c r="E55" s="12"/>
      <c r="F55" s="12"/>
      <c r="G55" s="12"/>
      <c r="H55" s="13"/>
      <c r="I55" s="155"/>
      <c r="J55" s="156" t="s">
        <v>2</v>
      </c>
      <c r="K55" s="156" t="s">
        <v>3</v>
      </c>
      <c r="L55" s="156" t="s">
        <v>4</v>
      </c>
      <c r="M55" s="156" t="s">
        <v>5</v>
      </c>
      <c r="N55" s="156" t="str">
        <f>"+/-"</f>
        <v>+/-</v>
      </c>
      <c r="O55" s="13"/>
      <c r="P55" s="13"/>
      <c r="Q55" s="13"/>
      <c r="R55" s="13"/>
      <c r="S55" s="157" t="s">
        <v>96</v>
      </c>
      <c r="T55" s="138"/>
      <c r="U55" s="158" t="str">
        <f>IF(100*V48+W48&gt;100*V49+W49,U49,IF(100*V49+W49&gt;100*V48+W48,U48,"-"))</f>
        <v>ShaDenis_</v>
      </c>
      <c r="X55" s="19"/>
      <c r="Y55" s="19"/>
      <c r="Z55" s="19"/>
      <c r="AA55" s="19"/>
      <c r="AB55" s="19"/>
      <c r="AC55" s="19"/>
      <c r="AD55" s="48"/>
      <c r="AE55" s="48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</row>
    <row r="56" ht="14.25" customHeight="1">
      <c r="A56" s="1"/>
      <c r="B56" s="23">
        <v>45130.0</v>
      </c>
      <c r="C56" s="24" t="s">
        <v>75</v>
      </c>
      <c r="D56" s="159" t="str">
        <f>SEEDINGS!H9</f>
        <v>iFreezeR_</v>
      </c>
      <c r="E56" s="160">
        <v>15.0</v>
      </c>
      <c r="F56" s="160">
        <v>0.0</v>
      </c>
      <c r="G56" s="161" t="str">
        <f>SEEDINGS!H12</f>
        <v>N0vux</v>
      </c>
      <c r="H56" s="13"/>
      <c r="I56" s="162">
        <f t="shared" ref="I56:I59" si="25">AI74</f>
        <v>1</v>
      </c>
      <c r="J56" s="163" t="str">
        <f t="array" ref="J56">INDEX(AM74:AM77,MATCH(AK74,$AL74:$AL77,0))</f>
        <v>iFreezeR_</v>
      </c>
      <c r="K56" s="164">
        <f t="array" ref="K56">INDEX(AN74:AN77,MATCH(AK74,$AL74:$AL77,0))</f>
        <v>9</v>
      </c>
      <c r="L56" s="164">
        <f t="array" ref="L56">INDEX(AO74:AO77,MATCH(AK74,$AL74:$AL77,0))</f>
        <v>45</v>
      </c>
      <c r="M56" s="164">
        <f t="array" ref="M56">INDEX(AP74:AP77,MATCH(AK74,$AL74:$AL77,0))</f>
        <v>0</v>
      </c>
      <c r="N56" s="164">
        <f t="array" ref="N56">INDEX(AQ74:AQ77,MATCH(AK74,$AL74:$AL77,0))</f>
        <v>45</v>
      </c>
      <c r="O56" s="13"/>
      <c r="P56" s="13"/>
      <c r="Q56" s="13"/>
      <c r="R56" s="13"/>
      <c r="S56" s="139"/>
      <c r="X56" s="19"/>
      <c r="Y56" s="19"/>
      <c r="Z56" s="19"/>
      <c r="AA56" s="19"/>
      <c r="AB56" s="19"/>
      <c r="AC56" s="19"/>
      <c r="AD56" s="48"/>
      <c r="AE56" s="48"/>
      <c r="AF56" s="1"/>
      <c r="AG56" s="1"/>
      <c r="AH56" s="1"/>
      <c r="AI56" s="1"/>
      <c r="AJ56" s="1"/>
      <c r="AK56" s="1"/>
      <c r="AL56" s="49" t="s">
        <v>41</v>
      </c>
      <c r="AM56" s="50" t="s">
        <v>42</v>
      </c>
      <c r="AN56" s="51" t="s">
        <v>3</v>
      </c>
      <c r="AO56" s="49" t="s">
        <v>43</v>
      </c>
      <c r="AP56" s="51" t="s">
        <v>44</v>
      </c>
      <c r="AQ56" s="52" t="s">
        <v>45</v>
      </c>
      <c r="AR56" s="51" t="s">
        <v>46</v>
      </c>
      <c r="AS56" s="51" t="s">
        <v>47</v>
      </c>
      <c r="AT56" s="51" t="s">
        <v>48</v>
      </c>
      <c r="AU56" s="51" t="s">
        <v>49</v>
      </c>
      <c r="AV56" s="49" t="s">
        <v>50</v>
      </c>
      <c r="AW56" s="51" t="s">
        <v>51</v>
      </c>
      <c r="AX56" s="51" t="s">
        <v>52</v>
      </c>
      <c r="AY56" s="52" t="s">
        <v>53</v>
      </c>
      <c r="AZ56" s="49" t="s">
        <v>54</v>
      </c>
      <c r="BA56" s="51" t="s">
        <v>55</v>
      </c>
      <c r="BB56" s="51" t="s">
        <v>56</v>
      </c>
      <c r="BC56" s="52" t="s">
        <v>57</v>
      </c>
      <c r="BD56" s="49" t="s">
        <v>58</v>
      </c>
      <c r="BE56" s="51" t="s">
        <v>59</v>
      </c>
      <c r="BF56" s="51" t="s">
        <v>60</v>
      </c>
      <c r="BG56" s="52" t="s">
        <v>61</v>
      </c>
      <c r="BH56" s="49" t="s">
        <v>62</v>
      </c>
      <c r="BI56" s="51" t="s">
        <v>54</v>
      </c>
      <c r="BJ56" s="51" t="s">
        <v>55</v>
      </c>
      <c r="BK56" s="51" t="s">
        <v>56</v>
      </c>
      <c r="BL56" s="51" t="s">
        <v>57</v>
      </c>
      <c r="BM56" s="51" t="s">
        <v>63</v>
      </c>
      <c r="BN56" s="51" t="s">
        <v>64</v>
      </c>
      <c r="BO56" s="51" t="s">
        <v>65</v>
      </c>
      <c r="BP56" s="51" t="s">
        <v>66</v>
      </c>
      <c r="BQ56" s="51" t="s">
        <v>67</v>
      </c>
      <c r="BR56" s="51" t="s">
        <v>68</v>
      </c>
      <c r="BS56" s="52" t="s">
        <v>69</v>
      </c>
      <c r="BT56" s="49" t="s">
        <v>70</v>
      </c>
      <c r="BU56" s="51" t="s">
        <v>71</v>
      </c>
      <c r="BV56" s="51" t="s">
        <v>72</v>
      </c>
      <c r="BW56" s="52" t="s">
        <v>73</v>
      </c>
      <c r="BX56" s="1"/>
    </row>
    <row r="57" ht="14.25" customHeight="1">
      <c r="A57" s="1"/>
      <c r="B57" s="23">
        <v>45130.0</v>
      </c>
      <c r="C57" s="24" t="s">
        <v>75</v>
      </c>
      <c r="D57" s="163" t="str">
        <f>SEEDINGS!H25</f>
        <v>Rasg.</v>
      </c>
      <c r="E57" s="160">
        <v>0.0</v>
      </c>
      <c r="F57" s="160">
        <v>15.0</v>
      </c>
      <c r="G57" s="165" t="str">
        <f>SEEDINGS!H28</f>
        <v>Tomix</v>
      </c>
      <c r="H57" s="13"/>
      <c r="I57" s="162">
        <f t="shared" si="25"/>
        <v>2</v>
      </c>
      <c r="J57" s="163" t="str">
        <f t="array" ref="J57">INDEX(AM74:AM77,MATCH(AK75,$AL74:$AL77,0))</f>
        <v>N0vux</v>
      </c>
      <c r="K57" s="164">
        <f t="array" ref="K57">INDEX(AN74:AN77,MATCH(AK75,$AL74:$AL77,0))</f>
        <v>6</v>
      </c>
      <c r="L57" s="164">
        <f t="array" ref="L57">INDEX(AO74:AO77,MATCH(AK75,$AL74:$AL77,0))</f>
        <v>30</v>
      </c>
      <c r="M57" s="164">
        <f t="array" ref="M57">INDEX(AP74:AP77,MATCH(AK75,$AL74:$AL77,0))</f>
        <v>15</v>
      </c>
      <c r="N57" s="164">
        <f t="array" ref="N57">INDEX(AQ74:AQ77,MATCH(AK75,$AL74:$AL77,0))</f>
        <v>15</v>
      </c>
      <c r="O57" s="13"/>
      <c r="P57" s="13"/>
      <c r="Q57" s="13"/>
      <c r="R57" s="13"/>
      <c r="S57" s="157" t="s">
        <v>89</v>
      </c>
      <c r="T57" s="138"/>
      <c r="U57" s="158" t="str">
        <f>IF(100*V43+W43&gt;100*V44+W44,U43,IF(100*V44+W44&gt;100*V43+W43,U44,"-"))</f>
        <v>iFreezeR_</v>
      </c>
      <c r="X57" s="13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54">
        <v>1.0</v>
      </c>
      <c r="AJ57" s="54">
        <f t="shared" ref="AJ57:AJ60" si="26">ROUND(AK57,0)</f>
        <v>1</v>
      </c>
      <c r="AK57" s="55">
        <f>MIN(AL57:AL60)</f>
        <v>0.98</v>
      </c>
      <c r="AL57" s="56">
        <f>SUM(BD57:BG57)+2.45</f>
        <v>1.95</v>
      </c>
      <c r="AM57" s="70" t="str">
        <f>D41</f>
        <v>Paynn_TM</v>
      </c>
      <c r="AN57" s="3">
        <f t="shared" ref="AN57:AN60" si="27">SUM(AR57:AU57)</f>
        <v>6</v>
      </c>
      <c r="AO57" s="58">
        <f>E41+E42+F44</f>
        <v>30</v>
      </c>
      <c r="AP57" s="3">
        <f>F41+F42+E44</f>
        <v>18</v>
      </c>
      <c r="AQ57" s="59">
        <f t="shared" ref="AQ57:AQ60" si="28">AO57-AP57</f>
        <v>12</v>
      </c>
      <c r="AR57" s="3" t="s">
        <v>74</v>
      </c>
      <c r="AS57" s="3">
        <f>IF(ISBLANK(E41),0,IF(E41&gt;F41,3,IF(E41=F41,1,0)))</f>
        <v>3</v>
      </c>
      <c r="AT57" s="3">
        <f>IF(ISBLANK(E42),0,IF(E42&gt;F42,3,IF(E42=F42,1,0)))</f>
        <v>3</v>
      </c>
      <c r="AU57" s="3">
        <f>IF(ISBLANK(F44),0,IF(F44&gt;E44,3,IF(F44=E44,1,0)))</f>
        <v>0</v>
      </c>
      <c r="AV57" s="58" t="s">
        <v>74</v>
      </c>
      <c r="AW57" s="3" t="b">
        <f>(10*(AQ57-AQ58)+AO57-AO58&gt;0)</f>
        <v>1</v>
      </c>
      <c r="AX57" s="3" t="b">
        <f>10*(AQ57-AQ59)+AO57-AO59&gt;0</f>
        <v>1</v>
      </c>
      <c r="AY57" s="59" t="b">
        <f>10*(AQ57-AQ60)+AO57-AO60&gt;0</f>
        <v>0</v>
      </c>
      <c r="AZ57" s="58">
        <f>10000*(AS57+AT57)+(E42-F42+E41-F41)*100+(E42+E41)</f>
        <v>62730</v>
      </c>
      <c r="BA57" s="3">
        <f>10000*(AS57+AU57)+(E41-F41+F44-E44)*100+(E41+F44)</f>
        <v>29715</v>
      </c>
      <c r="BB57" s="3">
        <f>10000*(AT57+AU57)+(F44-E44+E42-F42)*100+(F44+E42)</f>
        <v>30015</v>
      </c>
      <c r="BC57" s="59" t="s">
        <v>74</v>
      </c>
      <c r="BD57" s="58" t="s">
        <v>74</v>
      </c>
      <c r="BE57" s="60">
        <f>IF($AN57&gt;$AN58,-0.5,IF($AN58&gt;$AN57,0.5,IF(AW57,-0.5,IF(AV58,0.5,BU57))))</f>
        <v>-0.5</v>
      </c>
      <c r="BF57" s="60">
        <f>IF($AN57&gt;$AN59,-0.5,IF($AN59&gt;$AN57,0.5,IF(AX57,-0.5,IF(AV59,0.5,BV57))))</f>
        <v>-0.5</v>
      </c>
      <c r="BG57" s="61">
        <f>IF($AN57&gt;$AN60,-0.5,IF($AN60&gt;$AN57,0.5,IF(AY57,-0.5,IF(AV60,0.5,BW57))))</f>
        <v>0.5</v>
      </c>
      <c r="BH57" s="62" t="b">
        <f>AND(AND(AN57=AN58,AN58=AN59,AN59=AN60),AND(AO57=AO58,AO58=AO59,AO59=AO60),AND(AP57=AP58,AP58=AP59,AP59=AP60))</f>
        <v>0</v>
      </c>
      <c r="BI57" s="62" t="b">
        <f>AND(NOT(BH57),AN57=AN58,AN57=AN59,AO57=AO58,AO57=AO59,AP57=AP58,AP57=AP59)</f>
        <v>0</v>
      </c>
      <c r="BJ57" s="62" t="b">
        <f>AND(NOT(BH57),AN57=AN58,AN57=AN60,AO57=AO58,AO57=AO60,AP57=AP58,AP57=AP60)</f>
        <v>0</v>
      </c>
      <c r="BK57" s="62" t="b">
        <f>AND(NOT(BH57),AN57=AN59,AN57=AN60,AO57=AO59,AO57=AO60,AP57=AP59,AP57=AP60)</f>
        <v>0</v>
      </c>
      <c r="BL57" s="62" t="b">
        <f>AND(NOT(BH57),AN58=AN59,AN58=AN60,AO58=AO59,AO58=AO60,AP58=AP59,AP58=AP60)</f>
        <v>0</v>
      </c>
      <c r="BM57" s="62" t="b">
        <f>AND(NOT(BH57),NOT(BI57),NOT(BJ57),AN57=AN58,AO57=AO58,AP57=AP58)</f>
        <v>0</v>
      </c>
      <c r="BN57" s="62" t="b">
        <f>AND(NOT(BH57),NOT(BI57),NOT(BK57),AN57=AN59,AO57=AO59,AP57=AP59)</f>
        <v>0</v>
      </c>
      <c r="BO57" s="62" t="b">
        <f>AND(NOT(BH57),NOT(BJ57),NOT(BK57),AN57=AN60,AO57=AO60,AP57=AP60)</f>
        <v>0</v>
      </c>
      <c r="BP57" s="62" t="b">
        <f>AND(NOT(BH57),NOT(BI57),NOT(BL57),AN58=AN59,AO58=AO59)</f>
        <v>0</v>
      </c>
      <c r="BQ57" s="62" t="b">
        <f>AND(NOT(BH57),NOT(BJ57),NOT(BL57),AN58=AN60,AO58=AO60,AP58=AP60)</f>
        <v>0</v>
      </c>
      <c r="BR57" s="62" t="b">
        <f>AND(NOT(BH57),NOT(BK57),NOT(BL57),AN59=AN60,AO59=AO60,AP59=AP60)</f>
        <v>0</v>
      </c>
      <c r="BS57" s="62" t="b">
        <f t="array" ref="BS57">AND(NOT(BH57:BR57))</f>
        <v>1</v>
      </c>
      <c r="BT57" s="58" t="s">
        <v>74</v>
      </c>
      <c r="BU57" s="3">
        <f>IF($BM57,IF(F41-E41&lt;0,-0.5,IF(E41-F41&lt;0,0.5,0)),IF($BI57,IF($AZ57&gt;$AZ58,-0.5,IF($AZ57&lt;$AZ58,0.5,0)),IF($BJ57,IF($BA57&gt;$BA58,-0.5, IF($BA57&lt;$BA58,0.5,0)),0)))</f>
        <v>0</v>
      </c>
      <c r="BV57" s="3">
        <f>IF($BN57,IF(F42-E42&lt;0,-0.5,IF(E42-F42&lt;0,0.5,0)),IF($BI57,IF($AZ57&gt;$AZ59,-0.5,IF($AZ57&lt;$AZ59,0.5,0)),IF($BK57,IF($BB57&gt;$BB59,-0.5,IF($BB57&lt;$BB59,0.5,0)),0)))</f>
        <v>0</v>
      </c>
      <c r="BW57" s="59">
        <f>IF($BO57,IF(E44-F44&lt;0,-0.5,IF(F44-E44&lt;0,0.5,0)),IF($BJ57,IF($BA57&gt;$BA60,-0.5,IF($BA57&lt;$BA60,0.5,0)),IF($BK57,IF($BB57&gt;$BB60,-0.5, IF($BB57&lt;$BB60,0.5,0)),0)))</f>
        <v>0</v>
      </c>
      <c r="BX57" s="1"/>
    </row>
    <row r="58" ht="14.25" customHeight="1">
      <c r="A58" s="1"/>
      <c r="B58" s="23">
        <v>45130.0</v>
      </c>
      <c r="C58" s="24" t="s">
        <v>75</v>
      </c>
      <c r="D58" s="159" t="str">
        <f>D56</f>
        <v>iFreezeR_</v>
      </c>
      <c r="E58" s="160">
        <v>15.0</v>
      </c>
      <c r="F58" s="160">
        <v>0.0</v>
      </c>
      <c r="G58" s="161" t="str">
        <f>D57</f>
        <v>Rasg.</v>
      </c>
      <c r="H58" s="13"/>
      <c r="I58" s="44">
        <f t="shared" si="25"/>
        <v>3</v>
      </c>
      <c r="J58" s="13" t="str">
        <f t="array" ref="J58">INDEX(AM74:AM77,MATCH(AK76,$AL74:$AL77,0))</f>
        <v>Tomix</v>
      </c>
      <c r="K58" s="45">
        <f t="array" ref="K58">INDEX(AN74:AN77,MATCH(AK76,$AL74:$AL77,0))</f>
        <v>3</v>
      </c>
      <c r="L58" s="45">
        <f t="array" ref="L58">INDEX(AO74:AO77,MATCH(AK76,$AL74:$AL77,0))</f>
        <v>15</v>
      </c>
      <c r="M58" s="45">
        <f t="array" ref="M58">INDEX(AP74:AP77,MATCH(AK76,$AL74:$AL77,0))</f>
        <v>30</v>
      </c>
      <c r="N58" s="45">
        <f t="array" ref="N58">INDEX(AQ74:AQ77,MATCH(AK76,$AL74:$AL77,0))</f>
        <v>-15</v>
      </c>
      <c r="O58" s="13"/>
      <c r="P58" s="13"/>
      <c r="Q58" s="13"/>
      <c r="R58" s="13"/>
      <c r="S58" s="139"/>
      <c r="X58" s="13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54">
        <f>IF(ROUND(AK58,0)=ROUND(AK57,0),AI57,2)</f>
        <v>2</v>
      </c>
      <c r="AJ58" s="54">
        <f t="shared" si="26"/>
        <v>2</v>
      </c>
      <c r="AK58" s="55">
        <f>MAX(MIN(AL57:AL59),MIN(AL57,AL58,AL60),MIN(AL57,AL59,AL60),MIN(AL58:AL60))</f>
        <v>1.95</v>
      </c>
      <c r="AL58" s="69">
        <f>SUM(BD58:BG58)+2.46</f>
        <v>2.96</v>
      </c>
      <c r="AM58" s="70" t="str">
        <f>G41</f>
        <v>Kapy_TM</v>
      </c>
      <c r="AN58" s="3">
        <f t="shared" si="27"/>
        <v>3</v>
      </c>
      <c r="AO58" s="58">
        <f>F41+F43+E45</f>
        <v>23</v>
      </c>
      <c r="AP58" s="3">
        <f>E41+E43+F45</f>
        <v>30</v>
      </c>
      <c r="AQ58" s="59">
        <f t="shared" si="28"/>
        <v>-7</v>
      </c>
      <c r="AR58" s="3">
        <f>IF(ISBLANK(F41),0,IF(AS57=3,0,IF(AS57=1,1,3)))</f>
        <v>0</v>
      </c>
      <c r="AS58" s="3" t="s">
        <v>74</v>
      </c>
      <c r="AT58" s="3">
        <f>IF(ISBLANK(E45),0,IF(AS59=3,0,IF(AS59=1,1,3)))</f>
        <v>3</v>
      </c>
      <c r="AU58" s="3">
        <f>IF(ISBLANK(F43),0,IF(F43&gt;E43,3,IF(F43=E43,1,0)))</f>
        <v>0</v>
      </c>
      <c r="AV58" s="58" t="b">
        <f>(10*(AQ57-AQ58)+AO57-AO58&lt;0)</f>
        <v>0</v>
      </c>
      <c r="AW58" s="3" t="s">
        <v>74</v>
      </c>
      <c r="AX58" s="3" t="b">
        <f>10*(AQ58-AQ59)+AO58-AO59&gt;0</f>
        <v>1</v>
      </c>
      <c r="AY58" s="59" t="b">
        <f>10*(AQ58-AQ60)+AO58-AO60&gt;0</f>
        <v>0</v>
      </c>
      <c r="AZ58" s="58">
        <f>10000*(AR58+AT58)+(F41-E41+E45-F45)*100+(F41+E45)</f>
        <v>30318</v>
      </c>
      <c r="BA58" s="3">
        <f>10000*(AR58+AU58)+(F41-E41+F43-E43)*100+(F41+F43)</f>
        <v>-2192</v>
      </c>
      <c r="BB58" s="3" t="s">
        <v>74</v>
      </c>
      <c r="BC58" s="59">
        <f>10000*(AT58+AU58)+(F43-E43+E45-F45)*100+(F43+E45)</f>
        <v>30520</v>
      </c>
      <c r="BD58" s="71">
        <f>-BE57</f>
        <v>0.5</v>
      </c>
      <c r="BE58" s="3" t="s">
        <v>74</v>
      </c>
      <c r="BF58" s="60">
        <f>IF($AN58&gt;$AN59,-0.5,IF($AN59&gt;$AN58,0.5,IF(AX58,-0.5,IF(AW59,0.5,BV58))))</f>
        <v>-0.5</v>
      </c>
      <c r="BG58" s="61">
        <f>IF($AN58&gt;$AN60,-0.5,IF($AN60&gt;$AN58,0.5,IF(AY58,-0.5,IF(AW60,0.5,BW58))))</f>
        <v>0.5</v>
      </c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58"/>
      <c r="BU58" s="3" t="s">
        <v>74</v>
      </c>
      <c r="BV58" s="3">
        <f>IF($BP57,IF(F45-E45&lt;0,-0.5,IF(E45-F45&lt;0,0.5,0)),IF($BI57,IF($AZ58&gt;$AZ59,-0.5,IF($AZ58&lt;$AZ59,0.5,0)),IF($BL57,IF($BC58&gt;$BC59,-0.5,IF($BC58&lt;$BC59,0.5,0)),0)))</f>
        <v>0</v>
      </c>
      <c r="BW58" s="59">
        <f>IF($BQ57,IF(E43-F43&lt;0,-0.5,IF(F43-E43&lt;0,0.5,0)),IF($BJ57,IF($BA58&gt;$BA60,-0.5,IF($BA58&lt;$BA60,0.5,0)),IF($BL57,IF($BC58&gt;$BC60,-0.5,IF($BC58&lt;$BC60,0.5,0)),0)))</f>
        <v>0</v>
      </c>
      <c r="BX58" s="1"/>
    </row>
    <row r="59" ht="14.25" customHeight="1">
      <c r="A59" s="1"/>
      <c r="B59" s="23">
        <v>45130.0</v>
      </c>
      <c r="C59" s="24" t="s">
        <v>75</v>
      </c>
      <c r="D59" s="163" t="str">
        <f>G57</f>
        <v>Tomix</v>
      </c>
      <c r="E59" s="160">
        <v>0.0</v>
      </c>
      <c r="F59" s="160">
        <v>15.0</v>
      </c>
      <c r="G59" s="165" t="str">
        <f>G56</f>
        <v>N0vux</v>
      </c>
      <c r="H59" s="13"/>
      <c r="I59" s="44">
        <f t="shared" si="25"/>
        <v>4</v>
      </c>
      <c r="J59" s="13" t="str">
        <f t="array" ref="J59">INDEX(AM74:AM77,MATCH(AK77,$AL74:$AL77,0))</f>
        <v>Rasg.</v>
      </c>
      <c r="K59" s="45">
        <f t="array" ref="K59">INDEX(AN74:AN77,MATCH(AK77,$AL74:$AL77,0))</f>
        <v>0</v>
      </c>
      <c r="L59" s="45">
        <f t="array" ref="L59">INDEX(AO74:AO77,MATCH(AK77,$AL74:$AL77,0))</f>
        <v>0</v>
      </c>
      <c r="M59" s="45">
        <f t="array" ref="M59">INDEX(AP74:AP77,MATCH(AK77,$AL74:$AL77,0))</f>
        <v>45</v>
      </c>
      <c r="N59" s="45">
        <f t="array" ref="N59">INDEX(AQ74:AQ77,MATCH(AK77,$AL74:$AL77,0))</f>
        <v>-45</v>
      </c>
      <c r="O59" s="13"/>
      <c r="P59" s="13"/>
      <c r="Q59" s="13"/>
      <c r="R59" s="13"/>
      <c r="S59" s="157" t="s">
        <v>97</v>
      </c>
      <c r="T59" s="138"/>
      <c r="U59" s="158" t="str">
        <f>IF(100*V43+W43&gt;100*V44+W44,U44,IF(100*V44+W44&gt;100*V43+W43,U43,"-"))</f>
        <v>Dam_Pouleto </v>
      </c>
      <c r="X59" s="13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54">
        <f>IF(ROUND(AK59,0)=ROUND(AK58,0),AI58,3)</f>
        <v>3</v>
      </c>
      <c r="AJ59" s="54">
        <f t="shared" si="26"/>
        <v>3</v>
      </c>
      <c r="AK59" s="55">
        <f>MIN(MAX(AL57:AL59),MAX(AL57,AL58,AL60),MAX(AL57,AL59,AL60),MAX(AL58:AL60))</f>
        <v>2.96</v>
      </c>
      <c r="AL59" s="69">
        <f>SUM(BD59:BG59)+2.47</f>
        <v>3.97</v>
      </c>
      <c r="AM59" s="70" t="str">
        <f>D40</f>
        <v>GLRS.Heav</v>
      </c>
      <c r="AN59" s="3">
        <f t="shared" si="27"/>
        <v>0</v>
      </c>
      <c r="AO59" s="58">
        <f>E40+F42+F45</f>
        <v>0</v>
      </c>
      <c r="AP59" s="3">
        <f>F40+E42+E45</f>
        <v>45</v>
      </c>
      <c r="AQ59" s="59">
        <f t="shared" si="28"/>
        <v>-45</v>
      </c>
      <c r="AR59" s="3">
        <f>IF(ISBLANK(F42),0,IF(AT57=3,0,IF(AT57=1,1,3)))</f>
        <v>0</v>
      </c>
      <c r="AS59" s="3">
        <f>IF(ISBLANK(F45),0,IF(F45&gt;E45,3,IF(F45=E45,1,0)))</f>
        <v>0</v>
      </c>
      <c r="AT59" s="3" t="s">
        <v>74</v>
      </c>
      <c r="AU59" s="3">
        <f>IF(ISBLANK(E40),0,IF(E40&gt;F40,3,IF(E40=F40,1,0)))</f>
        <v>0</v>
      </c>
      <c r="AV59" s="58" t="b">
        <f>10*(AQ57-AQ59)+AO57-AO59&lt;0</f>
        <v>0</v>
      </c>
      <c r="AW59" s="3" t="b">
        <f>10*(AQ58-AQ59)+AO58-AO59&lt;0</f>
        <v>0</v>
      </c>
      <c r="AX59" s="3" t="s">
        <v>74</v>
      </c>
      <c r="AY59" s="59" t="b">
        <f>10*(AQ59-AQ60)+AO59-AO60&gt;0</f>
        <v>0</v>
      </c>
      <c r="AZ59" s="58">
        <f>10000*(AR59+AS59)+(F42-E42+F45-E45)*100+(F42+F45)</f>
        <v>-3000</v>
      </c>
      <c r="BA59" s="3" t="s">
        <v>74</v>
      </c>
      <c r="BB59" s="3">
        <f>10000*(AR59+AU59)+(E40-F40+F42-E42)*100+(E40+F42)</f>
        <v>-3000</v>
      </c>
      <c r="BC59" s="59">
        <f>10000*(AS59+AU59)+(E40-F40+F45-E45)*100+(E40+F45)</f>
        <v>-3000</v>
      </c>
      <c r="BD59" s="71">
        <f>-BF57</f>
        <v>0.5</v>
      </c>
      <c r="BE59" s="60">
        <f>-BF58</f>
        <v>0.5</v>
      </c>
      <c r="BF59" s="60" t="s">
        <v>74</v>
      </c>
      <c r="BG59" s="61">
        <f>IF($AN59&gt;$AN60,-0.5,IF($AN60&gt;$AN59,0.5,IF(AY59,-0.5,IF(AX60,0.5,BW59))))</f>
        <v>0.5</v>
      </c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58"/>
      <c r="BU59" s="3"/>
      <c r="BV59" s="3" t="s">
        <v>74</v>
      </c>
      <c r="BW59" s="59">
        <f>IF($BR57,IF(F40-E40&lt;0,-0.5,IF(E40-F40&lt;0,0.5,0)),IF($BK57,IF($BB59&gt;$BB60,-0.5,IF($BB59&lt;$BB60,0.5,0)),IF($BL57,IF($BC59&gt;$BC60,-0.5,IF($BC59&lt;$BC60,0.5,0)),0)))</f>
        <v>0</v>
      </c>
      <c r="BX59" s="1"/>
    </row>
    <row r="60" ht="14.25" customHeight="1">
      <c r="A60" s="1"/>
      <c r="B60" s="23">
        <v>45130.0</v>
      </c>
      <c r="C60" s="24" t="s">
        <v>75</v>
      </c>
      <c r="D60" s="159" t="str">
        <f>G57</f>
        <v>Tomix</v>
      </c>
      <c r="E60" s="160">
        <v>0.0</v>
      </c>
      <c r="F60" s="160">
        <v>15.0</v>
      </c>
      <c r="G60" s="161" t="str">
        <f t="shared" ref="G60:G61" si="29">D56</f>
        <v>iFreezeR_</v>
      </c>
      <c r="H60" s="13"/>
      <c r="I60" s="65"/>
      <c r="J60" s="66" t="str">
        <f>IF(OR(I58&lt;3,I57&lt;2),"TIRAGE AU SORT !!!"," ")</f>
        <v> </v>
      </c>
      <c r="K60" s="67"/>
      <c r="L60" s="67"/>
      <c r="M60" s="67"/>
      <c r="N60" s="67"/>
      <c r="O60" s="13"/>
      <c r="P60" s="13"/>
      <c r="Q60" s="13"/>
      <c r="R60" s="13"/>
      <c r="S60" s="139"/>
      <c r="X60" s="13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54">
        <f>IF(ROUND(AK60,0)=ROUND(AK59,0),AI59,4)</f>
        <v>4</v>
      </c>
      <c r="AJ60" s="54">
        <f t="shared" si="26"/>
        <v>4</v>
      </c>
      <c r="AK60" s="55">
        <f>MAX(AL57:AL60)</f>
        <v>3.97</v>
      </c>
      <c r="AL60" s="72">
        <f>SUM(BD60:BG60)+2.48</f>
        <v>0.98</v>
      </c>
      <c r="AM60" s="73" t="str">
        <f>G40</f>
        <v>Rh3torique</v>
      </c>
      <c r="AN60" s="62">
        <f t="shared" si="27"/>
        <v>9</v>
      </c>
      <c r="AO60" s="74">
        <f>F40+E43+E44</f>
        <v>45</v>
      </c>
      <c r="AP60" s="62">
        <f>E40+F43+F44</f>
        <v>5</v>
      </c>
      <c r="AQ60" s="75">
        <f t="shared" si="28"/>
        <v>40</v>
      </c>
      <c r="AR60" s="62">
        <f>IF(ISBLANK(E44),0,IF(AU57=3,0,IF(AU57=1,1,3)))</f>
        <v>3</v>
      </c>
      <c r="AS60" s="62">
        <f>IF(ISBLANK(E43),0,IF(AU58=3,0,IF(AU58=1,1,3)))</f>
        <v>3</v>
      </c>
      <c r="AT60" s="62">
        <f>IF(ISBLANK(F40),0,IF(AU59=3,0,IF(AU59=1,1,3)))</f>
        <v>3</v>
      </c>
      <c r="AU60" s="62" t="s">
        <v>74</v>
      </c>
      <c r="AV60" s="74" t="b">
        <f>10*(AQ57-AQ60)+AO57-AO60&lt;0</f>
        <v>1</v>
      </c>
      <c r="AW60" s="62" t="b">
        <f>10*(AQ58-AQ60)+AO58-AO60&lt;0</f>
        <v>1</v>
      </c>
      <c r="AX60" s="62" t="b">
        <f>10*(AQ59-AQ60)+AO59-AO60&lt;0</f>
        <v>1</v>
      </c>
      <c r="AY60" s="75" t="s">
        <v>74</v>
      </c>
      <c r="AZ60" s="74" t="s">
        <v>74</v>
      </c>
      <c r="BA60" s="62">
        <f>10000*(AR60+AS60)+(E43-F43+E44-F44)*100+(E43+E44)</f>
        <v>62530</v>
      </c>
      <c r="BB60" s="62">
        <f>10000*(AR60+AT60)+(E44-F44+F40-E40)*100+(E44+F40)</f>
        <v>63030</v>
      </c>
      <c r="BC60" s="75">
        <f>10000*(AS60+AT60)+(E43-F43+F40-E40)*100+(E43+F40)</f>
        <v>62530</v>
      </c>
      <c r="BD60" s="76">
        <f>-BG57</f>
        <v>-0.5</v>
      </c>
      <c r="BE60" s="77">
        <f>-BG58</f>
        <v>-0.5</v>
      </c>
      <c r="BF60" s="77">
        <f>-BG59</f>
        <v>-0.5</v>
      </c>
      <c r="BG60" s="75" t="s">
        <v>74</v>
      </c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74"/>
      <c r="BU60" s="62"/>
      <c r="BV60" s="62"/>
      <c r="BW60" s="75" t="s">
        <v>74</v>
      </c>
      <c r="BX60" s="1"/>
    </row>
    <row r="61" ht="14.25" customHeight="1">
      <c r="A61" s="1"/>
      <c r="B61" s="23">
        <v>45130.0</v>
      </c>
      <c r="C61" s="24" t="s">
        <v>75</v>
      </c>
      <c r="D61" s="163" t="str">
        <f>G56</f>
        <v>N0vux</v>
      </c>
      <c r="E61" s="160">
        <v>15.0</v>
      </c>
      <c r="F61" s="160">
        <v>0.0</v>
      </c>
      <c r="G61" s="165" t="str">
        <f t="shared" si="29"/>
        <v>Rasg.</v>
      </c>
      <c r="H61" s="13"/>
      <c r="I61" s="45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</row>
    <row r="62" ht="14.25" customHeight="1">
      <c r="A62" s="1"/>
      <c r="B62" s="13"/>
      <c r="C62" s="13"/>
      <c r="D62" s="13"/>
      <c r="E62" s="13"/>
      <c r="F62" s="13"/>
      <c r="G62" s="13"/>
      <c r="H62" s="13"/>
      <c r="I62" s="45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66"/>
      <c r="U62" s="13"/>
      <c r="V62" s="13"/>
      <c r="W62" s="13"/>
      <c r="X62" s="13"/>
      <c r="Y62" s="1"/>
      <c r="Z62" s="1"/>
      <c r="AA62" s="1"/>
      <c r="AB62" s="13"/>
      <c r="AC62" s="13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</row>
    <row r="63" ht="14.25" customHeight="1">
      <c r="A63" s="1"/>
      <c r="B63" s="167" t="s">
        <v>98</v>
      </c>
      <c r="C63" s="12"/>
      <c r="D63" s="12"/>
      <c r="E63" s="12"/>
      <c r="F63" s="12"/>
      <c r="G63" s="12"/>
      <c r="H63" s="13"/>
      <c r="I63" s="168"/>
      <c r="J63" s="169" t="s">
        <v>2</v>
      </c>
      <c r="K63" s="169" t="s">
        <v>3</v>
      </c>
      <c r="L63" s="169" t="s">
        <v>4</v>
      </c>
      <c r="M63" s="169" t="s">
        <v>5</v>
      </c>
      <c r="N63" s="169" t="str">
        <f>"+/-"</f>
        <v>+/-</v>
      </c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"/>
      <c r="Z63" s="1"/>
      <c r="AA63" s="1"/>
      <c r="AB63" s="13"/>
      <c r="AC63" s="13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</row>
    <row r="64" ht="14.25" customHeight="1">
      <c r="A64" s="1"/>
      <c r="B64" s="23">
        <v>45130.0</v>
      </c>
      <c r="C64" s="24" t="s">
        <v>40</v>
      </c>
      <c r="D64" s="170" t="str">
        <f>SEEDINGS!H10</f>
        <v>ShaDenis_</v>
      </c>
      <c r="E64" s="171">
        <v>15.0</v>
      </c>
      <c r="F64" s="171">
        <v>6.0</v>
      </c>
      <c r="G64" s="172" t="str">
        <f>SEEDINGS!H11</f>
        <v>Aqueyas</v>
      </c>
      <c r="H64" s="13"/>
      <c r="I64" s="173">
        <f t="shared" ref="I64:I67" si="30">AI84</f>
        <v>1</v>
      </c>
      <c r="J64" s="174" t="str">
        <f t="array" ref="J64">INDEX(AM84:AM87,MATCH(AK84,$AL84:$AL87,0))</f>
        <v>ShaDenis_</v>
      </c>
      <c r="K64" s="175">
        <f t="array" ref="K64">INDEX(AN84:AN87,MATCH(AK84,$AL84:$AL87,0))</f>
        <v>9</v>
      </c>
      <c r="L64" s="175">
        <f t="array" ref="L64">INDEX(AO84:AO87,MATCH(AK84,$AL84:$AL87,0))</f>
        <v>45</v>
      </c>
      <c r="M64" s="175">
        <f t="array" ref="M64">INDEX(AP84:AP87,MATCH(AK84,$AL84:$AL87,0))</f>
        <v>15</v>
      </c>
      <c r="N64" s="175">
        <f t="array" ref="N64">INDEX(AQ84:AQ87,MATCH(AK84,$AL84:$AL87,0))</f>
        <v>30</v>
      </c>
      <c r="O64" s="13"/>
      <c r="P64" s="13"/>
      <c r="Q64" s="13"/>
      <c r="R64" s="13"/>
      <c r="S64" s="13"/>
      <c r="T64" s="176"/>
      <c r="U64" s="176"/>
      <c r="V64" s="13"/>
      <c r="W64" s="13"/>
      <c r="X64" s="13"/>
      <c r="Y64" s="1"/>
      <c r="Z64" s="1"/>
      <c r="AA64" s="1"/>
      <c r="AB64" s="13"/>
      <c r="AC64" s="13"/>
      <c r="AD64" s="1"/>
      <c r="AE64" s="1"/>
      <c r="AF64" s="1"/>
      <c r="AG64" s="1"/>
      <c r="AH64" s="1"/>
      <c r="AI64" s="1"/>
      <c r="AJ64" s="1"/>
      <c r="AK64" s="1"/>
      <c r="AL64" s="49" t="s">
        <v>41</v>
      </c>
      <c r="AM64" s="50" t="s">
        <v>42</v>
      </c>
      <c r="AN64" s="51" t="s">
        <v>3</v>
      </c>
      <c r="AO64" s="49" t="s">
        <v>43</v>
      </c>
      <c r="AP64" s="51" t="s">
        <v>44</v>
      </c>
      <c r="AQ64" s="52" t="s">
        <v>45</v>
      </c>
      <c r="AR64" s="51" t="s">
        <v>46</v>
      </c>
      <c r="AS64" s="51" t="s">
        <v>47</v>
      </c>
      <c r="AT64" s="51" t="s">
        <v>48</v>
      </c>
      <c r="AU64" s="51" t="s">
        <v>49</v>
      </c>
      <c r="AV64" s="49" t="s">
        <v>50</v>
      </c>
      <c r="AW64" s="51" t="s">
        <v>51</v>
      </c>
      <c r="AX64" s="51" t="s">
        <v>52</v>
      </c>
      <c r="AY64" s="52" t="s">
        <v>53</v>
      </c>
      <c r="AZ64" s="49" t="s">
        <v>54</v>
      </c>
      <c r="BA64" s="51" t="s">
        <v>55</v>
      </c>
      <c r="BB64" s="51" t="s">
        <v>56</v>
      </c>
      <c r="BC64" s="52" t="s">
        <v>57</v>
      </c>
      <c r="BD64" s="49" t="s">
        <v>58</v>
      </c>
      <c r="BE64" s="51" t="s">
        <v>59</v>
      </c>
      <c r="BF64" s="51" t="s">
        <v>60</v>
      </c>
      <c r="BG64" s="52" t="s">
        <v>61</v>
      </c>
      <c r="BH64" s="49" t="s">
        <v>62</v>
      </c>
      <c r="BI64" s="51" t="s">
        <v>54</v>
      </c>
      <c r="BJ64" s="51" t="s">
        <v>55</v>
      </c>
      <c r="BK64" s="51" t="s">
        <v>56</v>
      </c>
      <c r="BL64" s="51" t="s">
        <v>57</v>
      </c>
      <c r="BM64" s="51" t="s">
        <v>63</v>
      </c>
      <c r="BN64" s="51" t="s">
        <v>64</v>
      </c>
      <c r="BO64" s="51" t="s">
        <v>65</v>
      </c>
      <c r="BP64" s="51" t="s">
        <v>66</v>
      </c>
      <c r="BQ64" s="51" t="s">
        <v>67</v>
      </c>
      <c r="BR64" s="51" t="s">
        <v>68</v>
      </c>
      <c r="BS64" s="52" t="s">
        <v>69</v>
      </c>
      <c r="BT64" s="49" t="s">
        <v>70</v>
      </c>
      <c r="BU64" s="51" t="s">
        <v>71</v>
      </c>
      <c r="BV64" s="51" t="s">
        <v>72</v>
      </c>
      <c r="BW64" s="52" t="s">
        <v>73</v>
      </c>
      <c r="BX64" s="1"/>
    </row>
    <row r="65" ht="14.25" customHeight="1">
      <c r="A65" s="1"/>
      <c r="B65" s="23">
        <v>45130.0</v>
      </c>
      <c r="C65" s="24" t="s">
        <v>40</v>
      </c>
      <c r="D65" s="174" t="str">
        <f>SEEDINGS!H26</f>
        <v>Sirapt</v>
      </c>
      <c r="E65" s="171">
        <v>0.0</v>
      </c>
      <c r="F65" s="171">
        <v>15.0</v>
      </c>
      <c r="G65" s="177" t="str">
        <f>SEEDINGS!H27</f>
        <v>Lefouore</v>
      </c>
      <c r="H65" s="13"/>
      <c r="I65" s="173">
        <f t="shared" si="30"/>
        <v>2</v>
      </c>
      <c r="J65" s="174" t="str">
        <f t="array" ref="J65">INDEX(AM84:AM87,MATCH(AK85,$AL84:$AL87,0))</f>
        <v>Aqueyas</v>
      </c>
      <c r="K65" s="175">
        <f t="array" ref="K65">INDEX(AN84:AN87,MATCH(AK85,$AL84:$AL87,0))</f>
        <v>6</v>
      </c>
      <c r="L65" s="175">
        <f t="array" ref="L65">INDEX(AO84:AO87,MATCH(AK85,$AL84:$AL87,0))</f>
        <v>36</v>
      </c>
      <c r="M65" s="175">
        <f t="array" ref="M65">INDEX(AP84:AP87,MATCH(AK85,$AL84:$AL87,0))</f>
        <v>16</v>
      </c>
      <c r="N65" s="175">
        <f t="array" ref="N65">INDEX(AQ84:AQ87,MATCH(AK85,$AL84:$AL87,0))</f>
        <v>20</v>
      </c>
      <c r="O65" s="13"/>
      <c r="P65" s="13"/>
      <c r="Q65" s="13"/>
      <c r="R65" s="13"/>
      <c r="S65" s="13"/>
      <c r="T65" s="176"/>
      <c r="U65" s="176"/>
      <c r="V65" s="13"/>
      <c r="W65" s="13"/>
      <c r="X65" s="178"/>
      <c r="Y65" s="1"/>
      <c r="Z65" s="1"/>
      <c r="AA65" s="1"/>
      <c r="AB65" s="13"/>
      <c r="AC65" s="13"/>
      <c r="AD65" s="1"/>
      <c r="AE65" s="1"/>
      <c r="AF65" s="1"/>
      <c r="AG65" s="1"/>
      <c r="AH65" s="1"/>
      <c r="AI65" s="54">
        <v>1.0</v>
      </c>
      <c r="AJ65" s="54">
        <f>ROUND(AK65,0)</f>
        <v>1</v>
      </c>
      <c r="AK65" s="55">
        <f>MIN(AL65:AL69)</f>
        <v>0.96</v>
      </c>
      <c r="AL65" s="56">
        <f>SUM(BD65:BG65)+2.45</f>
        <v>1.95</v>
      </c>
      <c r="AM65" s="70" t="str">
        <f>D48</f>
        <v>Acide.</v>
      </c>
      <c r="AN65" s="3">
        <f>SUM(AR65:AU65)</f>
        <v>6</v>
      </c>
      <c r="AO65" s="58">
        <f>E48+E51+F52</f>
        <v>31</v>
      </c>
      <c r="AP65" s="3">
        <f>F48+F51+E52</f>
        <v>20</v>
      </c>
      <c r="AQ65" s="59">
        <f>AO65-AP65</f>
        <v>11</v>
      </c>
      <c r="AR65" s="3" t="s">
        <v>74</v>
      </c>
      <c r="AS65" s="3">
        <f>IF(ISBLANK(E48),0,IF(E48&gt;F48,3,IF(E48=F48,1,0)))</f>
        <v>0</v>
      </c>
      <c r="AT65" s="3">
        <f>IF(ISBLANK(E51),0,IF(E51&gt;F51,3,IF(E51=F51,1,0)))</f>
        <v>3</v>
      </c>
      <c r="AU65" s="3">
        <f>IF(ISBLANK(F52),0,IF(F52&gt;E52,3,IF(F52=E52,1,0)))</f>
        <v>3</v>
      </c>
      <c r="AV65" s="58" t="s">
        <v>74</v>
      </c>
      <c r="AW65" s="3" t="b">
        <f>(10*(AQ65-AQ67)+AO65-AO67&gt;0)</f>
        <v>0</v>
      </c>
      <c r="AX65" s="3" t="b">
        <f>10*(AQ65-AQ68)+AO65-AO68&gt;0</f>
        <v>1</v>
      </c>
      <c r="AY65" s="59" t="b">
        <f>10*(AQ65-AQ69)+AO65-AO69&gt;0</f>
        <v>1</v>
      </c>
      <c r="AZ65" s="58">
        <f>10000*(AS65+AT65)+(E51-F51+E48-F48)*100+(E51+E48)</f>
        <v>29816</v>
      </c>
      <c r="BA65" s="3">
        <f>10000*(AS65+AU65)+(E48-F48+F52-E52)*100+(E48+F52)</f>
        <v>29916</v>
      </c>
      <c r="BB65" s="3">
        <f>10000*(AT65+AU65)+(F52-E52+E51-F51)*100+(F52+E51)</f>
        <v>62530</v>
      </c>
      <c r="BC65" s="59" t="s">
        <v>74</v>
      </c>
      <c r="BD65" s="58" t="s">
        <v>74</v>
      </c>
      <c r="BE65" s="60">
        <f>IF($AN65&gt;$AN67,-0.5,IF($AN67&gt;$AN65,0.5,IF(AW65,-0.5,IF(AV67,0.5,BU65))))</f>
        <v>0.5</v>
      </c>
      <c r="BF65" s="60">
        <f>IF($AN65&gt;$AN68,-0.5,IF($AN68&gt;$AN65,0.5,IF(AX65,-0.5,IF(AV68,0.5,BV65))))</f>
        <v>-0.5</v>
      </c>
      <c r="BG65" s="61">
        <f>IF($AN65&gt;$AN69,-0.5,IF($AN69&gt;$AN65,0.5,IF(AY65,-0.5,IF(AV69,0.5,BW65))))</f>
        <v>-0.5</v>
      </c>
      <c r="BH65" s="62" t="b">
        <f>AND(AND(AN65=AN67,AN67=AN68,AN68=AN69),AND(AO65=AO67,AO67=AO68,AO68=AO69),AND(AP65=AP67,AP67=AP68,AP68=AP69))</f>
        <v>0</v>
      </c>
      <c r="BI65" s="62" t="b">
        <f>AND(NOT(BH65),AN65=AN67,AN65=AN68,AO65=AO67,AO65=AO68,AP65=AP67,AP65=AP68)</f>
        <v>0</v>
      </c>
      <c r="BJ65" s="62" t="b">
        <f>AND(NOT(BH65),AN65=AN67,AN65=AN69,AO65=AO67,AO65=AO69,AP65=AP67,AP65=AP69)</f>
        <v>0</v>
      </c>
      <c r="BK65" s="62" t="b">
        <f>AND(NOT(BH65),AN65=AN68,AN65=AN69,AO65=AO68,AO65=AO69,AP65=AP68,AP65=AP69)</f>
        <v>0</v>
      </c>
      <c r="BL65" s="62" t="b">
        <f>AND(NOT(BH65),AN67=AN68,AN67=AN69,AO67=AO68,AO67=AO69,AP67=AP68,AP67=AP69)</f>
        <v>0</v>
      </c>
      <c r="BM65" s="62" t="b">
        <f>AND(NOT(BH65),NOT(BI65),NOT(BJ65),AN65=AN67,AO65=AO67,AP65=AP67)</f>
        <v>0</v>
      </c>
      <c r="BN65" s="62" t="b">
        <f>AND(NOT(BH65),NOT(BI65),NOT(BK65),AN65=AN68,AO65=AO68,AP65=AP68)</f>
        <v>0</v>
      </c>
      <c r="BO65" s="62" t="b">
        <f>AND(NOT(BH65),NOT(BJ65),NOT(BK65),AN65=AN69,AO65=AO69,AP65=AP69)</f>
        <v>0</v>
      </c>
      <c r="BP65" s="62" t="b">
        <f>AND(NOT(BH65),NOT(BI65),NOT(BL65),AN67=AN68,AO67=AO68)</f>
        <v>0</v>
      </c>
      <c r="BQ65" s="62" t="b">
        <f>AND(NOT(BH65),NOT(BJ65),NOT(BL65),AN67=AN69,AO67=AO69,AP67=AP69)</f>
        <v>0</v>
      </c>
      <c r="BR65" s="62" t="b">
        <f>AND(NOT(BH65),NOT(BK65),NOT(BL65),AN68=AN69,AO68=AO69,AP68=AP69)</f>
        <v>0</v>
      </c>
      <c r="BS65" s="62" t="b">
        <f t="array" ref="BS65">AND(NOT(BH65:BR65))</f>
        <v>1</v>
      </c>
      <c r="BT65" s="58" t="s">
        <v>74</v>
      </c>
      <c r="BU65" s="3">
        <f>IF($BM65,IF(F48-E48&lt;0,-0.5,IF(E48-F48&lt;0,0.5,0)),IF($BI65,IF($AZ65&gt;$AZ67,-0.5,IF($AZ65&lt;$AZ67,0.5,0)),IF($BJ65,IF($BA65&gt;$BA67,-0.5, IF($BA65&lt;$BA67,0.5,0)),0)))</f>
        <v>0</v>
      </c>
      <c r="BV65" s="3">
        <f>IF($BN65,IF(F51-E51&lt;0,-0.5,IF(E51-F51&lt;0,0.5,0)),IF($BI65,IF($AZ65&gt;$AZ68,-0.5,IF($AZ65&lt;$AZ68,0.5,0)),IF($BK65,IF($BB65&gt;$BB68,-0.5,IF($BB65&lt;$BB68,0.5,0)),0)))</f>
        <v>0</v>
      </c>
      <c r="BW65" s="59">
        <f>IF($BO65,IF(E52-F52&lt;0,-0.5,IF(F52-E52&lt;0,0.5,0)),IF($BJ65,IF($BA65&gt;$BA69,-0.5,IF($BA65&lt;$BA69,0.5,0)),IF($BK65,IF($BB65&gt;$BB69,-0.5, IF($BB65&lt;$BB69,0.5,0)),0)))</f>
        <v>0</v>
      </c>
      <c r="BX65" s="1"/>
    </row>
    <row r="66" ht="14.25" customHeight="1">
      <c r="A66" s="1"/>
      <c r="B66" s="23">
        <v>45130.0</v>
      </c>
      <c r="C66" s="24" t="s">
        <v>40</v>
      </c>
      <c r="D66" s="170" t="str">
        <f>G64</f>
        <v>Aqueyas</v>
      </c>
      <c r="E66" s="171">
        <v>15.0</v>
      </c>
      <c r="F66" s="171">
        <v>1.0</v>
      </c>
      <c r="G66" s="172" t="str">
        <f>G65</f>
        <v>Lefouore</v>
      </c>
      <c r="H66" s="13"/>
      <c r="I66" s="44">
        <f t="shared" si="30"/>
        <v>3</v>
      </c>
      <c r="J66" s="13" t="str">
        <f t="array" ref="J66">INDEX(AM84:AM87,MATCH(AK86,$AL84:$AL87,0))</f>
        <v>Lefouore</v>
      </c>
      <c r="K66" s="45">
        <f t="array" ref="K66">INDEX(AN84:AN87,MATCH(AK86,$AL84:$AL87,0))</f>
        <v>3</v>
      </c>
      <c r="L66" s="45">
        <f t="array" ref="L66">INDEX(AO84:AO87,MATCH(AK86,$AL84:$AL87,0))</f>
        <v>22</v>
      </c>
      <c r="M66" s="45">
        <f t="array" ref="M66">INDEX(AP84:AP87,MATCH(AK86,$AL84:$AL87,0))</f>
        <v>30</v>
      </c>
      <c r="N66" s="45">
        <f t="array" ref="N66">INDEX(AQ84:AQ87,MATCH(AK86,$AL84:$AL87,0))</f>
        <v>-8</v>
      </c>
      <c r="O66" s="13"/>
      <c r="P66" s="13"/>
      <c r="Q66" s="13"/>
      <c r="R66" s="13"/>
      <c r="S66" s="13"/>
      <c r="T66" s="179"/>
      <c r="U66" s="179"/>
      <c r="V66" s="176"/>
      <c r="W66" s="176"/>
      <c r="X66" s="178"/>
      <c r="Y66" s="1"/>
      <c r="Z66" s="1"/>
      <c r="AA66" s="1"/>
      <c r="AB66" s="13"/>
      <c r="AC66" s="13"/>
      <c r="AD66" s="1"/>
      <c r="AE66" s="1"/>
      <c r="AF66" s="1"/>
      <c r="AG66" s="1"/>
      <c r="AH66" s="1"/>
      <c r="AI66" s="54"/>
      <c r="AJ66" s="54"/>
      <c r="AK66" s="55"/>
      <c r="AL66" s="69"/>
      <c r="AM66" s="70"/>
      <c r="AN66" s="3"/>
      <c r="AO66" s="58"/>
      <c r="AP66" s="3"/>
      <c r="AQ66" s="59"/>
      <c r="AR66" s="3"/>
      <c r="AS66" s="3"/>
      <c r="AT66" s="3"/>
      <c r="AU66" s="3"/>
      <c r="AV66" s="58"/>
      <c r="AW66" s="3"/>
      <c r="AX66" s="3"/>
      <c r="AY66" s="59"/>
      <c r="AZ66" s="58"/>
      <c r="BA66" s="3"/>
      <c r="BB66" s="3"/>
      <c r="BC66" s="59"/>
      <c r="BD66" s="58"/>
      <c r="BE66" s="60"/>
      <c r="BF66" s="60"/>
      <c r="BG66" s="61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58"/>
      <c r="BU66" s="3"/>
      <c r="BV66" s="3"/>
      <c r="BW66" s="59"/>
      <c r="BX66" s="1"/>
    </row>
    <row r="67" ht="14.25" customHeight="1">
      <c r="A67" s="1"/>
      <c r="B67" s="23">
        <v>45130.0</v>
      </c>
      <c r="C67" s="24" t="s">
        <v>40</v>
      </c>
      <c r="D67" s="174" t="str">
        <f>D65</f>
        <v>Sirapt</v>
      </c>
      <c r="E67" s="171">
        <v>3.0</v>
      </c>
      <c r="F67" s="171">
        <v>15.0</v>
      </c>
      <c r="G67" s="177" t="str">
        <f t="shared" ref="G67:G68" si="31">D64</f>
        <v>ShaDenis_</v>
      </c>
      <c r="H67" s="13"/>
      <c r="I67" s="44">
        <f t="shared" si="30"/>
        <v>4</v>
      </c>
      <c r="J67" s="13" t="str">
        <f t="array" ref="J67">INDEX(AM84:AM87,MATCH(AK87,$AL84:$AL87,0))</f>
        <v>Sirapt</v>
      </c>
      <c r="K67" s="45">
        <f t="array" ref="K67">INDEX(AN84:AN87,MATCH(AK87,$AL84:$AL87,0))</f>
        <v>0</v>
      </c>
      <c r="L67" s="45">
        <f t="array" ref="L67">INDEX(AO84:AO87,MATCH(AK87,$AL84:$AL87,0))</f>
        <v>3</v>
      </c>
      <c r="M67" s="45">
        <f t="array" ref="M67">INDEX(AP84:AP87,MATCH(AK87,$AL84:$AL87,0))</f>
        <v>45</v>
      </c>
      <c r="N67" s="45">
        <f t="array" ref="N67">INDEX(AQ84:AQ87,MATCH(AK87,$AL84:$AL87,0))</f>
        <v>-42</v>
      </c>
      <c r="O67" s="13"/>
      <c r="P67" s="13"/>
      <c r="Q67" s="13"/>
      <c r="R67" s="13"/>
      <c r="S67" s="13"/>
      <c r="T67" s="13"/>
      <c r="U67" s="13"/>
      <c r="V67" s="176"/>
      <c r="W67" s="176"/>
      <c r="X67" s="45"/>
      <c r="Y67" s="1"/>
      <c r="Z67" s="1"/>
      <c r="AA67" s="1"/>
      <c r="AB67" s="13"/>
      <c r="AC67" s="13"/>
      <c r="AD67" s="1"/>
      <c r="AE67" s="1"/>
      <c r="AF67" s="1"/>
      <c r="AG67" s="1"/>
      <c r="AH67" s="1"/>
      <c r="AI67" s="54">
        <f>IF(ROUND(AK67,0)=ROUND(AK65,0),AI65,2)</f>
        <v>2</v>
      </c>
      <c r="AJ67" s="54">
        <f t="shared" ref="AJ67:AJ69" si="32">ROUND(AK67,0)</f>
        <v>2</v>
      </c>
      <c r="AK67" s="55">
        <f>MAX(MIN(AL65:AL68),MIN(AL65,AL67,AL69),MIN(AL65,AL68,AL69),MIN(AL67:AL69))</f>
        <v>1.95</v>
      </c>
      <c r="AL67" s="69">
        <f>SUM(BD67:BG67)+2.46</f>
        <v>0.96</v>
      </c>
      <c r="AM67" s="70" t="str">
        <f>G48</f>
        <v>Azion.</v>
      </c>
      <c r="AN67" s="3">
        <f t="shared" ref="AN67:AN69" si="33">SUM(AR67:AU67)</f>
        <v>9</v>
      </c>
      <c r="AO67" s="58">
        <f>F48+F50+E53</f>
        <v>45</v>
      </c>
      <c r="AP67" s="3">
        <f>E48+E50+F53</f>
        <v>3</v>
      </c>
      <c r="AQ67" s="59">
        <f t="shared" ref="AQ67:AQ69" si="34">AO67-AP67</f>
        <v>42</v>
      </c>
      <c r="AR67" s="3">
        <f>IF(ISBLANK(F48),0,IF(AS65=3,0,IF(AS65=1,1,3)))</f>
        <v>3</v>
      </c>
      <c r="AS67" s="3" t="s">
        <v>74</v>
      </c>
      <c r="AT67" s="3">
        <f>IF(ISBLANK(E53),0,IF(AS68=3,0,IF(AS68=1,1,3)))</f>
        <v>3</v>
      </c>
      <c r="AU67" s="3">
        <f>IF(ISBLANK(F50),0,IF(F50&gt;E50,3,IF(F50=E50,1,0)))</f>
        <v>3</v>
      </c>
      <c r="AV67" s="58" t="b">
        <f>(10*(AQ65-AQ67)+AO65-AO67&lt;0)</f>
        <v>1</v>
      </c>
      <c r="AW67" s="3" t="s">
        <v>74</v>
      </c>
      <c r="AX67" s="3" t="b">
        <f>10*(AQ67-AQ68)+AO67-AO68&gt;0</f>
        <v>1</v>
      </c>
      <c r="AY67" s="59" t="b">
        <f>10*(AQ67-AQ69)+AO67-AO69&gt;0</f>
        <v>1</v>
      </c>
      <c r="AZ67" s="58">
        <f>10000*(AR67+AT67)+(F48-E48+E53-F53)*100+(F48+E53)</f>
        <v>62730</v>
      </c>
      <c r="BA67" s="3">
        <f>10000*(AR67+AU67)+(F48-E48+F50-E50)*100+(F48+F50)</f>
        <v>62930</v>
      </c>
      <c r="BB67" s="3" t="s">
        <v>74</v>
      </c>
      <c r="BC67" s="59">
        <f>10000*(AT67+AU67)+(F50-E50+E53-F53)*100+(F50+E53)</f>
        <v>62830</v>
      </c>
      <c r="BD67" s="71">
        <f>-BE65</f>
        <v>-0.5</v>
      </c>
      <c r="BE67" s="3" t="s">
        <v>74</v>
      </c>
      <c r="BF67" s="60">
        <f>IF($AN67&gt;$AN68,-0.5,IF($AN68&gt;$AN67,0.5,IF(AX67,-0.5,IF(AW68,0.5,BV67))))</f>
        <v>-0.5</v>
      </c>
      <c r="BG67" s="61">
        <f>IF($AN67&gt;$AN69,-0.5,IF($AN69&gt;$AN67,0.5,IF(AY67,-0.5,IF(AW69,0.5,BW67))))</f>
        <v>-0.5</v>
      </c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58"/>
      <c r="BU67" s="3" t="s">
        <v>74</v>
      </c>
      <c r="BV67" s="3">
        <f>IF($BP65,IF(F53-E53&lt;0,-0.5,IF(E53-F53&lt;0,0.5,0)),IF($BI65,IF($AZ67&gt;$AZ68,-0.5,IF($AZ67&lt;$AZ68,0.5,0)),IF($BL65,IF($BC67&gt;$BC68,-0.5,IF($BC67&lt;$BC68,0.5,0)),0)))</f>
        <v>0</v>
      </c>
      <c r="BW67" s="59">
        <f>IF($BQ65,IF(E50-F50&lt;0,-0.5,IF(F50-E50&lt;0,0.5,0)),IF($BJ65,IF($BA67&gt;$BA69,-0.5,IF($BA67&lt;$BA69,0.5,0)),IF($BL65,IF($BC67&gt;$BC69,-0.5,IF($BC67&lt;$BC69,0.5,0)),0)))</f>
        <v>0</v>
      </c>
      <c r="BX67" s="1"/>
    </row>
    <row r="68" ht="14.25" customHeight="1">
      <c r="A68" s="1"/>
      <c r="B68" s="23">
        <v>45130.0</v>
      </c>
      <c r="C68" s="24" t="s">
        <v>40</v>
      </c>
      <c r="D68" s="170" t="str">
        <f t="shared" ref="D68:D69" si="35">G64</f>
        <v>Aqueyas</v>
      </c>
      <c r="E68" s="171">
        <v>15.0</v>
      </c>
      <c r="F68" s="171">
        <v>0.0</v>
      </c>
      <c r="G68" s="172" t="str">
        <f t="shared" si="31"/>
        <v>Sirapt</v>
      </c>
      <c r="H68" s="13"/>
      <c r="I68" s="65"/>
      <c r="J68" s="66" t="str">
        <f>IF(OR(I66&lt;3,I65&lt;2),"TIRAGE AU SORT !!!"," ")</f>
        <v> </v>
      </c>
      <c r="K68" s="67"/>
      <c r="L68" s="67"/>
      <c r="M68" s="67"/>
      <c r="N68" s="67"/>
      <c r="O68" s="13"/>
      <c r="P68" s="13"/>
      <c r="Q68" s="13"/>
      <c r="R68" s="13"/>
      <c r="S68" s="13"/>
      <c r="T68" s="13"/>
      <c r="U68" s="13"/>
      <c r="V68" s="179"/>
      <c r="W68" s="179"/>
      <c r="X68" s="13"/>
      <c r="Y68" s="1"/>
      <c r="Z68" s="1"/>
      <c r="AA68" s="1"/>
      <c r="AB68" s="13"/>
      <c r="AC68" s="13"/>
      <c r="AD68" s="1"/>
      <c r="AE68" s="1"/>
      <c r="AF68" s="1"/>
      <c r="AG68" s="1"/>
      <c r="AH68" s="1"/>
      <c r="AI68" s="54">
        <f>IF(ROUND(AK68,0)=ROUND(AK67,0),AI67,3)</f>
        <v>3</v>
      </c>
      <c r="AJ68" s="54">
        <f t="shared" si="32"/>
        <v>3</v>
      </c>
      <c r="AK68" s="55">
        <f>MIN(MAX(AL65:AL68),MAX(AL65,AL67,AL69),MAX(AL65,AL68,AL69),MAX(AL67:AL69))</f>
        <v>2.97</v>
      </c>
      <c r="AL68" s="69">
        <f>SUM(BD68:BG68)+2.47</f>
        <v>2.97</v>
      </c>
      <c r="AM68" s="95" t="str">
        <f>D49</f>
        <v>Tommy.TM</v>
      </c>
      <c r="AN68" s="3">
        <f t="shared" si="33"/>
        <v>1</v>
      </c>
      <c r="AO68" s="58">
        <f>E49+F51+F53</f>
        <v>5</v>
      </c>
      <c r="AP68" s="3">
        <f>F49+E51+E53</f>
        <v>30</v>
      </c>
      <c r="AQ68" s="59">
        <f t="shared" si="34"/>
        <v>-25</v>
      </c>
      <c r="AR68" s="3">
        <f>IF(ISBLANK(F51),0,IF(AT65=3,0,IF(AT65=1,1,3)))</f>
        <v>0</v>
      </c>
      <c r="AS68" s="3">
        <f>IF(ISBLANK(F53),0,IF(F53&gt;E53,3,IF(F53=E53,1,0)))</f>
        <v>0</v>
      </c>
      <c r="AT68" s="3" t="s">
        <v>74</v>
      </c>
      <c r="AU68" s="3">
        <f>IF(ISBLANK(E49),0,IF(E49&gt;F49,3,IF(E49=F49,1,0)))</f>
        <v>1</v>
      </c>
      <c r="AV68" s="58" t="b">
        <f>10*(AQ65-AQ68)+AO65-AO68&lt;0</f>
        <v>0</v>
      </c>
      <c r="AW68" s="3" t="b">
        <f>10*(AQ67-AQ68)+AO67-AO68&lt;0</f>
        <v>0</v>
      </c>
      <c r="AX68" s="3" t="s">
        <v>74</v>
      </c>
      <c r="AY68" s="59" t="b">
        <f>10*(AQ68-AQ69)+AO68-AO69&gt;0</f>
        <v>1</v>
      </c>
      <c r="AZ68" s="58">
        <f>10000*(AR68+AS68)+(F51-E51+F53-E53)*100+(F51+F53)</f>
        <v>-2495</v>
      </c>
      <c r="BA68" s="3" t="s">
        <v>74</v>
      </c>
      <c r="BB68" s="3">
        <f>10000*(AR68+AU68)+(E49-F49+F51-E51)*100+(E49+F51)</f>
        <v>8803</v>
      </c>
      <c r="BC68" s="59">
        <f>10000*(AS68+AU68)+(E49-F49+F53-E53)*100+(E49+F53)</f>
        <v>8702</v>
      </c>
      <c r="BD68" s="71">
        <f>-BF65</f>
        <v>0.5</v>
      </c>
      <c r="BE68" s="60">
        <f>-BF67</f>
        <v>0.5</v>
      </c>
      <c r="BF68" s="60" t="s">
        <v>74</v>
      </c>
      <c r="BG68" s="61">
        <f>IF($AN68&gt;$AN69,-0.5,IF($AN69&gt;$AN68,0.5,IF(AY68,-0.5,IF(AX69,0.5,BW68))))</f>
        <v>-0.5</v>
      </c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58"/>
      <c r="BU68" s="3"/>
      <c r="BV68" s="3" t="s">
        <v>74</v>
      </c>
      <c r="BW68" s="59">
        <f>IF($BR65,IF(F49-E49&lt;0,-0.5,IF(E49-F49&lt;0,0.5,0)),IF($BK65,IF($BB68&gt;$BB69,-0.5,IF($BB68&lt;$BB69,0.5,0)),IF($BL65,IF($BC68&gt;$BC69,-0.5,IF($BC68&lt;$BC69,0.5,0)),0)))</f>
        <v>0</v>
      </c>
      <c r="BX68" s="1"/>
    </row>
    <row r="69" ht="14.25" customHeight="1">
      <c r="A69" s="1"/>
      <c r="B69" s="23">
        <v>45130.0</v>
      </c>
      <c r="C69" s="24" t="s">
        <v>40</v>
      </c>
      <c r="D69" s="174" t="str">
        <f t="shared" si="35"/>
        <v>Lefouore</v>
      </c>
      <c r="E69" s="171">
        <v>6.0</v>
      </c>
      <c r="F69" s="171">
        <v>15.0</v>
      </c>
      <c r="G69" s="177" t="str">
        <f>D64</f>
        <v>ShaDenis_</v>
      </c>
      <c r="H69" s="13"/>
      <c r="I69" s="1"/>
      <c r="J69" s="1"/>
      <c r="K69" s="1"/>
      <c r="L69" s="1"/>
      <c r="M69" s="1"/>
      <c r="N69" s="1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"/>
      <c r="AE69" s="1"/>
      <c r="AF69" s="1"/>
      <c r="AG69" s="1"/>
      <c r="AH69" s="1"/>
      <c r="AI69" s="54">
        <f>IF(ROUND(AK69,0)=ROUND(AK68,0),AI68,4)</f>
        <v>4</v>
      </c>
      <c r="AJ69" s="54">
        <f t="shared" si="32"/>
        <v>4</v>
      </c>
      <c r="AK69" s="55">
        <f>MAX(AL65:AL69)</f>
        <v>3.98</v>
      </c>
      <c r="AL69" s="72">
        <f>SUM(BD69:BG69)+2.48</f>
        <v>3.98</v>
      </c>
      <c r="AM69" s="73" t="str">
        <f>G49</f>
        <v>BulleMite</v>
      </c>
      <c r="AN69" s="62">
        <f t="shared" si="33"/>
        <v>1</v>
      </c>
      <c r="AO69" s="74">
        <f>F49+E50+E52</f>
        <v>2</v>
      </c>
      <c r="AP69" s="62">
        <f>E49+F50+F52</f>
        <v>30</v>
      </c>
      <c r="AQ69" s="75">
        <f t="shared" si="34"/>
        <v>-28</v>
      </c>
      <c r="AR69" s="62">
        <f>IF(ISBLANK(E52),0,IF(AU65=3,0,IF(AU65=1,1,3)))</f>
        <v>0</v>
      </c>
      <c r="AS69" s="62">
        <f>IF(ISBLANK(E50),0,IF(AU67=3,0,IF(AU67=1,1,3)))</f>
        <v>0</v>
      </c>
      <c r="AT69" s="62">
        <f>IF(ISBLANK(F49),0,IF(AU68=3,0,IF(AU68=1,1,3)))</f>
        <v>1</v>
      </c>
      <c r="AU69" s="62" t="s">
        <v>74</v>
      </c>
      <c r="AV69" s="74" t="b">
        <f>10*(AQ65-AQ69)+AO65-AO69&lt;0</f>
        <v>0</v>
      </c>
      <c r="AW69" s="62" t="b">
        <f>10*(AQ67-AQ69)+AO67-AO69&lt;0</f>
        <v>0</v>
      </c>
      <c r="AX69" s="62" t="b">
        <f>10*(AQ68-AQ69)+AO68-AO69&lt;0</f>
        <v>0</v>
      </c>
      <c r="AY69" s="75" t="s">
        <v>74</v>
      </c>
      <c r="AZ69" s="74" t="s">
        <v>74</v>
      </c>
      <c r="BA69" s="62">
        <f>10000*(AR69+AS69)+(E50-F50+E52-F52)*100+(E50+E52)</f>
        <v>-2798</v>
      </c>
      <c r="BB69" s="62">
        <f>10000*(AR69+AT69)+(E52-F52+F49-E49)*100+(E52+F49)</f>
        <v>8702</v>
      </c>
      <c r="BC69" s="75">
        <f>10000*(AS69+AT69)+(E50-F50+F49-E49)*100+(E50+F49)</f>
        <v>8500</v>
      </c>
      <c r="BD69" s="76">
        <f>-BG65</f>
        <v>0.5</v>
      </c>
      <c r="BE69" s="77">
        <f>-BG67</f>
        <v>0.5</v>
      </c>
      <c r="BF69" s="77">
        <f>-BG68</f>
        <v>0.5</v>
      </c>
      <c r="BG69" s="75" t="s">
        <v>74</v>
      </c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74"/>
      <c r="BU69" s="62"/>
      <c r="BV69" s="62"/>
      <c r="BW69" s="75" t="s">
        <v>74</v>
      </c>
      <c r="BX69" s="1"/>
    </row>
    <row r="70" ht="14.25" customHeight="1">
      <c r="A70" s="1"/>
      <c r="B70" s="1"/>
      <c r="C70" s="2"/>
      <c r="D70" s="1"/>
      <c r="E70" s="3"/>
      <c r="F70" s="3"/>
      <c r="G70" s="4"/>
      <c r="H70" s="13"/>
      <c r="I70" s="1"/>
      <c r="J70" s="1"/>
      <c r="K70" s="1"/>
      <c r="L70" s="1"/>
      <c r="M70" s="1"/>
      <c r="N70" s="1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</row>
    <row r="71" ht="14.25" hidden="1" customHeight="1">
      <c r="A71" s="1"/>
      <c r="B71" s="1"/>
      <c r="C71" s="2"/>
      <c r="D71" s="1"/>
      <c r="E71" s="3"/>
      <c r="F71" s="3"/>
      <c r="G71" s="4"/>
      <c r="H71" s="13"/>
      <c r="I71" s="1"/>
      <c r="J71" s="1"/>
      <c r="K71" s="1"/>
      <c r="L71" s="1"/>
      <c r="M71" s="1"/>
      <c r="N71" s="1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</row>
    <row r="72" ht="14.25" hidden="1" customHeight="1">
      <c r="A72" s="1"/>
      <c r="B72" s="1"/>
      <c r="C72" s="2"/>
      <c r="D72" s="1"/>
      <c r="E72" s="3"/>
      <c r="F72" s="3"/>
      <c r="G72" s="4"/>
      <c r="H72" s="13"/>
      <c r="I72" s="1"/>
      <c r="J72" s="1"/>
      <c r="K72" s="1"/>
      <c r="L72" s="1"/>
      <c r="M72" s="1"/>
      <c r="N72" s="1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80"/>
      <c r="Z72" s="13"/>
      <c r="AA72" s="13"/>
      <c r="AB72" s="13"/>
      <c r="AC72" s="13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</row>
    <row r="73" ht="14.25" hidden="1" customHeight="1">
      <c r="A73" s="1"/>
      <c r="B73" s="1"/>
      <c r="C73" s="2"/>
      <c r="D73" s="1"/>
      <c r="E73" s="3"/>
      <c r="F73" s="3"/>
      <c r="G73" s="4"/>
      <c r="H73" s="13"/>
      <c r="I73" s="1"/>
      <c r="J73" s="1"/>
      <c r="K73" s="1"/>
      <c r="L73" s="1"/>
      <c r="M73" s="1"/>
      <c r="N73" s="1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81"/>
      <c r="AD73" s="182"/>
      <c r="AE73" s="182"/>
      <c r="AF73" s="5"/>
      <c r="AG73" s="5"/>
      <c r="AH73" s="5"/>
      <c r="AI73" s="5"/>
      <c r="AJ73" s="5"/>
      <c r="AK73" s="1"/>
      <c r="AL73" s="49" t="s">
        <v>41</v>
      </c>
      <c r="AM73" s="50" t="s">
        <v>42</v>
      </c>
      <c r="AN73" s="51" t="s">
        <v>3</v>
      </c>
      <c r="AO73" s="49" t="s">
        <v>43</v>
      </c>
      <c r="AP73" s="51" t="s">
        <v>44</v>
      </c>
      <c r="AQ73" s="52" t="s">
        <v>45</v>
      </c>
      <c r="AR73" s="51" t="s">
        <v>46</v>
      </c>
      <c r="AS73" s="51" t="s">
        <v>47</v>
      </c>
      <c r="AT73" s="51" t="s">
        <v>48</v>
      </c>
      <c r="AU73" s="51" t="s">
        <v>49</v>
      </c>
      <c r="AV73" s="49" t="s">
        <v>50</v>
      </c>
      <c r="AW73" s="51" t="s">
        <v>51</v>
      </c>
      <c r="AX73" s="51" t="s">
        <v>52</v>
      </c>
      <c r="AY73" s="52" t="s">
        <v>53</v>
      </c>
      <c r="AZ73" s="49" t="s">
        <v>54</v>
      </c>
      <c r="BA73" s="51" t="s">
        <v>55</v>
      </c>
      <c r="BB73" s="51" t="s">
        <v>56</v>
      </c>
      <c r="BC73" s="52" t="s">
        <v>57</v>
      </c>
      <c r="BD73" s="49" t="s">
        <v>58</v>
      </c>
      <c r="BE73" s="51" t="s">
        <v>59</v>
      </c>
      <c r="BF73" s="51" t="s">
        <v>60</v>
      </c>
      <c r="BG73" s="52" t="s">
        <v>61</v>
      </c>
      <c r="BH73" s="49" t="s">
        <v>62</v>
      </c>
      <c r="BI73" s="51" t="s">
        <v>54</v>
      </c>
      <c r="BJ73" s="51" t="s">
        <v>55</v>
      </c>
      <c r="BK73" s="51" t="s">
        <v>56</v>
      </c>
      <c r="BL73" s="51" t="s">
        <v>57</v>
      </c>
      <c r="BM73" s="51" t="s">
        <v>63</v>
      </c>
      <c r="BN73" s="51" t="s">
        <v>64</v>
      </c>
      <c r="BO73" s="51" t="s">
        <v>65</v>
      </c>
      <c r="BP73" s="51" t="s">
        <v>66</v>
      </c>
      <c r="BQ73" s="51" t="s">
        <v>67</v>
      </c>
      <c r="BR73" s="51" t="s">
        <v>68</v>
      </c>
      <c r="BS73" s="52" t="s">
        <v>69</v>
      </c>
      <c r="BT73" s="49" t="s">
        <v>70</v>
      </c>
      <c r="BU73" s="51" t="s">
        <v>71</v>
      </c>
      <c r="BV73" s="51" t="s">
        <v>72</v>
      </c>
      <c r="BW73" s="52" t="s">
        <v>73</v>
      </c>
      <c r="BX73" s="1"/>
    </row>
    <row r="74" ht="14.25" hidden="1" customHeight="1">
      <c r="A74" s="1"/>
      <c r="B74" s="1"/>
      <c r="C74" s="2"/>
      <c r="D74" s="1"/>
      <c r="E74" s="3"/>
      <c r="F74" s="3"/>
      <c r="G74" s="4"/>
      <c r="H74" s="13"/>
      <c r="I74" s="1"/>
      <c r="J74" s="1"/>
      <c r="K74" s="1"/>
      <c r="L74" s="1"/>
      <c r="M74" s="1"/>
      <c r="N74" s="1"/>
      <c r="O74" s="13"/>
      <c r="P74" s="13"/>
      <c r="Q74" s="13"/>
      <c r="R74" s="13"/>
      <c r="S74" s="13"/>
      <c r="T74" s="13"/>
      <c r="U74" s="13"/>
      <c r="V74" s="13"/>
      <c r="W74" s="13"/>
      <c r="X74" s="13"/>
      <c r="AD74" s="182"/>
      <c r="AE74" s="182"/>
      <c r="AF74" s="5"/>
      <c r="AG74" s="5"/>
      <c r="AH74" s="5"/>
      <c r="AI74" s="54">
        <v>1.0</v>
      </c>
      <c r="AJ74" s="54">
        <f t="shared" ref="AJ74:AJ77" si="36">ROUND(AK74,0)</f>
        <v>1</v>
      </c>
      <c r="AK74" s="55">
        <f>MIN(AL74:AL77)</f>
        <v>0.95</v>
      </c>
      <c r="AL74" s="56">
        <f>SUM(BD74:BG74)+2.45</f>
        <v>0.95</v>
      </c>
      <c r="AM74" s="70" t="str">
        <f>D56</f>
        <v>iFreezeR_</v>
      </c>
      <c r="AN74" s="3">
        <f t="shared" ref="AN74:AN77" si="37">SUM(AR74:AU74)</f>
        <v>9</v>
      </c>
      <c r="AO74" s="58">
        <f>E56+E58+F60</f>
        <v>45</v>
      </c>
      <c r="AP74" s="3">
        <f>F56+F58+E60</f>
        <v>0</v>
      </c>
      <c r="AQ74" s="59">
        <f t="shared" ref="AQ74:AQ77" si="38">AO74-AP74</f>
        <v>45</v>
      </c>
      <c r="AR74" s="3" t="s">
        <v>74</v>
      </c>
      <c r="AS74" s="3">
        <f>IF(ISBLANK(E56),0,IF(E56&gt;F56,3,IF(E56=F56,1,0)))</f>
        <v>3</v>
      </c>
      <c r="AT74" s="3">
        <f>IF(ISBLANK(E58),0,IF(E58&gt;F58,3,IF(E58=F58,1,0)))</f>
        <v>3</v>
      </c>
      <c r="AU74" s="3">
        <f>IF(ISBLANK(F60),0,IF(F60&gt;E60,3,IF(F60=E60,1,0)))</f>
        <v>3</v>
      </c>
      <c r="AV74" s="58" t="s">
        <v>74</v>
      </c>
      <c r="AW74" s="3" t="b">
        <f>(10*(AQ74-AQ75)+AO74-AO75&gt;0)</f>
        <v>1</v>
      </c>
      <c r="AX74" s="3" t="b">
        <f>10*(AQ74-AQ76)+AO74-AO76&gt;0</f>
        <v>1</v>
      </c>
      <c r="AY74" s="59" t="b">
        <f>10*(AQ74-AQ77)+AO74-AO77&gt;0</f>
        <v>1</v>
      </c>
      <c r="AZ74" s="58">
        <f>10000*(AS74+AT74)+(E58-F58+E56-F56)*100+(E58+E56)</f>
        <v>63030</v>
      </c>
      <c r="BA74" s="3">
        <f>10000*(AS74+AU74)+(E56-F56+F60-E60)*100+(E56+F60)</f>
        <v>63030</v>
      </c>
      <c r="BB74" s="3">
        <f>10000*(AT74+AU74)+(F60-E60+E58-F58)*100+(F60+E58)</f>
        <v>63030</v>
      </c>
      <c r="BC74" s="59" t="s">
        <v>74</v>
      </c>
      <c r="BD74" s="58" t="s">
        <v>74</v>
      </c>
      <c r="BE74" s="60">
        <f>IF($AN74&gt;$AN75,-0.5,IF($AN75&gt;$AN74,0.5,IF(AW74,-0.5,IF(AV75,0.5,BU74))))</f>
        <v>-0.5</v>
      </c>
      <c r="BF74" s="60">
        <f>IF($AN74&gt;$AN76,-0.5,IF($AN76&gt;$AN74,0.5,IF(AX74,-0.5,IF(AV76,0.5,BV74))))</f>
        <v>-0.5</v>
      </c>
      <c r="BG74" s="61">
        <f>IF($AN74&gt;$AN77,-0.5,IF($AN77&gt;$AN74,0.5,IF(AY74,-0.5,IF(AV77,0.5,BW74))))</f>
        <v>-0.5</v>
      </c>
      <c r="BH74" s="62" t="b">
        <f>AND(AND(AN74=AN75,AN75=AN76,AN76=AN77),AND(AO74=AO75,AO75=AO76,AO76=AO77),AND(AP74=AP75,AP75=AP76,AP76=AP77))</f>
        <v>0</v>
      </c>
      <c r="BI74" s="62" t="b">
        <f>AND(NOT(BH74),AN74=AN75,AN74=AN76,AO74=AO75,AO74=AO76,AP74=AP75,AP74=AP76)</f>
        <v>0</v>
      </c>
      <c r="BJ74" s="62" t="b">
        <f>AND(NOT(BH74),AN74=AN75,AN74=AN77,AO74=AO75,AO74=AO77,AP74=AP75,AP74=AP77)</f>
        <v>0</v>
      </c>
      <c r="BK74" s="62" t="b">
        <f>AND(NOT(BH74),AN74=AN76,AN74=AN77,AO74=AO76,AO74=AO77,AP74=AP76,AP74=AP77)</f>
        <v>0</v>
      </c>
      <c r="BL74" s="62" t="b">
        <f>AND(NOT(BH74),AN75=AN76,AN75=AN77,AO75=AO76,AO75=AO77,AP75=AP76,AP75=AP77)</f>
        <v>0</v>
      </c>
      <c r="BM74" s="62" t="b">
        <f>AND(NOT(BH74),NOT(BI74),NOT(BJ74),AN74=AN75,AO74=AO75,AP74=AP75)</f>
        <v>0</v>
      </c>
      <c r="BN74" s="62" t="b">
        <f>AND(NOT(BH74),NOT(BI74),NOT(BK74),AN74=AN76,AO74=AO76,AP74=AP76)</f>
        <v>0</v>
      </c>
      <c r="BO74" s="62" t="b">
        <f>AND(NOT(BH74),NOT(BJ74),NOT(BK74),AN74=AN77,AO74=AO77,AP74=AP77)</f>
        <v>0</v>
      </c>
      <c r="BP74" s="62" t="b">
        <f>AND(NOT(BH74),NOT(BI74),NOT(BL74),AN75=AN76,AO75=AO76)</f>
        <v>0</v>
      </c>
      <c r="BQ74" s="62" t="b">
        <f>AND(NOT(BH74),NOT(BJ74),NOT(BL74),AN75=AN77,AO75=AO77,AP75=AP77)</f>
        <v>0</v>
      </c>
      <c r="BR74" s="62" t="b">
        <f>AND(NOT(BH74),NOT(BK74),NOT(BL74),AN76=AN77,AO76=AO77,AP76=AP77)</f>
        <v>0</v>
      </c>
      <c r="BS74" s="62" t="b">
        <f t="array" ref="BS74">AND(NOT(BH74:BR74))</f>
        <v>1</v>
      </c>
      <c r="BT74" s="58" t="s">
        <v>74</v>
      </c>
      <c r="BU74" s="3">
        <f>IF($BM74,IF(F56-E56&lt;0,-0.5,IF(E56-F56&lt;0,0.5,0)),IF($BI74,IF($AZ74&gt;$AZ75,-0.5,IF($AZ74&lt;$AZ75,0.5,0)),IF($BJ74,IF($BA74&gt;$BA75,-0.5, IF($BA74&lt;$BA75,0.5,0)),0)))</f>
        <v>0</v>
      </c>
      <c r="BV74" s="3">
        <f>IF($BN74,IF(F58-E58&lt;0,-0.5,IF(E58-F58&lt;0,0.5,0)),IF($BI74,IF($AZ74&gt;$AZ76,-0.5,IF($AZ74&lt;$AZ76,0.5,0)),IF($BK74,IF($BB74&gt;$BB76,-0.5,IF($BB74&lt;$BB76,0.5,0)),0)))</f>
        <v>0</v>
      </c>
      <c r="BW74" s="59">
        <f>IF($BO74,IF(E60-F60&lt;0,-0.5,IF(F60-E60&lt;0,0.5,0)),IF($BJ74,IF($BA74&gt;$BA77,-0.5,IF($BA74&lt;$BA77,0.5,0)),IF($BK74,IF($BB74&gt;$BB77,-0.5, IF($BB74&lt;$BB77,0.5,0)),0)))</f>
        <v>0</v>
      </c>
      <c r="BX74" s="1"/>
    </row>
    <row r="75" ht="14.25" hidden="1" customHeight="1">
      <c r="A75" s="1"/>
      <c r="B75" s="1"/>
      <c r="C75" s="2"/>
      <c r="D75" s="1"/>
      <c r="E75" s="3"/>
      <c r="F75" s="3"/>
      <c r="G75" s="4"/>
      <c r="H75" s="13"/>
      <c r="I75" s="1"/>
      <c r="J75" s="1"/>
      <c r="K75" s="1"/>
      <c r="L75" s="1"/>
      <c r="M75" s="1"/>
      <c r="N75" s="1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83"/>
      <c r="AC75" s="183"/>
      <c r="AD75" s="184"/>
      <c r="AE75" s="184"/>
      <c r="AF75" s="185"/>
      <c r="AG75" s="185"/>
      <c r="AH75" s="185"/>
      <c r="AI75" s="54">
        <f>IF(ROUND(AK75,0)=ROUND(AK74,0),AI74,2)</f>
        <v>2</v>
      </c>
      <c r="AJ75" s="54">
        <f t="shared" si="36"/>
        <v>2</v>
      </c>
      <c r="AK75" s="55">
        <f>MAX(MIN(AL74:AL76),MIN(AL74,AL75,AL77),MIN(AL74,AL76,AL77),MIN(AL75:AL77))</f>
        <v>1.96</v>
      </c>
      <c r="AL75" s="69">
        <f>SUM(BD75:BG75)+2.46</f>
        <v>1.96</v>
      </c>
      <c r="AM75" s="70" t="str">
        <f>G56</f>
        <v>N0vux</v>
      </c>
      <c r="AN75" s="3">
        <f t="shared" si="37"/>
        <v>6</v>
      </c>
      <c r="AO75" s="58">
        <f>F56+F59+E61</f>
        <v>30</v>
      </c>
      <c r="AP75" s="3">
        <f>E56+E59+F61</f>
        <v>15</v>
      </c>
      <c r="AQ75" s="59">
        <f t="shared" si="38"/>
        <v>15</v>
      </c>
      <c r="AR75" s="3">
        <f>IF(ISBLANK(F56),0,IF(AS74=3,0,IF(AS74=1,1,3)))</f>
        <v>0</v>
      </c>
      <c r="AS75" s="3" t="s">
        <v>74</v>
      </c>
      <c r="AT75" s="3">
        <f>IF(ISBLANK(E61),0,IF(AS76=3,0,IF(AS76=1,1,3)))</f>
        <v>3</v>
      </c>
      <c r="AU75" s="3">
        <f>IF(ISBLANK(F59),0,IF(F59&gt;E59,3,IF(F59=E59,1,0)))</f>
        <v>3</v>
      </c>
      <c r="AV75" s="58" t="b">
        <f>(10*(AQ74-AQ75)+AO74-AO75&lt;0)</f>
        <v>0</v>
      </c>
      <c r="AW75" s="3" t="s">
        <v>74</v>
      </c>
      <c r="AX75" s="3" t="b">
        <f>10*(AQ75-AQ76)+AO75-AO76&gt;0</f>
        <v>1</v>
      </c>
      <c r="AY75" s="59" t="b">
        <f>10*(AQ75-AQ77)+AO75-AO77&gt;0</f>
        <v>1</v>
      </c>
      <c r="AZ75" s="58">
        <f>10000*(AR75+AT75)+(F56-E56+E61-F61)*100+(F56+E61)</f>
        <v>30015</v>
      </c>
      <c r="BA75" s="3">
        <f>10000*(AR75+AU75)+(F56-E56+F59-E59)*100+(F56+F59)</f>
        <v>30015</v>
      </c>
      <c r="BB75" s="3" t="s">
        <v>74</v>
      </c>
      <c r="BC75" s="59">
        <f>10000*(AT75+AU75)+(F59-E59+E61-F61)*100+(F59+E61)</f>
        <v>63030</v>
      </c>
      <c r="BD75" s="71">
        <f>-BE74</f>
        <v>0.5</v>
      </c>
      <c r="BE75" s="3" t="s">
        <v>74</v>
      </c>
      <c r="BF75" s="60">
        <f>IF($AN75&gt;$AN76,-0.5,IF($AN76&gt;$AN75,0.5,IF(AX75,-0.5,IF(AW76,0.5,BV75))))</f>
        <v>-0.5</v>
      </c>
      <c r="BG75" s="61">
        <f>IF($AN75&gt;$AN77,-0.5,IF($AN77&gt;$AN75,0.5,IF(AY75,-0.5,IF(AW77,0.5,BW75))))</f>
        <v>-0.5</v>
      </c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58"/>
      <c r="BU75" s="3" t="s">
        <v>74</v>
      </c>
      <c r="BV75" s="3">
        <f>IF($BP74,IF(F61-E61&lt;0,-0.5,IF(E61-F61&lt;0,0.5,0)),IF($BI74,IF($AZ75&gt;$AZ76,-0.5,IF($AZ75&lt;$AZ76,0.5,0)),IF($BL74,IF($BC75&gt;$BC76,-0.5,IF($BC75&lt;$BC76,0.5,0)),0)))</f>
        <v>0</v>
      </c>
      <c r="BW75" s="59">
        <f>IF($BQ74,IF(E59-F59&lt;0,-0.5,IF(F59-E59&lt;0,0.5,0)),IF($BJ74,IF($BA75&gt;$BA77,-0.5,IF($BA75&lt;$BA77,0.5,0)),IF($BL74,IF($BC75&gt;$BC77,-0.5,IF($BC75&lt;$BC77,0.5,0)),0)))</f>
        <v>0</v>
      </c>
      <c r="BX75" s="1"/>
    </row>
    <row r="76" ht="14.25" hidden="1" customHeight="1">
      <c r="A76" s="1"/>
      <c r="B76" s="1"/>
      <c r="C76" s="2"/>
      <c r="D76" s="1"/>
      <c r="E76" s="3"/>
      <c r="F76" s="3"/>
      <c r="G76" s="4"/>
      <c r="H76" s="13"/>
      <c r="I76" s="1"/>
      <c r="J76" s="1"/>
      <c r="K76" s="1"/>
      <c r="L76" s="1"/>
      <c r="M76" s="1"/>
      <c r="N76" s="1"/>
      <c r="O76" s="13"/>
      <c r="P76" s="13"/>
      <c r="Q76" s="13"/>
      <c r="R76" s="13"/>
      <c r="S76" s="13"/>
      <c r="T76" s="13"/>
      <c r="U76" s="13"/>
      <c r="V76" s="13"/>
      <c r="W76" s="13"/>
      <c r="X76" s="176"/>
      <c r="Y76" s="176"/>
      <c r="Z76" s="176"/>
      <c r="AA76" s="176"/>
      <c r="AB76" s="176"/>
      <c r="AC76" s="176"/>
      <c r="AD76" s="186"/>
      <c r="AE76" s="186"/>
      <c r="AF76" s="185"/>
      <c r="AG76" s="185"/>
      <c r="AH76" s="185"/>
      <c r="AI76" s="54">
        <f>IF(ROUND(AK76,0)=ROUND(AK75,0),AI75,3)</f>
        <v>3</v>
      </c>
      <c r="AJ76" s="54">
        <f t="shared" si="36"/>
        <v>3</v>
      </c>
      <c r="AK76" s="55">
        <f>MIN(MAX(AL74:AL76),MAX(AL74,AL75,AL77),MAX(AL74,AL76,AL77),MAX(AL75:AL77))</f>
        <v>2.98</v>
      </c>
      <c r="AL76" s="69">
        <f>SUM(BD76:BG76)+2.47</f>
        <v>3.97</v>
      </c>
      <c r="AM76" s="70" t="str">
        <f>D57</f>
        <v>Rasg.</v>
      </c>
      <c r="AN76" s="3">
        <f t="shared" si="37"/>
        <v>0</v>
      </c>
      <c r="AO76" s="58">
        <f>E57+F58+F61</f>
        <v>0</v>
      </c>
      <c r="AP76" s="3">
        <f>F57+E58+E61</f>
        <v>45</v>
      </c>
      <c r="AQ76" s="59">
        <f t="shared" si="38"/>
        <v>-45</v>
      </c>
      <c r="AR76" s="3">
        <f>IF(ISBLANK(F58),0,IF(AT74=3,0,IF(AT74=1,1,3)))</f>
        <v>0</v>
      </c>
      <c r="AS76" s="3">
        <f>IF(ISBLANK(F61),0,IF(F61&gt;E61,3,IF(F61=E61,1,0)))</f>
        <v>0</v>
      </c>
      <c r="AT76" s="3" t="s">
        <v>74</v>
      </c>
      <c r="AU76" s="3">
        <f>IF(ISBLANK(E57),0,IF(E57&gt;F57,3,IF(E57=F57,1,0)))</f>
        <v>0</v>
      </c>
      <c r="AV76" s="58" t="b">
        <f>10*(AQ74-AQ76)+AO74-AO76&lt;0</f>
        <v>0</v>
      </c>
      <c r="AW76" s="3" t="b">
        <f>10*(AQ75-AQ76)+AO75-AO76&lt;0</f>
        <v>0</v>
      </c>
      <c r="AX76" s="3" t="s">
        <v>74</v>
      </c>
      <c r="AY76" s="59" t="b">
        <f>10*(AQ76-AQ77)+AO76-AO77&gt;0</f>
        <v>0</v>
      </c>
      <c r="AZ76" s="58">
        <f>10000*(AR76+AS76)+(F58-E58+F61-E61)*100+(F58+F61)</f>
        <v>-3000</v>
      </c>
      <c r="BA76" s="3" t="s">
        <v>74</v>
      </c>
      <c r="BB76" s="3">
        <f>10000*(AR76+AU76)+(E57-F57+F58-E58)*100+(E57+F58)</f>
        <v>-3000</v>
      </c>
      <c r="BC76" s="59">
        <f>10000*(AS76+AU76)+(E57-F57+F61-E61)*100+(E57+F61)</f>
        <v>-3000</v>
      </c>
      <c r="BD76" s="71">
        <f>-BF74</f>
        <v>0.5</v>
      </c>
      <c r="BE76" s="60">
        <f>-BF75</f>
        <v>0.5</v>
      </c>
      <c r="BF76" s="60" t="s">
        <v>74</v>
      </c>
      <c r="BG76" s="61">
        <f>IF($AN76&gt;$AN77,-0.5,IF($AN77&gt;$AN76,0.5,IF(AY76,-0.5,IF(AX77,0.5,BW76))))</f>
        <v>0.5</v>
      </c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58"/>
      <c r="BU76" s="3"/>
      <c r="BV76" s="3" t="s">
        <v>74</v>
      </c>
      <c r="BW76" s="59">
        <f>IF($BR74,IF(F57-E57&lt;0,-0.5,IF(E57-F57&lt;0,0.5,0)),IF($BK74,IF($BB76&gt;$BB77,-0.5,IF($BB76&lt;$BB77,0.5,0)),IF($BL74,IF($BC76&gt;$BC77,-0.5,IF($BC76&lt;$BC77,0.5,0)),0)))</f>
        <v>0</v>
      </c>
      <c r="BX76" s="1"/>
    </row>
    <row r="77" ht="14.25" hidden="1" customHeight="1">
      <c r="A77" s="1"/>
      <c r="B77" s="1"/>
      <c r="C77" s="2"/>
      <c r="D77" s="1"/>
      <c r="E77" s="3"/>
      <c r="F77" s="3"/>
      <c r="G77" s="4"/>
      <c r="H77" s="1"/>
      <c r="I77" s="1"/>
      <c r="J77" s="1"/>
      <c r="K77" s="1"/>
      <c r="L77" s="1"/>
      <c r="M77" s="1"/>
      <c r="N77" s="1"/>
      <c r="O77" s="13"/>
      <c r="P77" s="13"/>
      <c r="Q77" s="13"/>
      <c r="R77" s="13"/>
      <c r="S77" s="1"/>
      <c r="T77" s="1"/>
      <c r="U77" s="1"/>
      <c r="V77" s="13"/>
      <c r="W77" s="13"/>
      <c r="X77" s="176"/>
      <c r="Y77" s="176"/>
      <c r="Z77" s="176"/>
      <c r="AA77" s="176"/>
      <c r="AB77" s="176"/>
      <c r="AC77" s="176"/>
      <c r="AD77" s="186"/>
      <c r="AE77" s="186"/>
      <c r="AF77" s="187"/>
      <c r="AG77" s="1"/>
      <c r="AH77" s="1"/>
      <c r="AI77" s="54">
        <f>IF(ROUND(AK77,0)=ROUND(AK76,0),AI76,4)</f>
        <v>4</v>
      </c>
      <c r="AJ77" s="54">
        <f t="shared" si="36"/>
        <v>4</v>
      </c>
      <c r="AK77" s="55">
        <f>MAX(AL74:AL77)</f>
        <v>3.97</v>
      </c>
      <c r="AL77" s="72">
        <f>SUM(BD77:BG77)+2.48</f>
        <v>2.98</v>
      </c>
      <c r="AM77" s="73" t="str">
        <f>G57</f>
        <v>Tomix</v>
      </c>
      <c r="AN77" s="62">
        <f t="shared" si="37"/>
        <v>3</v>
      </c>
      <c r="AO77" s="74">
        <f>F57+E59+E60</f>
        <v>15</v>
      </c>
      <c r="AP77" s="62">
        <f>E57+F59+F60</f>
        <v>30</v>
      </c>
      <c r="AQ77" s="75">
        <f t="shared" si="38"/>
        <v>-15</v>
      </c>
      <c r="AR77" s="62">
        <f>IF(ISBLANK(E60),0,IF(AU74=3,0,IF(AU74=1,1,3)))</f>
        <v>0</v>
      </c>
      <c r="AS77" s="62">
        <f>IF(ISBLANK(E59),0,IF(AU75=3,0,IF(AU75=1,1,3)))</f>
        <v>0</v>
      </c>
      <c r="AT77" s="62">
        <f>IF(ISBLANK(F57),0,IF(AU76=3,0,IF(AU76=1,1,3)))</f>
        <v>3</v>
      </c>
      <c r="AU77" s="62" t="s">
        <v>74</v>
      </c>
      <c r="AV77" s="74" t="b">
        <f>10*(AQ74-AQ77)+AO74-AO77&lt;0</f>
        <v>0</v>
      </c>
      <c r="AW77" s="62" t="b">
        <f>10*(AQ75-AQ77)+AO75-AO77&lt;0</f>
        <v>0</v>
      </c>
      <c r="AX77" s="62" t="b">
        <f>10*(AQ76-AQ77)+AO76-AO77&lt;0</f>
        <v>1</v>
      </c>
      <c r="AY77" s="75" t="s">
        <v>74</v>
      </c>
      <c r="AZ77" s="74" t="s">
        <v>74</v>
      </c>
      <c r="BA77" s="62">
        <f>10000*(AR77+AS77)+(E59-F59+E60-F60)*100+(E59+E60)</f>
        <v>-3000</v>
      </c>
      <c r="BB77" s="62">
        <f>10000*(AR77+AT77)+(E60-F60+F57-E57)*100+(E60+F57)</f>
        <v>30015</v>
      </c>
      <c r="BC77" s="75">
        <f>10000*(AS77+AT77)+(E59-F59+F57-E57)*100+(E59+F57)</f>
        <v>30015</v>
      </c>
      <c r="BD77" s="76">
        <f>-BG74</f>
        <v>0.5</v>
      </c>
      <c r="BE77" s="77">
        <f>-BG75</f>
        <v>0.5</v>
      </c>
      <c r="BF77" s="77">
        <f>-BG76</f>
        <v>-0.5</v>
      </c>
      <c r="BG77" s="75" t="s">
        <v>74</v>
      </c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74"/>
      <c r="BU77" s="62"/>
      <c r="BV77" s="62"/>
      <c r="BW77" s="75" t="s">
        <v>74</v>
      </c>
      <c r="BX77" s="1"/>
    </row>
    <row r="78" ht="14.25" hidden="1" customHeight="1">
      <c r="A78" s="1"/>
      <c r="B78" s="1"/>
      <c r="C78" s="2"/>
      <c r="D78" s="1"/>
      <c r="E78" s="3"/>
      <c r="F78" s="3"/>
      <c r="G78" s="4"/>
      <c r="H78" s="1"/>
      <c r="I78" s="1"/>
      <c r="J78" s="1"/>
      <c r="K78" s="1"/>
      <c r="L78" s="1"/>
      <c r="M78" s="1"/>
      <c r="N78" s="1"/>
      <c r="O78" s="13"/>
      <c r="P78" s="13"/>
      <c r="Q78" s="13"/>
      <c r="R78" s="13"/>
      <c r="S78" s="1"/>
      <c r="T78" s="1"/>
      <c r="U78" s="1"/>
      <c r="V78" s="13"/>
      <c r="W78" s="13"/>
      <c r="X78" s="176"/>
      <c r="Y78" s="176"/>
      <c r="Z78" s="176"/>
      <c r="AA78" s="176"/>
      <c r="AB78" s="176"/>
      <c r="AC78" s="176"/>
      <c r="AD78" s="186"/>
      <c r="AE78" s="186"/>
      <c r="AF78" s="187"/>
      <c r="AG78" s="1"/>
      <c r="AH78" s="1"/>
      <c r="AI78" s="54"/>
      <c r="AJ78" s="54"/>
      <c r="AK78" s="55"/>
      <c r="AL78" s="188"/>
      <c r="AM78" s="1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60"/>
      <c r="BE78" s="60"/>
      <c r="BF78" s="60"/>
      <c r="BG78" s="3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3"/>
      <c r="BU78" s="3"/>
      <c r="BV78" s="3"/>
      <c r="BW78" s="3"/>
      <c r="BX78" s="1"/>
    </row>
    <row r="79" ht="14.25" hidden="1" customHeight="1">
      <c r="A79" s="1"/>
      <c r="B79" s="1"/>
      <c r="C79" s="2"/>
      <c r="D79" s="1"/>
      <c r="E79" s="3"/>
      <c r="F79" s="3"/>
      <c r="G79" s="4"/>
      <c r="H79" s="1"/>
      <c r="I79" s="1"/>
      <c r="J79" s="1"/>
      <c r="K79" s="1"/>
      <c r="L79" s="1"/>
      <c r="M79" s="1"/>
      <c r="N79" s="1"/>
      <c r="O79" s="13"/>
      <c r="P79" s="13"/>
      <c r="Q79" s="13"/>
      <c r="R79" s="13"/>
      <c r="S79" s="1"/>
      <c r="T79" s="1"/>
      <c r="U79" s="1"/>
      <c r="V79" s="1"/>
      <c r="W79" s="1"/>
      <c r="X79" s="179"/>
      <c r="Y79" s="179"/>
      <c r="Z79" s="179"/>
      <c r="AA79" s="179"/>
      <c r="AB79" s="179"/>
      <c r="AC79" s="179"/>
      <c r="AD79" s="187"/>
      <c r="AE79" s="187"/>
      <c r="AF79" s="187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</row>
    <row r="80" ht="14.25" hidden="1" customHeight="1">
      <c r="A80" s="1"/>
      <c r="B80" s="1"/>
      <c r="C80" s="2"/>
      <c r="D80" s="1"/>
      <c r="E80" s="3"/>
      <c r="F80" s="3"/>
      <c r="G80" s="4"/>
      <c r="H80" s="1"/>
      <c r="I80" s="1"/>
      <c r="J80" s="1"/>
      <c r="K80" s="1"/>
      <c r="L80" s="1"/>
      <c r="M80" s="1"/>
      <c r="N80" s="1"/>
      <c r="O80" s="13"/>
      <c r="P80" s="13"/>
      <c r="Q80" s="13"/>
      <c r="R80" s="13"/>
      <c r="S80" s="1"/>
      <c r="T80" s="1"/>
      <c r="U80" s="1"/>
      <c r="V80" s="1"/>
      <c r="W80" s="1"/>
      <c r="X80" s="179"/>
      <c r="Y80" s="179"/>
      <c r="Z80" s="179"/>
      <c r="AA80" s="179"/>
      <c r="AB80" s="179"/>
      <c r="AC80" s="179"/>
      <c r="AD80" s="187"/>
      <c r="AE80" s="187"/>
      <c r="AF80" s="187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</row>
    <row r="81" ht="14.25" hidden="1" customHeight="1">
      <c r="A81" s="1"/>
      <c r="B81" s="1"/>
      <c r="C81" s="2"/>
      <c r="D81" s="1"/>
      <c r="E81" s="3"/>
      <c r="F81" s="3"/>
      <c r="G81" s="4"/>
      <c r="H81" s="1"/>
      <c r="I81" s="1"/>
      <c r="J81" s="1"/>
      <c r="K81" s="1"/>
      <c r="L81" s="1"/>
      <c r="M81" s="1"/>
      <c r="N81" s="1"/>
      <c r="O81" s="13"/>
      <c r="P81" s="13"/>
      <c r="Q81" s="13"/>
      <c r="R81" s="13"/>
      <c r="S81" s="1"/>
      <c r="T81" s="1"/>
      <c r="U81" s="1"/>
      <c r="V81" s="1"/>
      <c r="W81" s="1"/>
      <c r="X81" s="13"/>
      <c r="Y81" s="13"/>
      <c r="Z81" s="13"/>
      <c r="AA81" s="13"/>
      <c r="AB81" s="13"/>
      <c r="AC81" s="13"/>
      <c r="AD81" s="1"/>
      <c r="AE81" s="1"/>
      <c r="AF81" s="1"/>
      <c r="AG81" s="184"/>
      <c r="AH81" s="184"/>
      <c r="AI81" s="184"/>
      <c r="AJ81" s="184"/>
      <c r="AK81" s="184"/>
      <c r="AL81" s="184"/>
      <c r="AM81" s="184"/>
      <c r="AN81" s="184"/>
      <c r="AO81" s="184"/>
      <c r="AP81" s="184"/>
      <c r="AQ81" s="184"/>
      <c r="AR81" s="184"/>
      <c r="AS81" s="184"/>
      <c r="AT81" s="184"/>
      <c r="AU81" s="184"/>
      <c r="AV81" s="184"/>
      <c r="AW81" s="184"/>
      <c r="AX81" s="184"/>
      <c r="AY81" s="184"/>
      <c r="AZ81" s="184"/>
      <c r="BA81" s="184"/>
      <c r="BB81" s="184"/>
      <c r="BC81" s="184"/>
      <c r="BD81" s="184"/>
      <c r="BE81" s="184"/>
      <c r="BF81" s="184"/>
      <c r="BG81" s="184"/>
      <c r="BH81" s="184"/>
      <c r="BI81" s="184"/>
      <c r="BJ81" s="184"/>
      <c r="BK81" s="184"/>
      <c r="BL81" s="184"/>
      <c r="BM81" s="184"/>
      <c r="BN81" s="184"/>
      <c r="BO81" s="184"/>
      <c r="BP81" s="184"/>
      <c r="BQ81" s="184"/>
      <c r="BR81" s="184"/>
      <c r="BS81" s="184"/>
      <c r="BT81" s="184"/>
      <c r="BU81" s="184"/>
      <c r="BV81" s="184"/>
      <c r="BW81" s="184"/>
      <c r="BX81" s="184"/>
    </row>
    <row r="82" ht="14.25" hidden="1" customHeight="1">
      <c r="A82" s="1"/>
      <c r="B82" s="1"/>
      <c r="C82" s="2"/>
      <c r="D82" s="1"/>
      <c r="E82" s="3"/>
      <c r="F82" s="3"/>
      <c r="G82" s="4"/>
      <c r="H82" s="1"/>
      <c r="I82" s="1"/>
      <c r="J82" s="1"/>
      <c r="K82" s="1"/>
      <c r="L82" s="1"/>
      <c r="M82" s="1"/>
      <c r="N82" s="1"/>
      <c r="O82" s="13"/>
      <c r="P82" s="13"/>
      <c r="Q82" s="13"/>
      <c r="R82" s="13"/>
      <c r="S82" s="1"/>
      <c r="T82" s="1"/>
      <c r="U82" s="1"/>
      <c r="V82" s="1"/>
      <c r="W82" s="1"/>
      <c r="X82" s="13"/>
      <c r="Y82" s="13"/>
      <c r="Z82" s="13"/>
      <c r="AA82" s="13"/>
      <c r="AB82" s="13"/>
      <c r="AC82" s="13"/>
      <c r="AD82" s="1"/>
      <c r="AE82" s="1"/>
      <c r="AF82" s="1"/>
      <c r="AG82" s="184"/>
      <c r="AH82" s="184"/>
      <c r="AI82" s="184"/>
      <c r="AJ82" s="184"/>
      <c r="AK82" s="184"/>
      <c r="AL82" s="184"/>
      <c r="AM82" s="184"/>
      <c r="AN82" s="184"/>
      <c r="AO82" s="184"/>
      <c r="AP82" s="184"/>
      <c r="AQ82" s="184"/>
      <c r="AR82" s="184"/>
      <c r="AS82" s="184"/>
      <c r="AT82" s="184"/>
      <c r="AU82" s="184"/>
      <c r="AV82" s="184"/>
      <c r="AW82" s="184"/>
      <c r="AX82" s="184"/>
      <c r="AY82" s="184"/>
      <c r="AZ82" s="184"/>
      <c r="BA82" s="184"/>
      <c r="BB82" s="184"/>
      <c r="BC82" s="184"/>
      <c r="BD82" s="184"/>
      <c r="BE82" s="184"/>
      <c r="BF82" s="184"/>
      <c r="BG82" s="184"/>
      <c r="BH82" s="184"/>
      <c r="BI82" s="184"/>
      <c r="BJ82" s="184"/>
      <c r="BK82" s="184"/>
      <c r="BL82" s="184"/>
      <c r="BM82" s="184"/>
      <c r="BN82" s="184"/>
      <c r="BO82" s="184"/>
      <c r="BP82" s="184"/>
      <c r="BQ82" s="184"/>
      <c r="BR82" s="184"/>
      <c r="BS82" s="184"/>
      <c r="BT82" s="184"/>
      <c r="BU82" s="184"/>
      <c r="BV82" s="184"/>
      <c r="BW82" s="184"/>
      <c r="BX82" s="184"/>
    </row>
    <row r="83" ht="14.25" hidden="1" customHeight="1">
      <c r="A83" s="1"/>
      <c r="B83" s="1"/>
      <c r="C83" s="2"/>
      <c r="D83" s="1"/>
      <c r="E83" s="3"/>
      <c r="F83" s="3"/>
      <c r="G83" s="4"/>
      <c r="H83" s="1"/>
      <c r="I83" s="1"/>
      <c r="J83" s="1"/>
      <c r="K83" s="1"/>
      <c r="L83" s="1"/>
      <c r="M83" s="1"/>
      <c r="N83" s="1"/>
      <c r="O83" s="13"/>
      <c r="P83" s="13"/>
      <c r="Q83" s="13"/>
      <c r="R83" s="13"/>
      <c r="S83" s="1"/>
      <c r="T83" s="1"/>
      <c r="U83" s="1"/>
      <c r="V83" s="1"/>
      <c r="W83" s="1"/>
      <c r="X83" s="13"/>
      <c r="Y83" s="13"/>
      <c r="Z83" s="13"/>
      <c r="AA83" s="13"/>
      <c r="AB83" s="13"/>
      <c r="AC83" s="13"/>
      <c r="AD83" s="1"/>
      <c r="AE83" s="1"/>
      <c r="AF83" s="1"/>
      <c r="AG83" s="1"/>
      <c r="AH83" s="1"/>
      <c r="AI83" s="1"/>
      <c r="AJ83" s="1"/>
      <c r="AK83" s="1"/>
      <c r="AL83" s="49" t="s">
        <v>41</v>
      </c>
      <c r="AM83" s="50" t="s">
        <v>42</v>
      </c>
      <c r="AN83" s="51" t="s">
        <v>3</v>
      </c>
      <c r="AO83" s="49" t="s">
        <v>43</v>
      </c>
      <c r="AP83" s="51" t="s">
        <v>44</v>
      </c>
      <c r="AQ83" s="52" t="s">
        <v>45</v>
      </c>
      <c r="AR83" s="51" t="s">
        <v>46</v>
      </c>
      <c r="AS83" s="51" t="s">
        <v>47</v>
      </c>
      <c r="AT83" s="51" t="s">
        <v>48</v>
      </c>
      <c r="AU83" s="51" t="s">
        <v>49</v>
      </c>
      <c r="AV83" s="49" t="s">
        <v>50</v>
      </c>
      <c r="AW83" s="51" t="s">
        <v>51</v>
      </c>
      <c r="AX83" s="51" t="s">
        <v>52</v>
      </c>
      <c r="AY83" s="52" t="s">
        <v>53</v>
      </c>
      <c r="AZ83" s="49" t="s">
        <v>54</v>
      </c>
      <c r="BA83" s="51" t="s">
        <v>55</v>
      </c>
      <c r="BB83" s="51" t="s">
        <v>56</v>
      </c>
      <c r="BC83" s="52" t="s">
        <v>57</v>
      </c>
      <c r="BD83" s="49" t="s">
        <v>58</v>
      </c>
      <c r="BE83" s="51" t="s">
        <v>59</v>
      </c>
      <c r="BF83" s="51" t="s">
        <v>60</v>
      </c>
      <c r="BG83" s="52" t="s">
        <v>61</v>
      </c>
      <c r="BH83" s="49" t="s">
        <v>62</v>
      </c>
      <c r="BI83" s="51" t="s">
        <v>54</v>
      </c>
      <c r="BJ83" s="51" t="s">
        <v>55</v>
      </c>
      <c r="BK83" s="51" t="s">
        <v>56</v>
      </c>
      <c r="BL83" s="51" t="s">
        <v>57</v>
      </c>
      <c r="BM83" s="51" t="s">
        <v>63</v>
      </c>
      <c r="BN83" s="51" t="s">
        <v>64</v>
      </c>
      <c r="BO83" s="51" t="s">
        <v>65</v>
      </c>
      <c r="BP83" s="51" t="s">
        <v>66</v>
      </c>
      <c r="BQ83" s="51" t="s">
        <v>67</v>
      </c>
      <c r="BR83" s="51" t="s">
        <v>68</v>
      </c>
      <c r="BS83" s="52" t="s">
        <v>69</v>
      </c>
      <c r="BT83" s="49" t="s">
        <v>70</v>
      </c>
      <c r="BU83" s="51" t="s">
        <v>71</v>
      </c>
      <c r="BV83" s="51" t="s">
        <v>72</v>
      </c>
      <c r="BW83" s="52" t="s">
        <v>73</v>
      </c>
      <c r="BX83" s="1"/>
    </row>
    <row r="84" ht="14.25" hidden="1" customHeight="1">
      <c r="A84" s="1"/>
      <c r="B84" s="1"/>
      <c r="C84" s="2"/>
      <c r="D84" s="1"/>
      <c r="E84" s="3"/>
      <c r="F84" s="3"/>
      <c r="G84" s="4"/>
      <c r="H84" s="1"/>
      <c r="I84" s="1"/>
      <c r="J84" s="1"/>
      <c r="K84" s="1"/>
      <c r="L84" s="1"/>
      <c r="M84" s="1"/>
      <c r="N84" s="1"/>
      <c r="O84" s="13"/>
      <c r="P84" s="13"/>
      <c r="Q84" s="13"/>
      <c r="R84" s="13"/>
      <c r="S84" s="1"/>
      <c r="T84" s="1"/>
      <c r="U84" s="1"/>
      <c r="V84" s="1"/>
      <c r="W84" s="1"/>
      <c r="X84" s="13"/>
      <c r="Y84" s="13"/>
      <c r="Z84" s="13"/>
      <c r="AA84" s="13"/>
      <c r="AB84" s="13"/>
      <c r="AC84" s="13"/>
      <c r="AD84" s="1"/>
      <c r="AE84" s="1"/>
      <c r="AF84" s="1"/>
      <c r="AG84" s="1"/>
      <c r="AH84" s="1"/>
      <c r="AI84" s="54">
        <v>1.0</v>
      </c>
      <c r="AJ84" s="54">
        <f t="shared" ref="AJ84:AJ87" si="39">ROUND(AK84,0)</f>
        <v>1</v>
      </c>
      <c r="AK84" s="55">
        <f>MIN(AL84:AL87)</f>
        <v>0.97</v>
      </c>
      <c r="AL84" s="56">
        <f>SUM(BD84:BG84)+2.45</f>
        <v>3.95</v>
      </c>
      <c r="AM84" s="70" t="str">
        <f>D65</f>
        <v>Sirapt</v>
      </c>
      <c r="AN84" s="3">
        <f t="shared" ref="AN84:AN87" si="40">SUM(AR84:AU84)</f>
        <v>0</v>
      </c>
      <c r="AO84" s="58">
        <f>E65+E67+F68</f>
        <v>3</v>
      </c>
      <c r="AP84" s="3">
        <f>F65+F67+E68</f>
        <v>45</v>
      </c>
      <c r="AQ84" s="59">
        <f t="shared" ref="AQ84:AQ87" si="41">AO84-AP84</f>
        <v>-42</v>
      </c>
      <c r="AR84" s="3" t="s">
        <v>74</v>
      </c>
      <c r="AS84" s="3">
        <f>IF(ISBLANK(E65),0,IF(E65&gt;F65,3,IF(E65=F65,1,0)))</f>
        <v>0</v>
      </c>
      <c r="AT84" s="3">
        <f>IF(ISBLANK(E67),0,IF(E67&gt;F67,3,IF(E67=F67,1,0)))</f>
        <v>0</v>
      </c>
      <c r="AU84" s="3">
        <f>IF(ISBLANK(F68),0,IF(F68&gt;E68,3,IF(F68=E68,1,0)))</f>
        <v>0</v>
      </c>
      <c r="AV84" s="58" t="s">
        <v>74</v>
      </c>
      <c r="AW84" s="3" t="b">
        <f>(10*(AQ84-AQ85)+AO84-AO85&gt;0)</f>
        <v>0</v>
      </c>
      <c r="AX84" s="3" t="b">
        <f>10*(AQ84-AQ86)+AO84-AO86&gt;0</f>
        <v>0</v>
      </c>
      <c r="AY84" s="59" t="b">
        <f>10*(AQ84-AQ87)+AO84-AO87&gt;0</f>
        <v>0</v>
      </c>
      <c r="AZ84" s="58">
        <f>10000*(AS84+AT84)+(E67-F67+E65-F65)*100+(E67+E65)</f>
        <v>-2697</v>
      </c>
      <c r="BA84" s="3">
        <f>10000*(AS84+AU84)+(E65-F65+F68-E68)*100+(E65+F68)</f>
        <v>-3000</v>
      </c>
      <c r="BB84" s="3">
        <f>10000*(AT84+AU84)+(F68-E68+E67-F67)*100+(F68+E67)</f>
        <v>-2697</v>
      </c>
      <c r="BC84" s="59" t="s">
        <v>74</v>
      </c>
      <c r="BD84" s="58" t="s">
        <v>74</v>
      </c>
      <c r="BE84" s="60">
        <f>IF($AN84&gt;$AN85,-0.5,IF($AN85&gt;$AN84,0.5,IF(AW84,-0.5,IF(AV85,0.5,BU84))))</f>
        <v>0.5</v>
      </c>
      <c r="BF84" s="60">
        <f>IF($AN84&gt;$AN86,-0.5,IF($AN86&gt;$AN84,0.5,IF(AX84,-0.5,IF(AV86,0.5,BV84))))</f>
        <v>0.5</v>
      </c>
      <c r="BG84" s="61">
        <f>IF($AN84&gt;$AN87,-0.5,IF($AN87&gt;$AN84,0.5,IF(AY84,-0.5,IF(AV87,0.5,BW84))))</f>
        <v>0.5</v>
      </c>
      <c r="BH84" s="62" t="b">
        <f>AND(AND(AN84=AN85,AN85=AN86,AN86=AN87),AND(AO84=AO85,AO85=AO86,AO86=AO87),AND(AP84=AP85,AP85=AP86,AP86=AP87))</f>
        <v>0</v>
      </c>
      <c r="BI84" s="62" t="b">
        <f>AND(NOT(BH84),AN84=AN85,AN84=AN86,AO84=AO85,AO84=AO86,AP84=AP85,AP84=AP86)</f>
        <v>0</v>
      </c>
      <c r="BJ84" s="62" t="b">
        <f>AND(NOT(BH84),AN84=AN85,AN84=AN87,AO84=AO85,AO84=AO87,AP84=AP85,AP84=AP87)</f>
        <v>0</v>
      </c>
      <c r="BK84" s="62" t="b">
        <f>AND(NOT(BH84),AN84=AN86,AN84=AN87,AO84=AO86,AO84=AO87,AP84=AP86,AP84=AP87)</f>
        <v>0</v>
      </c>
      <c r="BL84" s="62" t="b">
        <f>AND(NOT(BH84),AN85=AN86,AN85=AN87,AO85=AO86,AO85=AO87,AP85=AP86,AP85=AP87)</f>
        <v>0</v>
      </c>
      <c r="BM84" s="62" t="b">
        <f>AND(NOT(BH84),NOT(BI84),NOT(BJ84),AN84=AN85,AO84=AO85,AP84=AP85)</f>
        <v>0</v>
      </c>
      <c r="BN84" s="62" t="b">
        <f>AND(NOT(BH84),NOT(BI84),NOT(BK84),AN84=AN86,AO84=AO86,AP84=AP86)</f>
        <v>0</v>
      </c>
      <c r="BO84" s="62" t="b">
        <f>AND(NOT(BH84),NOT(BJ84),NOT(BK84),AN84=AN87,AO84=AO87,AP84=AP87)</f>
        <v>0</v>
      </c>
      <c r="BP84" s="62" t="b">
        <f>AND(NOT(BH84),NOT(BI84),NOT(BL84),AN85=AN86,AO85=AO86)</f>
        <v>0</v>
      </c>
      <c r="BQ84" s="62" t="b">
        <f>AND(NOT(BH84),NOT(BJ84),NOT(BL84),AN85=AN87,AO85=AO87,AP85=AP87)</f>
        <v>0</v>
      </c>
      <c r="BR84" s="62" t="b">
        <f>AND(NOT(BH84),NOT(BK84),NOT(BL84),AN86=AN87,AO86=AO87,AP86=AP87)</f>
        <v>0</v>
      </c>
      <c r="BS84" s="62" t="b">
        <f t="array" ref="BS84">AND(NOT(BH84:BR84))</f>
        <v>1</v>
      </c>
      <c r="BT84" s="58" t="s">
        <v>74</v>
      </c>
      <c r="BU84" s="3">
        <f>IF($BM84,IF(F65-E65&lt;0,-0.5,IF(E65-F65&lt;0,0.5,0)),IF($BI84,IF($AZ84&gt;$AZ85,-0.5,IF($AZ84&lt;$AZ85,0.5,0)),IF($BJ84,IF($BA84&gt;$BA85,-0.5, IF($BA84&lt;$BA85,0.5,0)),0)))</f>
        <v>0</v>
      </c>
      <c r="BV84" s="3">
        <f>IF($BN84,IF(F67-E67&lt;0,-0.5,IF(E67-F67&lt;0,0.5,0)),IF($BI84,IF($AZ84&gt;$AZ86,-0.5,IF($AZ84&lt;$AZ86,0.5,0)),IF($BK84,IF($BB84&gt;$BB86,-0.5,IF($BB84&lt;$BB86,0.5,0)),0)))</f>
        <v>0</v>
      </c>
      <c r="BW84" s="59">
        <f>IF($BO84,IF(E68-F68&lt;0,-0.5,IF(F68-E68&lt;0,0.5,0)),IF($BJ84,IF($BA84&gt;$BA87,-0.5,IF($BA84&lt;$BA87,0.5,0)),IF($BK84,IF($BB84&gt;$BB87,-0.5, IF($BB84&lt;$BB87,0.5,0)),0)))</f>
        <v>0</v>
      </c>
      <c r="BX84" s="1"/>
    </row>
    <row r="85" ht="14.25" hidden="1" customHeight="1">
      <c r="A85" s="1"/>
      <c r="B85" s="1"/>
      <c r="C85" s="2"/>
      <c r="D85" s="1"/>
      <c r="E85" s="3"/>
      <c r="F85" s="3"/>
      <c r="G85" s="4"/>
      <c r="H85" s="1"/>
      <c r="I85" s="1"/>
      <c r="J85" s="1"/>
      <c r="K85" s="1"/>
      <c r="L85" s="1"/>
      <c r="M85" s="1"/>
      <c r="N85" s="1"/>
      <c r="O85" s="13"/>
      <c r="P85" s="13"/>
      <c r="Q85" s="13"/>
      <c r="R85" s="13"/>
      <c r="S85" s="1"/>
      <c r="T85" s="1"/>
      <c r="U85" s="1"/>
      <c r="V85" s="1"/>
      <c r="W85" s="1"/>
      <c r="X85" s="13"/>
      <c r="Y85" s="13"/>
      <c r="Z85" s="13"/>
      <c r="AA85" s="13"/>
      <c r="AB85" s="13"/>
      <c r="AC85" s="13"/>
      <c r="AD85" s="1"/>
      <c r="AE85" s="1"/>
      <c r="AF85" s="1"/>
      <c r="AG85" s="1"/>
      <c r="AH85" s="1"/>
      <c r="AI85" s="54">
        <f>IF(ROUND(AK85,0)=ROUND(AK84,0),AI84,2)</f>
        <v>2</v>
      </c>
      <c r="AJ85" s="54">
        <f t="shared" si="39"/>
        <v>2</v>
      </c>
      <c r="AK85" s="55">
        <f>MAX(MIN(AL84:AL86),MIN(AL84,AL85,AL87),MIN(AL84,AL86,AL87),MIN(AL85:AL87))</f>
        <v>1.98</v>
      </c>
      <c r="AL85" s="69">
        <f>SUM(BD85:BG85)+2.46</f>
        <v>2.96</v>
      </c>
      <c r="AM85" s="70" t="str">
        <f>G65</f>
        <v>Lefouore</v>
      </c>
      <c r="AN85" s="3">
        <f t="shared" si="40"/>
        <v>3</v>
      </c>
      <c r="AO85" s="58">
        <f>F65+F66+E69</f>
        <v>22</v>
      </c>
      <c r="AP85" s="3">
        <f>E65+E66+F69</f>
        <v>30</v>
      </c>
      <c r="AQ85" s="59">
        <f t="shared" si="41"/>
        <v>-8</v>
      </c>
      <c r="AR85" s="3">
        <f>IF(ISBLANK(F65),0,IF(AS84=3,0,IF(AS84=1,1,3)))</f>
        <v>3</v>
      </c>
      <c r="AS85" s="3" t="s">
        <v>74</v>
      </c>
      <c r="AT85" s="3">
        <f>IF(ISBLANK(E69),0,IF(AS86=3,0,IF(AS86=1,1,3)))</f>
        <v>0</v>
      </c>
      <c r="AU85" s="3">
        <f>IF(ISBLANK(F66),0,IF(F66&gt;E66,3,IF(F66=E66,1,0)))</f>
        <v>0</v>
      </c>
      <c r="AV85" s="58" t="b">
        <f>(10*(AQ84-AQ85)+AO84-AO85&lt;0)</f>
        <v>1</v>
      </c>
      <c r="AW85" s="3" t="s">
        <v>74</v>
      </c>
      <c r="AX85" s="3" t="b">
        <f>10*(AQ85-AQ86)+AO85-AO86&gt;0</f>
        <v>0</v>
      </c>
      <c r="AY85" s="59" t="b">
        <f>10*(AQ85-AQ87)+AO85-AO87&gt;0</f>
        <v>0</v>
      </c>
      <c r="AZ85" s="58">
        <f>10000*(AR85+AT85)+(F65-E65+E69-F69)*100+(F65+E69)</f>
        <v>30621</v>
      </c>
      <c r="BA85" s="3">
        <f>10000*(AR85+AU85)+(F65-E65+F66-E66)*100+(F65+F66)</f>
        <v>30116</v>
      </c>
      <c r="BB85" s="3" t="s">
        <v>74</v>
      </c>
      <c r="BC85" s="59">
        <f>10000*(AT85+AU85)+(F66-E66+E69-F69)*100+(F66+E69)</f>
        <v>-2293</v>
      </c>
      <c r="BD85" s="71">
        <f>-BE84</f>
        <v>-0.5</v>
      </c>
      <c r="BE85" s="3" t="s">
        <v>74</v>
      </c>
      <c r="BF85" s="60">
        <f>IF($AN85&gt;$AN86,-0.5,IF($AN86&gt;$AN85,0.5,IF(AX85,-0.5,IF(AW86,0.5,BV85))))</f>
        <v>0.5</v>
      </c>
      <c r="BG85" s="61">
        <f>IF($AN85&gt;$AN87,-0.5,IF($AN87&gt;$AN85,0.5,IF(AY85,-0.5,IF(AW87,0.5,BW85))))</f>
        <v>0.5</v>
      </c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58"/>
      <c r="BU85" s="3" t="s">
        <v>74</v>
      </c>
      <c r="BV85" s="3">
        <f>IF($BP84,IF(F69-E69&lt;0,-0.5,IF(E69-F69&lt;0,0.5,0)),IF($BI84,IF($AZ85&gt;$AZ86,-0.5,IF($AZ85&lt;$AZ86,0.5,0)),IF($BL84,IF($BC85&gt;$BC86,-0.5,IF($BC85&lt;$BC86,0.5,0)),0)))</f>
        <v>0</v>
      </c>
      <c r="BW85" s="59">
        <f>IF($BQ84,IF(E66-F66&lt;0,-0.5,IF(F66-E66&lt;0,0.5,0)),IF($BJ84,IF($BA85&gt;$BA87,-0.5,IF($BA85&lt;$BA87,0.5,0)),IF($BL84,IF($BC85&gt;$BC87,-0.5,IF($BC85&lt;$BC87,0.5,0)),0)))</f>
        <v>0</v>
      </c>
      <c r="BX85" s="1"/>
    </row>
    <row r="86" ht="14.25" hidden="1" customHeight="1">
      <c r="A86" s="1"/>
      <c r="B86" s="1"/>
      <c r="C86" s="2"/>
      <c r="D86" s="1"/>
      <c r="E86" s="3"/>
      <c r="F86" s="3"/>
      <c r="G86" s="4"/>
      <c r="H86" s="1"/>
      <c r="I86" s="1"/>
      <c r="J86" s="1"/>
      <c r="K86" s="1"/>
      <c r="L86" s="1"/>
      <c r="M86" s="1"/>
      <c r="N86" s="1"/>
      <c r="O86" s="13"/>
      <c r="P86" s="13"/>
      <c r="Q86" s="13"/>
      <c r="R86" s="13"/>
      <c r="S86" s="1"/>
      <c r="T86" s="1"/>
      <c r="U86" s="1"/>
      <c r="V86" s="1"/>
      <c r="W86" s="1"/>
      <c r="X86" s="13"/>
      <c r="Y86" s="13"/>
      <c r="Z86" s="13"/>
      <c r="AA86" s="13"/>
      <c r="AB86" s="13"/>
      <c r="AC86" s="13"/>
      <c r="AD86" s="1"/>
      <c r="AE86" s="1"/>
      <c r="AF86" s="1"/>
      <c r="AG86" s="1"/>
      <c r="AH86" s="1"/>
      <c r="AI86" s="54">
        <f>IF(ROUND(AK86,0)=ROUND(AK85,0),AI85,3)</f>
        <v>3</v>
      </c>
      <c r="AJ86" s="54">
        <f t="shared" si="39"/>
        <v>3</v>
      </c>
      <c r="AK86" s="55">
        <f>MIN(MAX(AL84:AL86),MAX(AL84,AL85,AL87),MAX(AL84,AL86,AL87),MAX(AL85:AL87))</f>
        <v>2.96</v>
      </c>
      <c r="AL86" s="69">
        <f>SUM(BD86:BG86)+2.47</f>
        <v>0.97</v>
      </c>
      <c r="AM86" s="70" t="str">
        <f>D64</f>
        <v>ShaDenis_</v>
      </c>
      <c r="AN86" s="3">
        <f t="shared" si="40"/>
        <v>9</v>
      </c>
      <c r="AO86" s="58">
        <f>E64+F67+F69</f>
        <v>45</v>
      </c>
      <c r="AP86" s="3">
        <f>F64+E67+E69</f>
        <v>15</v>
      </c>
      <c r="AQ86" s="59">
        <f t="shared" si="41"/>
        <v>30</v>
      </c>
      <c r="AR86" s="3">
        <f>IF(ISBLANK(F67),0,IF(AT84=3,0,IF(AT84=1,1,3)))</f>
        <v>3</v>
      </c>
      <c r="AS86" s="3">
        <f>IF(ISBLANK(F69),0,IF(F69&gt;E69,3,IF(F69=E69,1,0)))</f>
        <v>3</v>
      </c>
      <c r="AT86" s="3" t="s">
        <v>74</v>
      </c>
      <c r="AU86" s="3">
        <f>IF(ISBLANK(E64),0,IF(E64&gt;F64,3,IF(E64=F64,1,0)))</f>
        <v>3</v>
      </c>
      <c r="AV86" s="58" t="b">
        <f>10*(AQ84-AQ86)+AO84-AO86&lt;0</f>
        <v>1</v>
      </c>
      <c r="AW86" s="3" t="b">
        <f>10*(AQ85-AQ86)+AO85-AO86&lt;0</f>
        <v>1</v>
      </c>
      <c r="AX86" s="3" t="s">
        <v>74</v>
      </c>
      <c r="AY86" s="59" t="b">
        <f>10*(AQ86-AQ87)+AO86-AO87&gt;0</f>
        <v>1</v>
      </c>
      <c r="AZ86" s="58">
        <f>10000*(AR86+AS86)+(F67-E67+F69-E69)*100+(F67+F69)</f>
        <v>62130</v>
      </c>
      <c r="BA86" s="3" t="s">
        <v>74</v>
      </c>
      <c r="BB86" s="3">
        <f>10000*(AR86+AU86)+(E64-F64+F67-E67)*100+(E64+F67)</f>
        <v>62130</v>
      </c>
      <c r="BC86" s="59">
        <f>10000*(AS86+AU86)+(E64-F64+F69-E69)*100+(E64+F69)</f>
        <v>61830</v>
      </c>
      <c r="BD86" s="71">
        <f>-BF84</f>
        <v>-0.5</v>
      </c>
      <c r="BE86" s="60">
        <f>-BF85</f>
        <v>-0.5</v>
      </c>
      <c r="BF86" s="60" t="s">
        <v>74</v>
      </c>
      <c r="BG86" s="61">
        <f>IF($AN86&gt;$AN87,-0.5,IF($AN87&gt;$AN86,0.5,IF(AY86,-0.5,IF(AX87,0.5,BW86))))</f>
        <v>-0.5</v>
      </c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58"/>
      <c r="BU86" s="3"/>
      <c r="BV86" s="3" t="s">
        <v>74</v>
      </c>
      <c r="BW86" s="59">
        <f>IF($BR84,IF(F64-E64&lt;0,-0.5,IF(E64-F64&lt;0,0.5,0)),IF($BK84,IF($BB86&gt;$BB87,-0.5,IF($BB86&lt;$BB87,0.5,0)),IF($BL84,IF($BC86&gt;$BC87,-0.5,IF($BC86&lt;$BC87,0.5,0)),0)))</f>
        <v>0</v>
      </c>
      <c r="BX86" s="1"/>
    </row>
    <row r="87" ht="14.25" hidden="1" customHeight="1">
      <c r="A87" s="1"/>
      <c r="B87" s="1"/>
      <c r="C87" s="2"/>
      <c r="D87" s="1"/>
      <c r="E87" s="3"/>
      <c r="F87" s="3"/>
      <c r="G87" s="4"/>
      <c r="H87" s="1"/>
      <c r="I87" s="1"/>
      <c r="J87" s="1"/>
      <c r="K87" s="1"/>
      <c r="L87" s="1"/>
      <c r="M87" s="1"/>
      <c r="N87" s="1"/>
      <c r="O87" s="13"/>
      <c r="P87" s="13"/>
      <c r="Q87" s="13"/>
      <c r="R87" s="13"/>
      <c r="S87" s="1"/>
      <c r="T87" s="1"/>
      <c r="U87" s="1"/>
      <c r="V87" s="1"/>
      <c r="W87" s="1"/>
      <c r="X87" s="13"/>
      <c r="Y87" s="13"/>
      <c r="Z87" s="13"/>
      <c r="AA87" s="13"/>
      <c r="AB87" s="13"/>
      <c r="AC87" s="13"/>
      <c r="AD87" s="1"/>
      <c r="AE87" s="1"/>
      <c r="AF87" s="1"/>
      <c r="AG87" s="1"/>
      <c r="AH87" s="1"/>
      <c r="AI87" s="54">
        <f>IF(ROUND(AK87,0)=ROUND(AK86,0),AI86,4)</f>
        <v>4</v>
      </c>
      <c r="AJ87" s="54">
        <f t="shared" si="39"/>
        <v>4</v>
      </c>
      <c r="AK87" s="55">
        <f>MAX(AL84:AL87)</f>
        <v>3.95</v>
      </c>
      <c r="AL87" s="72">
        <f>SUM(BD87:BG87)+2.48</f>
        <v>1.98</v>
      </c>
      <c r="AM87" s="73" t="str">
        <f>G64</f>
        <v>Aqueyas</v>
      </c>
      <c r="AN87" s="62">
        <f t="shared" si="40"/>
        <v>6</v>
      </c>
      <c r="AO87" s="74">
        <f>F64+E66+E68</f>
        <v>36</v>
      </c>
      <c r="AP87" s="62">
        <f>E64+F66+F68</f>
        <v>16</v>
      </c>
      <c r="AQ87" s="75">
        <f t="shared" si="41"/>
        <v>20</v>
      </c>
      <c r="AR87" s="62">
        <f>IF(ISBLANK(E68),0,IF(AU84=3,0,IF(AU84=1,1,3)))</f>
        <v>3</v>
      </c>
      <c r="AS87" s="62">
        <f>IF(ISBLANK(E66),0,IF(AU85=3,0,IF(AU85=1,1,3)))</f>
        <v>3</v>
      </c>
      <c r="AT87" s="62">
        <f>IF(ISBLANK(F64),0,IF(AU86=3,0,IF(AU86=1,1,3)))</f>
        <v>0</v>
      </c>
      <c r="AU87" s="62" t="s">
        <v>74</v>
      </c>
      <c r="AV87" s="74" t="b">
        <f>10*(AQ84-AQ87)+AO84-AO87&lt;0</f>
        <v>1</v>
      </c>
      <c r="AW87" s="62" t="b">
        <f>10*(AQ85-AQ87)+AO85-AO87&lt;0</f>
        <v>1</v>
      </c>
      <c r="AX87" s="62" t="b">
        <f>10*(AQ86-AQ87)+AO86-AO87&lt;0</f>
        <v>0</v>
      </c>
      <c r="AY87" s="75" t="s">
        <v>74</v>
      </c>
      <c r="AZ87" s="74" t="s">
        <v>74</v>
      </c>
      <c r="BA87" s="62">
        <f>10000*(AR87+AS87)+(E66-F66+E68-F68)*100+(E66+E68)</f>
        <v>62930</v>
      </c>
      <c r="BB87" s="62">
        <f>10000*(AR87+AT87)+(E68-F68+F64-E64)*100+(E68+F64)</f>
        <v>30621</v>
      </c>
      <c r="BC87" s="75">
        <f>10000*(AS87+AT87)+(E66-F66+F64-E64)*100+(E66+F64)</f>
        <v>30521</v>
      </c>
      <c r="BD87" s="76">
        <f>-BG84</f>
        <v>-0.5</v>
      </c>
      <c r="BE87" s="77">
        <f>-BG85</f>
        <v>-0.5</v>
      </c>
      <c r="BF87" s="77">
        <f>-BG86</f>
        <v>0.5</v>
      </c>
      <c r="BG87" s="75" t="s">
        <v>74</v>
      </c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74"/>
      <c r="BU87" s="62"/>
      <c r="BV87" s="62"/>
      <c r="BW87" s="75" t="s">
        <v>74</v>
      </c>
      <c r="BX87" s="1"/>
    </row>
    <row r="88" ht="14.25" hidden="1" customHeight="1">
      <c r="A88" s="1"/>
      <c r="B88" s="1"/>
      <c r="C88" s="2"/>
      <c r="D88" s="1"/>
      <c r="E88" s="3"/>
      <c r="F88" s="3"/>
      <c r="G88" s="4"/>
      <c r="H88" s="1"/>
      <c r="I88" s="1"/>
      <c r="J88" s="1"/>
      <c r="K88" s="1"/>
      <c r="L88" s="1"/>
      <c r="M88" s="1"/>
      <c r="N88" s="1"/>
      <c r="O88" s="13"/>
      <c r="P88" s="13"/>
      <c r="Q88" s="13"/>
      <c r="R88" s="13"/>
      <c r="S88" s="1"/>
      <c r="T88" s="1"/>
      <c r="U88" s="1"/>
      <c r="V88" s="1"/>
      <c r="W88" s="1"/>
      <c r="X88" s="13"/>
      <c r="Y88" s="13"/>
      <c r="Z88" s="13"/>
      <c r="AA88" s="13"/>
      <c r="AB88" s="13"/>
      <c r="AC88" s="13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</row>
    <row r="89" ht="9.75" hidden="1" customHeight="1">
      <c r="A89" s="1"/>
      <c r="B89" s="1"/>
      <c r="C89" s="2"/>
      <c r="D89" s="1"/>
      <c r="E89" s="3"/>
      <c r="F89" s="3"/>
      <c r="G89" s="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</row>
    <row r="90" ht="9.75" hidden="1" customHeight="1">
      <c r="A90" s="1"/>
      <c r="B90" s="1"/>
      <c r="C90" s="2"/>
      <c r="D90" s="1"/>
      <c r="E90" s="3"/>
      <c r="F90" s="3"/>
      <c r="G90" s="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</row>
    <row r="91" ht="9.75" hidden="1" customHeight="1">
      <c r="A91" s="1"/>
      <c r="B91" s="1"/>
      <c r="C91" s="2"/>
      <c r="D91" s="1"/>
      <c r="E91" s="3"/>
      <c r="F91" s="3"/>
      <c r="G91" s="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</row>
    <row r="92" ht="9.75" hidden="1" customHeight="1">
      <c r="A92" s="1"/>
      <c r="B92" s="1"/>
      <c r="C92" s="2"/>
      <c r="D92" s="1"/>
      <c r="E92" s="3"/>
      <c r="F92" s="3"/>
      <c r="G92" s="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</row>
    <row r="93" ht="9.75" hidden="1" customHeight="1">
      <c r="A93" s="1"/>
      <c r="B93" s="1"/>
      <c r="C93" s="2"/>
      <c r="D93" s="1"/>
      <c r="E93" s="3"/>
      <c r="F93" s="3"/>
      <c r="G93" s="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</row>
    <row r="94" ht="9.75" hidden="1" customHeight="1">
      <c r="A94" s="1"/>
      <c r="B94" s="1"/>
      <c r="C94" s="2"/>
      <c r="D94" s="1"/>
      <c r="E94" s="3"/>
      <c r="F94" s="3"/>
      <c r="G94" s="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</row>
    <row r="95" ht="9.75" hidden="1" customHeight="1">
      <c r="A95" s="1"/>
      <c r="B95" s="1"/>
      <c r="C95" s="2"/>
      <c r="D95" s="1"/>
      <c r="E95" s="3"/>
      <c r="F95" s="3"/>
      <c r="G95" s="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</row>
    <row r="96" ht="9.75" hidden="1" customHeight="1">
      <c r="A96" s="1"/>
      <c r="B96" s="1"/>
      <c r="C96" s="2"/>
      <c r="D96" s="1"/>
      <c r="E96" s="3"/>
      <c r="F96" s="3"/>
      <c r="G96" s="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</row>
    <row r="97" ht="9.75" hidden="1" customHeight="1">
      <c r="A97" s="1"/>
      <c r="B97" s="1"/>
      <c r="C97" s="2"/>
      <c r="D97" s="1"/>
      <c r="E97" s="3"/>
      <c r="F97" s="3"/>
      <c r="G97" s="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</row>
    <row r="98" ht="9.75" hidden="1" customHeight="1">
      <c r="A98" s="1"/>
      <c r="B98" s="1"/>
      <c r="C98" s="2"/>
      <c r="D98" s="1"/>
      <c r="E98" s="3"/>
      <c r="F98" s="3"/>
      <c r="G98" s="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</row>
    <row r="99" ht="9.75" hidden="1" customHeight="1">
      <c r="A99" s="1"/>
      <c r="B99" s="1"/>
      <c r="C99" s="2"/>
      <c r="D99" s="1"/>
      <c r="E99" s="3"/>
      <c r="F99" s="3"/>
      <c r="G99" s="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</row>
    <row r="100" ht="9.75" hidden="1" customHeight="1">
      <c r="A100" s="1"/>
      <c r="B100" s="1"/>
      <c r="C100" s="2"/>
      <c r="D100" s="1"/>
      <c r="E100" s="3"/>
      <c r="F100" s="3"/>
      <c r="G100" s="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</row>
    <row r="101" ht="9.75" hidden="1" customHeight="1">
      <c r="A101" s="1"/>
      <c r="B101" s="1"/>
      <c r="C101" s="2"/>
      <c r="D101" s="1"/>
      <c r="E101" s="3"/>
      <c r="F101" s="3"/>
      <c r="G101" s="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</row>
    <row r="102" ht="9.75" hidden="1" customHeight="1">
      <c r="A102" s="1"/>
      <c r="B102" s="1"/>
      <c r="C102" s="2"/>
      <c r="D102" s="1"/>
      <c r="E102" s="3"/>
      <c r="F102" s="3"/>
      <c r="G102" s="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</row>
    <row r="103" ht="9.75" hidden="1" customHeight="1">
      <c r="A103" s="1"/>
      <c r="B103" s="1"/>
      <c r="C103" s="2"/>
      <c r="D103" s="1"/>
      <c r="E103" s="3"/>
      <c r="F103" s="3"/>
      <c r="G103" s="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</row>
    <row r="104" ht="9.75" hidden="1" customHeight="1">
      <c r="A104" s="1"/>
      <c r="B104" s="1"/>
      <c r="C104" s="2"/>
      <c r="D104" s="1"/>
      <c r="E104" s="3"/>
      <c r="F104" s="3"/>
      <c r="G104" s="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</row>
    <row r="105" ht="9.75" hidden="1" customHeight="1">
      <c r="A105" s="1"/>
      <c r="B105" s="1"/>
      <c r="C105" s="2"/>
      <c r="D105" s="1"/>
      <c r="E105" s="3"/>
      <c r="F105" s="3"/>
      <c r="G105" s="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</row>
    <row r="106" ht="9.75" hidden="1" customHeight="1">
      <c r="A106" s="1"/>
      <c r="B106" s="1"/>
      <c r="C106" s="2"/>
      <c r="D106" s="1"/>
      <c r="E106" s="3"/>
      <c r="F106" s="3"/>
      <c r="G106" s="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</row>
    <row r="107" ht="9.75" hidden="1" customHeight="1">
      <c r="A107" s="1"/>
      <c r="B107" s="1"/>
      <c r="C107" s="2"/>
      <c r="D107" s="1"/>
      <c r="E107" s="3"/>
      <c r="F107" s="3"/>
      <c r="G107" s="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</row>
    <row r="108" ht="9.75" hidden="1" customHeight="1">
      <c r="A108" s="1"/>
      <c r="B108" s="1"/>
      <c r="C108" s="2"/>
      <c r="D108" s="1"/>
      <c r="E108" s="3"/>
      <c r="F108" s="3"/>
      <c r="G108" s="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</row>
    <row r="109" ht="9.75" hidden="1" customHeight="1">
      <c r="A109" s="1"/>
      <c r="B109" s="1"/>
      <c r="C109" s="2"/>
      <c r="D109" s="1"/>
      <c r="E109" s="3"/>
      <c r="F109" s="3"/>
      <c r="G109" s="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</row>
    <row r="110" ht="9.75" hidden="1" customHeight="1">
      <c r="A110" s="1"/>
      <c r="B110" s="1"/>
      <c r="C110" s="2"/>
      <c r="D110" s="1"/>
      <c r="E110" s="3"/>
      <c r="F110" s="3"/>
      <c r="G110" s="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</row>
    <row r="111" ht="9.75" hidden="1" customHeight="1">
      <c r="A111" s="1"/>
      <c r="B111" s="1"/>
      <c r="C111" s="2"/>
      <c r="D111" s="1"/>
      <c r="E111" s="3"/>
      <c r="F111" s="3"/>
      <c r="G111" s="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</row>
    <row r="112" ht="9.75" hidden="1" customHeight="1">
      <c r="A112" s="1"/>
      <c r="B112" s="1"/>
      <c r="C112" s="2"/>
      <c r="D112" s="1"/>
      <c r="E112" s="3"/>
      <c r="F112" s="3"/>
      <c r="G112" s="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</row>
    <row r="113" ht="9.75" hidden="1" customHeight="1">
      <c r="A113" s="1"/>
      <c r="B113" s="1"/>
      <c r="C113" s="2"/>
      <c r="D113" s="1"/>
      <c r="E113" s="3"/>
      <c r="F113" s="3"/>
      <c r="G113" s="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</row>
    <row r="114" ht="9.75" hidden="1" customHeight="1">
      <c r="A114" s="1"/>
      <c r="B114" s="1"/>
      <c r="C114" s="2"/>
      <c r="D114" s="1"/>
      <c r="E114" s="3"/>
      <c r="F114" s="3"/>
      <c r="G114" s="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</row>
    <row r="115" ht="9.75" hidden="1" customHeight="1">
      <c r="A115" s="1"/>
      <c r="B115" s="1"/>
      <c r="C115" s="2"/>
      <c r="D115" s="1"/>
      <c r="E115" s="3"/>
      <c r="F115" s="3"/>
      <c r="G115" s="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</row>
    <row r="116" ht="9.75" hidden="1" customHeight="1">
      <c r="A116" s="1"/>
      <c r="B116" s="1"/>
      <c r="C116" s="2"/>
      <c r="D116" s="1"/>
      <c r="E116" s="3"/>
      <c r="F116" s="3"/>
      <c r="G116" s="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</row>
    <row r="117" ht="9.75" hidden="1" customHeight="1">
      <c r="A117" s="1"/>
      <c r="B117" s="1"/>
      <c r="C117" s="2"/>
      <c r="D117" s="1"/>
      <c r="E117" s="3"/>
      <c r="F117" s="3"/>
      <c r="G117" s="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</row>
    <row r="118" ht="9.75" hidden="1" customHeight="1">
      <c r="A118" s="1"/>
      <c r="B118" s="1"/>
      <c r="C118" s="2"/>
      <c r="D118" s="1"/>
      <c r="E118" s="3"/>
      <c r="F118" s="3"/>
      <c r="G118" s="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</row>
    <row r="119" ht="9.75" hidden="1" customHeight="1">
      <c r="A119" s="1"/>
      <c r="B119" s="1"/>
      <c r="C119" s="2"/>
      <c r="D119" s="1"/>
      <c r="E119" s="3"/>
      <c r="F119" s="3"/>
      <c r="G119" s="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</row>
    <row r="120" ht="9.75" hidden="1" customHeight="1">
      <c r="A120" s="1"/>
      <c r="B120" s="1"/>
      <c r="C120" s="2"/>
      <c r="D120" s="1"/>
      <c r="E120" s="3"/>
      <c r="F120" s="3"/>
      <c r="G120" s="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</row>
    <row r="121" ht="9.75" hidden="1" customHeight="1">
      <c r="A121" s="1"/>
      <c r="B121" s="1"/>
      <c r="C121" s="2"/>
      <c r="D121" s="1"/>
      <c r="E121" s="3"/>
      <c r="F121" s="3"/>
      <c r="G121" s="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</row>
    <row r="122" ht="9.75" hidden="1" customHeight="1">
      <c r="A122" s="1"/>
      <c r="B122" s="1"/>
      <c r="C122" s="2"/>
      <c r="D122" s="1"/>
      <c r="E122" s="3"/>
      <c r="F122" s="3"/>
      <c r="G122" s="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</row>
    <row r="123" ht="9.75" hidden="1" customHeight="1">
      <c r="A123" s="1"/>
      <c r="B123" s="1"/>
      <c r="C123" s="2"/>
      <c r="D123" s="1"/>
      <c r="E123" s="3"/>
      <c r="F123" s="3"/>
      <c r="G123" s="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</row>
    <row r="124" ht="9.75" hidden="1" customHeight="1">
      <c r="A124" s="1"/>
      <c r="B124" s="1"/>
      <c r="C124" s="2"/>
      <c r="D124" s="1"/>
      <c r="E124" s="3"/>
      <c r="F124" s="3"/>
      <c r="G124" s="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</row>
    <row r="125" ht="9.75" hidden="1" customHeight="1">
      <c r="A125" s="1"/>
      <c r="B125" s="1"/>
      <c r="C125" s="2"/>
      <c r="D125" s="1"/>
      <c r="E125" s="3"/>
      <c r="F125" s="3"/>
      <c r="G125" s="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</row>
    <row r="126" ht="9.75" hidden="1" customHeight="1">
      <c r="A126" s="1"/>
      <c r="B126" s="1"/>
      <c r="C126" s="2"/>
      <c r="D126" s="1"/>
      <c r="E126" s="3"/>
      <c r="F126" s="3"/>
      <c r="G126" s="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</row>
    <row r="127" ht="9.75" hidden="1" customHeight="1">
      <c r="A127" s="1"/>
      <c r="B127" s="1"/>
      <c r="C127" s="2"/>
      <c r="D127" s="1"/>
      <c r="E127" s="3"/>
      <c r="F127" s="3"/>
      <c r="G127" s="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</row>
    <row r="128" ht="9.75" hidden="1" customHeight="1">
      <c r="A128" s="1"/>
      <c r="B128" s="1"/>
      <c r="C128" s="2"/>
      <c r="D128" s="1"/>
      <c r="E128" s="3"/>
      <c r="F128" s="3"/>
      <c r="G128" s="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</row>
    <row r="129" ht="9.75" hidden="1" customHeight="1">
      <c r="A129" s="1"/>
      <c r="B129" s="1"/>
      <c r="C129" s="2"/>
      <c r="D129" s="1"/>
      <c r="E129" s="3"/>
      <c r="F129" s="3"/>
      <c r="G129" s="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</row>
    <row r="130" ht="9.75" hidden="1" customHeight="1">
      <c r="A130" s="1"/>
      <c r="B130" s="1"/>
      <c r="C130" s="2"/>
      <c r="D130" s="1"/>
      <c r="E130" s="3"/>
      <c r="F130" s="3"/>
      <c r="G130" s="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</row>
    <row r="131" ht="9.75" hidden="1" customHeight="1">
      <c r="A131" s="1"/>
      <c r="B131" s="1"/>
      <c r="C131" s="2"/>
      <c r="D131" s="1"/>
      <c r="E131" s="3"/>
      <c r="F131" s="3"/>
      <c r="G131" s="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</row>
    <row r="132" ht="9.75" hidden="1" customHeight="1">
      <c r="A132" s="1"/>
      <c r="B132" s="1"/>
      <c r="C132" s="2"/>
      <c r="D132" s="1"/>
      <c r="E132" s="3"/>
      <c r="F132" s="3"/>
      <c r="G132" s="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</row>
    <row r="133" ht="9.75" hidden="1" customHeight="1">
      <c r="A133" s="1"/>
      <c r="B133" s="1"/>
      <c r="C133" s="2"/>
      <c r="D133" s="1"/>
      <c r="E133" s="3"/>
      <c r="F133" s="3"/>
      <c r="G133" s="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</row>
    <row r="134" ht="9.75" hidden="1" customHeight="1">
      <c r="A134" s="1"/>
      <c r="B134" s="1"/>
      <c r="C134" s="2"/>
      <c r="D134" s="1"/>
      <c r="E134" s="3"/>
      <c r="F134" s="3"/>
      <c r="G134" s="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</row>
    <row r="135" ht="9.75" hidden="1" customHeight="1">
      <c r="A135" s="1"/>
      <c r="B135" s="1"/>
      <c r="C135" s="2"/>
      <c r="D135" s="1"/>
      <c r="E135" s="3"/>
      <c r="F135" s="3"/>
      <c r="G135" s="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</row>
    <row r="136" ht="9.75" hidden="1" customHeight="1">
      <c r="A136" s="1"/>
      <c r="B136" s="1"/>
      <c r="C136" s="2"/>
      <c r="D136" s="1"/>
      <c r="E136" s="3"/>
      <c r="F136" s="3"/>
      <c r="G136" s="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</row>
    <row r="137" ht="9.75" hidden="1" customHeight="1">
      <c r="A137" s="1"/>
      <c r="B137" s="1"/>
      <c r="C137" s="2"/>
      <c r="D137" s="1"/>
      <c r="E137" s="3"/>
      <c r="F137" s="3"/>
      <c r="G137" s="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</row>
    <row r="138" ht="9.75" hidden="1" customHeight="1">
      <c r="A138" s="1"/>
      <c r="B138" s="1"/>
      <c r="C138" s="2"/>
      <c r="D138" s="1"/>
      <c r="E138" s="3"/>
      <c r="F138" s="3"/>
      <c r="G138" s="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</row>
    <row r="139" ht="9.75" hidden="1" customHeight="1">
      <c r="A139" s="1"/>
      <c r="B139" s="1"/>
      <c r="C139" s="2"/>
      <c r="D139" s="1"/>
      <c r="E139" s="3"/>
      <c r="F139" s="3"/>
      <c r="G139" s="4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</row>
    <row r="140" ht="9.75" hidden="1" customHeight="1">
      <c r="A140" s="1"/>
      <c r="B140" s="1"/>
      <c r="C140" s="2"/>
      <c r="D140" s="1"/>
      <c r="E140" s="3"/>
      <c r="F140" s="3"/>
      <c r="G140" s="4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</row>
    <row r="141" ht="9.75" hidden="1" customHeight="1">
      <c r="A141" s="1"/>
      <c r="B141" s="1"/>
      <c r="C141" s="2"/>
      <c r="D141" s="1"/>
      <c r="E141" s="3"/>
      <c r="F141" s="3"/>
      <c r="G141" s="4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</row>
    <row r="142" ht="9.75" hidden="1" customHeight="1">
      <c r="A142" s="1"/>
      <c r="B142" s="1"/>
      <c r="C142" s="2"/>
      <c r="D142" s="1"/>
      <c r="E142" s="3"/>
      <c r="F142" s="3"/>
      <c r="G142" s="4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</row>
    <row r="143" ht="9.75" hidden="1" customHeight="1">
      <c r="A143" s="1"/>
      <c r="B143" s="1"/>
      <c r="C143" s="2"/>
      <c r="D143" s="1"/>
      <c r="E143" s="3"/>
      <c r="F143" s="3"/>
      <c r="G143" s="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</row>
    <row r="144" ht="9.75" hidden="1" customHeight="1">
      <c r="A144" s="1"/>
      <c r="B144" s="1"/>
      <c r="C144" s="2"/>
      <c r="D144" s="1"/>
      <c r="E144" s="3"/>
      <c r="F144" s="3"/>
      <c r="G144" s="4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</row>
    <row r="145" ht="9.75" hidden="1" customHeight="1">
      <c r="A145" s="1"/>
      <c r="B145" s="1"/>
      <c r="C145" s="2"/>
      <c r="D145" s="1"/>
      <c r="E145" s="3"/>
      <c r="F145" s="3"/>
      <c r="G145" s="4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</row>
    <row r="146" ht="9.75" hidden="1" customHeight="1">
      <c r="A146" s="1"/>
      <c r="B146" s="1"/>
      <c r="C146" s="2"/>
      <c r="D146" s="1"/>
      <c r="E146" s="3"/>
      <c r="F146" s="3"/>
      <c r="G146" s="4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</row>
    <row r="147" ht="9.75" hidden="1" customHeight="1">
      <c r="A147" s="1"/>
      <c r="B147" s="1"/>
      <c r="C147" s="2"/>
      <c r="D147" s="1"/>
      <c r="E147" s="3"/>
      <c r="F147" s="3"/>
      <c r="G147" s="4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</row>
    <row r="148" ht="9.75" hidden="1" customHeight="1">
      <c r="A148" s="1"/>
      <c r="B148" s="1"/>
      <c r="C148" s="2"/>
      <c r="D148" s="1"/>
      <c r="E148" s="3"/>
      <c r="F148" s="3"/>
      <c r="G148" s="4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</row>
    <row r="149" ht="9.75" hidden="1" customHeight="1">
      <c r="A149" s="1"/>
      <c r="B149" s="1"/>
      <c r="C149" s="2"/>
      <c r="D149" s="1"/>
      <c r="E149" s="3"/>
      <c r="F149" s="3"/>
      <c r="G149" s="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</row>
    <row r="150" ht="9.75" hidden="1" customHeight="1">
      <c r="A150" s="1"/>
      <c r="B150" s="1"/>
      <c r="C150" s="2"/>
      <c r="D150" s="1"/>
      <c r="E150" s="3"/>
      <c r="F150" s="3"/>
      <c r="G150" s="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</row>
    <row r="151" ht="9.75" hidden="1" customHeight="1">
      <c r="A151" s="1"/>
      <c r="B151" s="1"/>
      <c r="C151" s="2"/>
      <c r="D151" s="1"/>
      <c r="E151" s="3"/>
      <c r="F151" s="3"/>
      <c r="G151" s="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</row>
    <row r="152" ht="9.75" hidden="1" customHeight="1">
      <c r="A152" s="1"/>
      <c r="B152" s="1"/>
      <c r="C152" s="2"/>
      <c r="D152" s="1"/>
      <c r="E152" s="3"/>
      <c r="F152" s="3"/>
      <c r="G152" s="4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</row>
    <row r="153" ht="9.75" hidden="1" customHeight="1">
      <c r="A153" s="1"/>
      <c r="B153" s="1"/>
      <c r="C153" s="2"/>
      <c r="D153" s="1"/>
      <c r="E153" s="3"/>
      <c r="F153" s="3"/>
      <c r="G153" s="4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</row>
    <row r="154" ht="9.75" hidden="1" customHeight="1">
      <c r="A154" s="1"/>
      <c r="B154" s="1"/>
      <c r="C154" s="2"/>
      <c r="D154" s="1"/>
      <c r="E154" s="3"/>
      <c r="F154" s="3"/>
      <c r="G154" s="4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</row>
    <row r="155" ht="9.75" hidden="1" customHeight="1">
      <c r="A155" s="1"/>
      <c r="B155" s="1"/>
      <c r="C155" s="2"/>
      <c r="D155" s="1"/>
      <c r="E155" s="3"/>
      <c r="F155" s="3"/>
      <c r="G155" s="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</row>
    <row r="156" ht="9.75" hidden="1" customHeight="1">
      <c r="A156" s="1"/>
      <c r="B156" s="1"/>
      <c r="C156" s="2"/>
      <c r="D156" s="1"/>
      <c r="E156" s="3"/>
      <c r="F156" s="3"/>
      <c r="G156" s="4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</row>
    <row r="157" ht="9.75" hidden="1" customHeight="1">
      <c r="A157" s="1"/>
      <c r="B157" s="1"/>
      <c r="C157" s="2"/>
      <c r="D157" s="1"/>
      <c r="E157" s="3"/>
      <c r="F157" s="3"/>
      <c r="G157" s="4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</row>
    <row r="158" ht="9.75" hidden="1" customHeight="1">
      <c r="A158" s="1"/>
      <c r="B158" s="1"/>
      <c r="C158" s="2"/>
      <c r="D158" s="1"/>
      <c r="E158" s="3"/>
      <c r="F158" s="3"/>
      <c r="G158" s="4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</row>
    <row r="159" ht="9.75" hidden="1" customHeight="1">
      <c r="A159" s="1"/>
      <c r="B159" s="1"/>
      <c r="C159" s="2"/>
      <c r="D159" s="1"/>
      <c r="E159" s="3"/>
      <c r="F159" s="3"/>
      <c r="G159" s="4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</row>
    <row r="160" ht="9.75" hidden="1" customHeight="1">
      <c r="A160" s="1"/>
      <c r="B160" s="1"/>
      <c r="C160" s="2"/>
      <c r="D160" s="1"/>
      <c r="E160" s="3"/>
      <c r="F160" s="3"/>
      <c r="G160" s="4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</row>
    <row r="161" ht="9.75" hidden="1" customHeight="1">
      <c r="A161" s="1"/>
      <c r="B161" s="1"/>
      <c r="C161" s="2"/>
      <c r="D161" s="1"/>
      <c r="E161" s="3"/>
      <c r="F161" s="3"/>
      <c r="G161" s="4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</row>
    <row r="162" ht="9.75" hidden="1" customHeight="1">
      <c r="A162" s="1"/>
      <c r="B162" s="1"/>
      <c r="C162" s="2"/>
      <c r="D162" s="1"/>
      <c r="E162" s="3"/>
      <c r="F162" s="3"/>
      <c r="G162" s="4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</row>
    <row r="163" ht="9.75" hidden="1" customHeight="1">
      <c r="A163" s="1"/>
      <c r="B163" s="1"/>
      <c r="C163" s="2"/>
      <c r="D163" s="1"/>
      <c r="E163" s="3"/>
      <c r="F163" s="3"/>
      <c r="G163" s="4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</row>
    <row r="164" ht="9.75" hidden="1" customHeight="1">
      <c r="A164" s="1"/>
      <c r="B164" s="1"/>
      <c r="C164" s="2"/>
      <c r="D164" s="1"/>
      <c r="E164" s="3"/>
      <c r="F164" s="3"/>
      <c r="G164" s="4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</row>
    <row r="165" ht="9.75" hidden="1" customHeight="1">
      <c r="A165" s="1"/>
      <c r="B165" s="1"/>
      <c r="C165" s="2"/>
      <c r="D165" s="1"/>
      <c r="E165" s="3"/>
      <c r="F165" s="3"/>
      <c r="G165" s="4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</row>
    <row r="166" ht="9.75" hidden="1" customHeight="1">
      <c r="A166" s="1"/>
      <c r="B166" s="1"/>
      <c r="C166" s="2"/>
      <c r="D166" s="1"/>
      <c r="E166" s="3"/>
      <c r="F166" s="3"/>
      <c r="G166" s="4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</row>
    <row r="167" ht="9.75" hidden="1" customHeight="1">
      <c r="A167" s="1"/>
      <c r="B167" s="1"/>
      <c r="C167" s="2"/>
      <c r="D167" s="1"/>
      <c r="E167" s="3"/>
      <c r="F167" s="3"/>
      <c r="G167" s="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</row>
    <row r="168" ht="9.75" hidden="1" customHeight="1">
      <c r="A168" s="1"/>
      <c r="B168" s="1"/>
      <c r="C168" s="2"/>
      <c r="D168" s="1"/>
      <c r="E168" s="3"/>
      <c r="F168" s="3"/>
      <c r="G168" s="4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</row>
    <row r="169" ht="9.75" hidden="1" customHeight="1">
      <c r="A169" s="1"/>
      <c r="B169" s="1"/>
      <c r="C169" s="2"/>
      <c r="D169" s="1"/>
      <c r="E169" s="3"/>
      <c r="F169" s="3"/>
      <c r="G169" s="4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</row>
    <row r="170" ht="9.75" hidden="1" customHeight="1">
      <c r="A170" s="1"/>
      <c r="B170" s="1"/>
      <c r="C170" s="2"/>
      <c r="D170" s="1"/>
      <c r="E170" s="3"/>
      <c r="F170" s="3"/>
      <c r="G170" s="4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</row>
    <row r="171" ht="9.75" hidden="1" customHeight="1">
      <c r="A171" s="1"/>
      <c r="B171" s="1"/>
      <c r="C171" s="2"/>
      <c r="D171" s="1"/>
      <c r="E171" s="3"/>
      <c r="F171" s="3"/>
      <c r="G171" s="4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</row>
    <row r="172" ht="9.75" hidden="1" customHeight="1">
      <c r="A172" s="1"/>
      <c r="B172" s="1"/>
      <c r="C172" s="2"/>
      <c r="D172" s="1"/>
      <c r="E172" s="3"/>
      <c r="F172" s="3"/>
      <c r="G172" s="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</row>
    <row r="173" ht="9.75" hidden="1" customHeight="1">
      <c r="A173" s="1"/>
      <c r="B173" s="1"/>
      <c r="C173" s="2"/>
      <c r="D173" s="1"/>
      <c r="E173" s="3"/>
      <c r="F173" s="3"/>
      <c r="G173" s="4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</row>
    <row r="174" ht="9.75" hidden="1" customHeight="1">
      <c r="A174" s="1"/>
      <c r="B174" s="1"/>
      <c r="C174" s="2"/>
      <c r="D174" s="1"/>
      <c r="E174" s="3"/>
      <c r="F174" s="3"/>
      <c r="G174" s="4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</row>
    <row r="175" ht="9.75" hidden="1" customHeight="1">
      <c r="A175" s="1"/>
      <c r="B175" s="1"/>
      <c r="C175" s="2"/>
      <c r="D175" s="1"/>
      <c r="E175" s="3"/>
      <c r="F175" s="3"/>
      <c r="G175" s="4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</row>
    <row r="176" ht="9.75" hidden="1" customHeight="1">
      <c r="A176" s="1"/>
      <c r="B176" s="1"/>
      <c r="C176" s="2"/>
      <c r="D176" s="1"/>
      <c r="E176" s="3"/>
      <c r="F176" s="3"/>
      <c r="G176" s="4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</row>
    <row r="177" ht="9.75" hidden="1" customHeight="1">
      <c r="A177" s="1"/>
      <c r="B177" s="1"/>
      <c r="C177" s="2"/>
      <c r="D177" s="1"/>
      <c r="E177" s="3"/>
      <c r="F177" s="3"/>
      <c r="G177" s="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</row>
    <row r="178" ht="9.75" hidden="1" customHeight="1">
      <c r="A178" s="1"/>
      <c r="B178" s="1"/>
      <c r="C178" s="2"/>
      <c r="D178" s="1"/>
      <c r="E178" s="3"/>
      <c r="F178" s="3"/>
      <c r="G178" s="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</row>
    <row r="179" ht="9.75" hidden="1" customHeight="1">
      <c r="A179" s="1"/>
      <c r="B179" s="1"/>
      <c r="C179" s="2"/>
      <c r="D179" s="1"/>
      <c r="E179" s="3"/>
      <c r="F179" s="3"/>
      <c r="G179" s="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</row>
    <row r="180" ht="9.75" hidden="1" customHeight="1">
      <c r="A180" s="1"/>
      <c r="B180" s="1"/>
      <c r="C180" s="2"/>
      <c r="D180" s="1"/>
      <c r="E180" s="3"/>
      <c r="F180" s="3"/>
      <c r="G180" s="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</row>
    <row r="181" ht="9.75" hidden="1" customHeight="1">
      <c r="A181" s="1"/>
      <c r="B181" s="1"/>
      <c r="C181" s="2"/>
      <c r="D181" s="1"/>
      <c r="E181" s="3"/>
      <c r="F181" s="3"/>
      <c r="G181" s="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</row>
    <row r="182" ht="9.75" hidden="1" customHeight="1">
      <c r="A182" s="1"/>
      <c r="B182" s="1"/>
      <c r="C182" s="2"/>
      <c r="D182" s="1"/>
      <c r="E182" s="3"/>
      <c r="F182" s="3"/>
      <c r="G182" s="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</row>
    <row r="183" ht="9.75" hidden="1" customHeight="1">
      <c r="A183" s="1"/>
      <c r="B183" s="1"/>
      <c r="C183" s="2"/>
      <c r="D183" s="1"/>
      <c r="E183" s="3"/>
      <c r="F183" s="3"/>
      <c r="G183" s="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</row>
    <row r="184" ht="9.75" hidden="1" customHeight="1">
      <c r="A184" s="1"/>
      <c r="B184" s="1"/>
      <c r="C184" s="2"/>
      <c r="D184" s="1"/>
      <c r="E184" s="3"/>
      <c r="F184" s="3"/>
      <c r="G184" s="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</row>
    <row r="185" ht="9.75" hidden="1" customHeight="1">
      <c r="A185" s="1"/>
      <c r="B185" s="1"/>
      <c r="C185" s="2"/>
      <c r="D185" s="1"/>
      <c r="E185" s="3"/>
      <c r="F185" s="3"/>
      <c r="G185" s="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</row>
    <row r="186" ht="9.75" hidden="1" customHeight="1">
      <c r="A186" s="1"/>
      <c r="B186" s="1"/>
      <c r="C186" s="2"/>
      <c r="D186" s="1"/>
      <c r="E186" s="3"/>
      <c r="F186" s="3"/>
      <c r="G186" s="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</row>
    <row r="187" ht="9.75" hidden="1" customHeight="1">
      <c r="A187" s="1"/>
      <c r="B187" s="1"/>
      <c r="C187" s="2"/>
      <c r="D187" s="1"/>
      <c r="E187" s="3"/>
      <c r="F187" s="3"/>
      <c r="G187" s="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</row>
    <row r="188" ht="9.75" hidden="1" customHeight="1">
      <c r="A188" s="1"/>
      <c r="B188" s="1"/>
      <c r="C188" s="2"/>
      <c r="D188" s="1"/>
      <c r="E188" s="3"/>
      <c r="F188" s="3"/>
      <c r="G188" s="4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</row>
    <row r="189" ht="9.75" hidden="1" customHeight="1">
      <c r="A189" s="1"/>
      <c r="B189" s="1"/>
      <c r="C189" s="2"/>
      <c r="D189" s="1"/>
      <c r="E189" s="3"/>
      <c r="F189" s="3"/>
      <c r="G189" s="4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</row>
    <row r="190" ht="9.75" hidden="1" customHeight="1">
      <c r="A190" s="1"/>
      <c r="B190" s="1"/>
      <c r="C190" s="2"/>
      <c r="D190" s="1"/>
      <c r="E190" s="3"/>
      <c r="F190" s="3"/>
      <c r="G190" s="4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</row>
    <row r="191" ht="9.75" hidden="1" customHeight="1">
      <c r="A191" s="1"/>
      <c r="B191" s="1"/>
      <c r="C191" s="2"/>
      <c r="D191" s="1"/>
      <c r="E191" s="3"/>
      <c r="F191" s="3"/>
      <c r="G191" s="4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</row>
    <row r="192" ht="9.75" hidden="1" customHeight="1">
      <c r="A192" s="1"/>
      <c r="B192" s="1"/>
      <c r="C192" s="2"/>
      <c r="D192" s="1"/>
      <c r="E192" s="3"/>
      <c r="F192" s="3"/>
      <c r="G192" s="4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</row>
    <row r="193" ht="9.75" hidden="1" customHeight="1">
      <c r="A193" s="1"/>
      <c r="B193" s="1"/>
      <c r="C193" s="2"/>
      <c r="D193" s="1"/>
      <c r="E193" s="3"/>
      <c r="F193" s="3"/>
      <c r="G193" s="4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</row>
    <row r="194" ht="9.75" hidden="1" customHeight="1">
      <c r="A194" s="1"/>
      <c r="B194" s="1"/>
      <c r="C194" s="2"/>
      <c r="D194" s="1"/>
      <c r="E194" s="3"/>
      <c r="F194" s="3"/>
      <c r="G194" s="4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</row>
    <row r="195" ht="9.75" hidden="1" customHeight="1">
      <c r="A195" s="1"/>
      <c r="B195" s="1"/>
      <c r="C195" s="2"/>
      <c r="D195" s="1"/>
      <c r="E195" s="3"/>
      <c r="F195" s="3"/>
      <c r="G195" s="4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</row>
    <row r="196" ht="9.75" hidden="1" customHeight="1">
      <c r="A196" s="1"/>
      <c r="B196" s="1"/>
      <c r="C196" s="2"/>
      <c r="D196" s="1"/>
      <c r="E196" s="3"/>
      <c r="F196" s="3"/>
      <c r="G196" s="4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</row>
    <row r="197" ht="9.75" hidden="1" customHeight="1">
      <c r="A197" s="1"/>
      <c r="B197" s="1"/>
      <c r="C197" s="2"/>
      <c r="D197" s="1"/>
      <c r="E197" s="3"/>
      <c r="F197" s="3"/>
      <c r="G197" s="4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</row>
    <row r="198" ht="9.75" hidden="1" customHeight="1">
      <c r="A198" s="1"/>
      <c r="B198" s="1"/>
      <c r="C198" s="2"/>
      <c r="D198" s="1"/>
      <c r="E198" s="3"/>
      <c r="F198" s="3"/>
      <c r="G198" s="4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</row>
    <row r="199" ht="9.75" hidden="1" customHeight="1">
      <c r="A199" s="1"/>
      <c r="B199" s="1"/>
      <c r="C199" s="2"/>
      <c r="D199" s="1"/>
      <c r="E199" s="3"/>
      <c r="F199" s="3"/>
      <c r="G199" s="4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</row>
    <row r="200" ht="9.75" hidden="1" customHeight="1">
      <c r="A200" s="1"/>
      <c r="B200" s="1"/>
      <c r="C200" s="2"/>
      <c r="D200" s="1"/>
      <c r="E200" s="3"/>
      <c r="F200" s="3"/>
      <c r="G200" s="4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</row>
    <row r="201" ht="9.75" hidden="1" customHeight="1">
      <c r="A201" s="1"/>
      <c r="B201" s="1"/>
      <c r="C201" s="2"/>
      <c r="D201" s="1"/>
      <c r="E201" s="3"/>
      <c r="F201" s="3"/>
      <c r="G201" s="4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</row>
    <row r="202" ht="9.75" hidden="1" customHeight="1">
      <c r="A202" s="1"/>
      <c r="B202" s="1"/>
      <c r="C202" s="2"/>
      <c r="D202" s="1"/>
      <c r="E202" s="3"/>
      <c r="F202" s="3"/>
      <c r="G202" s="4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</row>
    <row r="203" ht="9.75" hidden="1" customHeight="1">
      <c r="A203" s="1"/>
      <c r="B203" s="1"/>
      <c r="C203" s="2"/>
      <c r="D203" s="1"/>
      <c r="E203" s="3"/>
      <c r="F203" s="3"/>
      <c r="G203" s="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</row>
    <row r="204" ht="9.75" hidden="1" customHeight="1">
      <c r="A204" s="1"/>
      <c r="B204" s="1"/>
      <c r="C204" s="2"/>
      <c r="D204" s="1"/>
      <c r="E204" s="3"/>
      <c r="F204" s="3"/>
      <c r="G204" s="4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</row>
    <row r="205" ht="9.75" hidden="1" customHeight="1">
      <c r="A205" s="1"/>
      <c r="B205" s="1"/>
      <c r="C205" s="2"/>
      <c r="D205" s="1"/>
      <c r="E205" s="3"/>
      <c r="F205" s="3"/>
      <c r="G205" s="4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</row>
    <row r="206" ht="9.75" hidden="1" customHeight="1">
      <c r="A206" s="1"/>
      <c r="B206" s="1"/>
      <c r="C206" s="2"/>
      <c r="D206" s="1"/>
      <c r="E206" s="3"/>
      <c r="F206" s="3"/>
      <c r="G206" s="4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</row>
    <row r="207" ht="9.75" hidden="1" customHeight="1">
      <c r="A207" s="1"/>
      <c r="B207" s="1"/>
      <c r="C207" s="2"/>
      <c r="D207" s="1"/>
      <c r="E207" s="3"/>
      <c r="F207" s="3"/>
      <c r="G207" s="4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</row>
    <row r="208" ht="9.75" hidden="1" customHeight="1">
      <c r="A208" s="1"/>
      <c r="B208" s="1"/>
      <c r="C208" s="2"/>
      <c r="D208" s="1"/>
      <c r="E208" s="3"/>
      <c r="F208" s="3"/>
      <c r="G208" s="4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</row>
    <row r="209" ht="9.75" hidden="1" customHeight="1">
      <c r="A209" s="1"/>
      <c r="B209" s="1"/>
      <c r="C209" s="2"/>
      <c r="D209" s="1"/>
      <c r="E209" s="3"/>
      <c r="F209" s="3"/>
      <c r="G209" s="4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</row>
    <row r="210" ht="9.75" hidden="1" customHeight="1">
      <c r="A210" s="1"/>
      <c r="B210" s="1"/>
      <c r="C210" s="2"/>
      <c r="D210" s="1"/>
      <c r="E210" s="3"/>
      <c r="F210" s="3"/>
      <c r="G210" s="4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</row>
    <row r="211" ht="9.75" hidden="1" customHeight="1">
      <c r="A211" s="1"/>
      <c r="B211" s="1"/>
      <c r="C211" s="2"/>
      <c r="D211" s="1"/>
      <c r="E211" s="3"/>
      <c r="F211" s="3"/>
      <c r="G211" s="4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</row>
    <row r="212" ht="9.75" hidden="1" customHeight="1">
      <c r="A212" s="1"/>
      <c r="B212" s="1"/>
      <c r="C212" s="2"/>
      <c r="D212" s="1"/>
      <c r="E212" s="3"/>
      <c r="F212" s="3"/>
      <c r="G212" s="4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</row>
    <row r="213" ht="9.75" hidden="1" customHeight="1">
      <c r="A213" s="1"/>
      <c r="B213" s="1"/>
      <c r="C213" s="2"/>
      <c r="D213" s="1"/>
      <c r="E213" s="3"/>
      <c r="F213" s="3"/>
      <c r="G213" s="4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</row>
    <row r="214" ht="9.75" hidden="1" customHeight="1">
      <c r="A214" s="1"/>
      <c r="B214" s="1"/>
      <c r="C214" s="2"/>
      <c r="D214" s="1"/>
      <c r="E214" s="3"/>
      <c r="F214" s="3"/>
      <c r="G214" s="4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</row>
    <row r="215" ht="9.75" hidden="1" customHeight="1">
      <c r="A215" s="1"/>
      <c r="B215" s="1"/>
      <c r="C215" s="2"/>
      <c r="D215" s="1"/>
      <c r="E215" s="3"/>
      <c r="F215" s="3"/>
      <c r="G215" s="4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</row>
    <row r="216" ht="9.75" hidden="1" customHeight="1">
      <c r="A216" s="1"/>
      <c r="B216" s="1"/>
      <c r="C216" s="2"/>
      <c r="D216" s="1"/>
      <c r="E216" s="3"/>
      <c r="F216" s="3"/>
      <c r="G216" s="4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</row>
    <row r="217" ht="9.75" hidden="1" customHeight="1">
      <c r="A217" s="1"/>
      <c r="B217" s="1"/>
      <c r="C217" s="2"/>
      <c r="D217" s="1"/>
      <c r="E217" s="3"/>
      <c r="F217" s="3"/>
      <c r="G217" s="4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</row>
    <row r="218" ht="9.75" hidden="1" customHeight="1">
      <c r="A218" s="1"/>
      <c r="B218" s="1"/>
      <c r="C218" s="2"/>
      <c r="D218" s="1"/>
      <c r="E218" s="3"/>
      <c r="F218" s="3"/>
      <c r="G218" s="4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</row>
    <row r="219" ht="9.75" hidden="1" customHeight="1">
      <c r="A219" s="1"/>
      <c r="B219" s="1"/>
      <c r="C219" s="2"/>
      <c r="D219" s="1"/>
      <c r="E219" s="3"/>
      <c r="F219" s="3"/>
      <c r="G219" s="4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</row>
    <row r="220" ht="9.75" hidden="1" customHeight="1">
      <c r="A220" s="1"/>
      <c r="B220" s="1"/>
      <c r="C220" s="2"/>
      <c r="D220" s="1"/>
      <c r="E220" s="3"/>
      <c r="F220" s="3"/>
      <c r="G220" s="4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</row>
    <row r="221" ht="9.75" hidden="1" customHeight="1">
      <c r="A221" s="1"/>
      <c r="B221" s="1"/>
      <c r="C221" s="2"/>
      <c r="D221" s="1"/>
      <c r="E221" s="3"/>
      <c r="F221" s="3"/>
      <c r="G221" s="4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</row>
    <row r="222" ht="9.75" hidden="1" customHeight="1">
      <c r="A222" s="1"/>
      <c r="B222" s="1"/>
      <c r="C222" s="2"/>
      <c r="D222" s="1"/>
      <c r="E222" s="3"/>
      <c r="F222" s="3"/>
      <c r="G222" s="4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</row>
    <row r="223" ht="9.75" hidden="1" customHeight="1">
      <c r="A223" s="1"/>
      <c r="B223" s="1"/>
      <c r="C223" s="2"/>
      <c r="D223" s="1"/>
      <c r="E223" s="3"/>
      <c r="F223" s="3"/>
      <c r="G223" s="4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</row>
    <row r="224" ht="9.75" hidden="1" customHeight="1">
      <c r="A224" s="1"/>
      <c r="B224" s="1"/>
      <c r="C224" s="2"/>
      <c r="D224" s="1"/>
      <c r="E224" s="3"/>
      <c r="F224" s="3"/>
      <c r="G224" s="4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</row>
    <row r="225" ht="9.75" hidden="1" customHeight="1">
      <c r="A225" s="1"/>
      <c r="B225" s="1"/>
      <c r="C225" s="2"/>
      <c r="D225" s="1"/>
      <c r="E225" s="3"/>
      <c r="F225" s="3"/>
      <c r="G225" s="4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</row>
    <row r="226" ht="9.75" hidden="1" customHeight="1">
      <c r="A226" s="1"/>
      <c r="B226" s="1"/>
      <c r="C226" s="2"/>
      <c r="D226" s="1"/>
      <c r="E226" s="3"/>
      <c r="F226" s="3"/>
      <c r="G226" s="4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</row>
    <row r="227" ht="9.75" hidden="1" customHeight="1">
      <c r="A227" s="1"/>
      <c r="B227" s="1"/>
      <c r="C227" s="2"/>
      <c r="D227" s="1"/>
      <c r="E227" s="3"/>
      <c r="F227" s="3"/>
      <c r="G227" s="4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</row>
    <row r="228" ht="9.75" hidden="1" customHeight="1">
      <c r="A228" s="1"/>
      <c r="B228" s="1"/>
      <c r="C228" s="2"/>
      <c r="D228" s="1"/>
      <c r="E228" s="3"/>
      <c r="F228" s="3"/>
      <c r="G228" s="4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</row>
    <row r="229" ht="9.75" hidden="1" customHeight="1">
      <c r="A229" s="1"/>
      <c r="B229" s="1"/>
      <c r="C229" s="2"/>
      <c r="D229" s="1"/>
      <c r="E229" s="3"/>
      <c r="F229" s="3"/>
      <c r="G229" s="4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</row>
    <row r="230" ht="9.75" hidden="1" customHeight="1">
      <c r="A230" s="1"/>
      <c r="B230" s="1"/>
      <c r="C230" s="2"/>
      <c r="D230" s="1"/>
      <c r="E230" s="3"/>
      <c r="F230" s="3"/>
      <c r="G230" s="4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</row>
    <row r="231" ht="9.75" hidden="1" customHeight="1">
      <c r="A231" s="1"/>
      <c r="B231" s="1"/>
      <c r="C231" s="2"/>
      <c r="D231" s="1"/>
      <c r="E231" s="3"/>
      <c r="F231" s="3"/>
      <c r="G231" s="4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</row>
    <row r="232" ht="9.75" hidden="1" customHeight="1">
      <c r="A232" s="1"/>
      <c r="B232" s="1"/>
      <c r="C232" s="2"/>
      <c r="D232" s="1"/>
      <c r="E232" s="3"/>
      <c r="F232" s="3"/>
      <c r="G232" s="4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</row>
    <row r="233" ht="9.75" hidden="1" customHeight="1">
      <c r="A233" s="1"/>
      <c r="B233" s="1"/>
      <c r="C233" s="2"/>
      <c r="D233" s="1"/>
      <c r="E233" s="3"/>
      <c r="F233" s="3"/>
      <c r="G233" s="4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</row>
    <row r="234" ht="9.75" hidden="1" customHeight="1">
      <c r="A234" s="1"/>
      <c r="B234" s="1"/>
      <c r="C234" s="2"/>
      <c r="D234" s="1"/>
      <c r="E234" s="3"/>
      <c r="F234" s="3"/>
      <c r="G234" s="4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</row>
    <row r="235" ht="9.75" hidden="1" customHeight="1">
      <c r="A235" s="1"/>
      <c r="B235" s="1"/>
      <c r="C235" s="2"/>
      <c r="D235" s="1"/>
      <c r="E235" s="3"/>
      <c r="F235" s="3"/>
      <c r="G235" s="4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</row>
    <row r="236" ht="9.75" hidden="1" customHeight="1">
      <c r="A236" s="1"/>
      <c r="B236" s="1"/>
      <c r="C236" s="2"/>
      <c r="D236" s="1"/>
      <c r="E236" s="3"/>
      <c r="F236" s="3"/>
      <c r="G236" s="4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</row>
    <row r="237" ht="9.75" hidden="1" customHeight="1">
      <c r="A237" s="1"/>
      <c r="B237" s="1"/>
      <c r="C237" s="2"/>
      <c r="D237" s="1"/>
      <c r="E237" s="3"/>
      <c r="F237" s="3"/>
      <c r="G237" s="4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</row>
    <row r="238" ht="9.75" hidden="1" customHeight="1">
      <c r="A238" s="1"/>
      <c r="B238" s="1"/>
      <c r="C238" s="2"/>
      <c r="D238" s="1"/>
      <c r="E238" s="3"/>
      <c r="F238" s="3"/>
      <c r="G238" s="4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</row>
    <row r="239" ht="9.75" hidden="1" customHeight="1">
      <c r="A239" s="1"/>
      <c r="B239" s="1"/>
      <c r="C239" s="2"/>
      <c r="D239" s="1"/>
      <c r="E239" s="3"/>
      <c r="F239" s="3"/>
      <c r="G239" s="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</row>
    <row r="240" ht="9.75" hidden="1" customHeight="1">
      <c r="A240" s="1"/>
      <c r="B240" s="1"/>
      <c r="C240" s="2"/>
      <c r="D240" s="1"/>
      <c r="E240" s="3"/>
      <c r="F240" s="3"/>
      <c r="G240" s="4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</row>
    <row r="241" ht="9.75" hidden="1" customHeight="1">
      <c r="A241" s="1"/>
      <c r="B241" s="1"/>
      <c r="C241" s="2"/>
      <c r="D241" s="1"/>
      <c r="E241" s="3"/>
      <c r="F241" s="3"/>
      <c r="G241" s="4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</row>
    <row r="242" ht="9.75" hidden="1" customHeight="1">
      <c r="A242" s="1"/>
      <c r="B242" s="1"/>
      <c r="C242" s="2"/>
      <c r="D242" s="1"/>
      <c r="E242" s="3"/>
      <c r="F242" s="3"/>
      <c r="G242" s="4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</row>
    <row r="243" ht="9.75" hidden="1" customHeight="1">
      <c r="A243" s="1"/>
      <c r="B243" s="1"/>
      <c r="C243" s="2"/>
      <c r="D243" s="1"/>
      <c r="E243" s="3"/>
      <c r="F243" s="3"/>
      <c r="G243" s="4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</row>
    <row r="244" ht="9.75" hidden="1" customHeight="1">
      <c r="A244" s="1"/>
      <c r="B244" s="1"/>
      <c r="C244" s="2"/>
      <c r="D244" s="1"/>
      <c r="E244" s="3"/>
      <c r="F244" s="3"/>
      <c r="G244" s="4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</row>
    <row r="245" ht="9.75" hidden="1" customHeight="1">
      <c r="A245" s="1"/>
      <c r="B245" s="1"/>
      <c r="C245" s="2"/>
      <c r="D245" s="1"/>
      <c r="E245" s="3"/>
      <c r="F245" s="3"/>
      <c r="G245" s="4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</row>
    <row r="246" ht="9.75" hidden="1" customHeight="1">
      <c r="A246" s="1"/>
      <c r="B246" s="1"/>
      <c r="C246" s="2"/>
      <c r="D246" s="1"/>
      <c r="E246" s="3"/>
      <c r="F246" s="3"/>
      <c r="G246" s="4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</row>
    <row r="247" ht="9.75" hidden="1" customHeight="1">
      <c r="A247" s="1"/>
      <c r="B247" s="1"/>
      <c r="C247" s="2"/>
      <c r="D247" s="1"/>
      <c r="E247" s="3"/>
      <c r="F247" s="3"/>
      <c r="G247" s="4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</row>
    <row r="248" ht="9.75" hidden="1" customHeight="1">
      <c r="A248" s="1"/>
      <c r="B248" s="1"/>
      <c r="C248" s="2"/>
      <c r="D248" s="1"/>
      <c r="E248" s="3"/>
      <c r="F248" s="3"/>
      <c r="G248" s="4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</row>
    <row r="249" ht="9.75" hidden="1" customHeight="1">
      <c r="A249" s="1"/>
      <c r="B249" s="1"/>
      <c r="C249" s="2"/>
      <c r="D249" s="1"/>
      <c r="E249" s="3"/>
      <c r="F249" s="3"/>
      <c r="G249" s="4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</row>
    <row r="250" ht="9.75" hidden="1" customHeight="1">
      <c r="A250" s="1"/>
      <c r="B250" s="1"/>
      <c r="C250" s="2"/>
      <c r="D250" s="1"/>
      <c r="E250" s="3"/>
      <c r="F250" s="3"/>
      <c r="G250" s="4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</row>
    <row r="251" ht="9.75" hidden="1" customHeight="1">
      <c r="A251" s="1"/>
      <c r="B251" s="1"/>
      <c r="C251" s="2"/>
      <c r="D251" s="1"/>
      <c r="E251" s="3"/>
      <c r="F251" s="3"/>
      <c r="G251" s="4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</row>
    <row r="252" ht="9.75" hidden="1" customHeight="1">
      <c r="A252" s="1"/>
      <c r="B252" s="1"/>
      <c r="C252" s="2"/>
      <c r="D252" s="1"/>
      <c r="E252" s="3"/>
      <c r="F252" s="3"/>
      <c r="G252" s="4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</row>
    <row r="253" ht="9.75" hidden="1" customHeight="1">
      <c r="A253" s="1"/>
      <c r="B253" s="1"/>
      <c r="C253" s="2"/>
      <c r="D253" s="1"/>
      <c r="E253" s="3"/>
      <c r="F253" s="3"/>
      <c r="G253" s="4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</row>
    <row r="254" ht="9.75" hidden="1" customHeight="1">
      <c r="A254" s="1"/>
      <c r="B254" s="1"/>
      <c r="C254" s="2"/>
      <c r="D254" s="1"/>
      <c r="E254" s="3"/>
      <c r="F254" s="3"/>
      <c r="G254" s="4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</row>
    <row r="255" ht="9.75" hidden="1" customHeight="1">
      <c r="A255" s="1"/>
      <c r="B255" s="1"/>
      <c r="C255" s="2"/>
      <c r="D255" s="1"/>
      <c r="E255" s="3"/>
      <c r="F255" s="3"/>
      <c r="G255" s="4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</row>
    <row r="256" ht="9.75" hidden="1" customHeight="1">
      <c r="A256" s="1"/>
      <c r="B256" s="1"/>
      <c r="C256" s="2"/>
      <c r="D256" s="1"/>
      <c r="E256" s="3"/>
      <c r="F256" s="3"/>
      <c r="G256" s="4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</row>
    <row r="257" ht="9.75" hidden="1" customHeight="1">
      <c r="A257" s="1"/>
      <c r="B257" s="1"/>
      <c r="C257" s="2"/>
      <c r="D257" s="1"/>
      <c r="E257" s="3"/>
      <c r="F257" s="3"/>
      <c r="G257" s="4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</row>
    <row r="258" ht="9.75" hidden="1" customHeight="1">
      <c r="A258" s="1"/>
      <c r="B258" s="1"/>
      <c r="C258" s="2"/>
      <c r="D258" s="1"/>
      <c r="E258" s="3"/>
      <c r="F258" s="3"/>
      <c r="G258" s="4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</row>
    <row r="259" ht="9.75" hidden="1" customHeight="1">
      <c r="A259" s="1"/>
      <c r="B259" s="1"/>
      <c r="C259" s="2"/>
      <c r="D259" s="1"/>
      <c r="E259" s="3"/>
      <c r="F259" s="3"/>
      <c r="G259" s="4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</row>
    <row r="260" ht="9.75" hidden="1" customHeight="1">
      <c r="A260" s="1"/>
      <c r="B260" s="1"/>
      <c r="C260" s="2"/>
      <c r="D260" s="1"/>
      <c r="E260" s="3"/>
      <c r="F260" s="3"/>
      <c r="G260" s="4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</row>
    <row r="261" ht="9.75" hidden="1" customHeight="1">
      <c r="A261" s="1"/>
      <c r="B261" s="1"/>
      <c r="C261" s="2"/>
      <c r="D261" s="1"/>
      <c r="E261" s="3"/>
      <c r="F261" s="3"/>
      <c r="G261" s="4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</row>
    <row r="262" ht="9.75" hidden="1" customHeight="1">
      <c r="A262" s="1"/>
      <c r="B262" s="1"/>
      <c r="C262" s="2"/>
      <c r="D262" s="1"/>
      <c r="E262" s="3"/>
      <c r="F262" s="3"/>
      <c r="G262" s="4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</row>
    <row r="263" ht="9.75" hidden="1" customHeight="1">
      <c r="A263" s="1"/>
      <c r="B263" s="1"/>
      <c r="C263" s="2"/>
      <c r="D263" s="1"/>
      <c r="E263" s="3"/>
      <c r="F263" s="3"/>
      <c r="G263" s="4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</row>
    <row r="264" ht="9.75" hidden="1" customHeight="1">
      <c r="A264" s="1"/>
      <c r="B264" s="1"/>
      <c r="C264" s="2"/>
      <c r="D264" s="1"/>
      <c r="E264" s="3"/>
      <c r="F264" s="3"/>
      <c r="G264" s="4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</row>
    <row r="265" ht="9.75" hidden="1" customHeight="1">
      <c r="A265" s="1"/>
      <c r="B265" s="1"/>
      <c r="C265" s="2"/>
      <c r="D265" s="1"/>
      <c r="E265" s="3"/>
      <c r="F265" s="3"/>
      <c r="G265" s="4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</row>
    <row r="266" ht="9.75" hidden="1" customHeight="1">
      <c r="A266" s="1"/>
      <c r="B266" s="1"/>
      <c r="C266" s="2"/>
      <c r="D266" s="1"/>
      <c r="E266" s="3"/>
      <c r="F266" s="3"/>
      <c r="G266" s="4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</row>
    <row r="267" ht="9.75" hidden="1" customHeight="1">
      <c r="A267" s="1"/>
      <c r="B267" s="1"/>
      <c r="C267" s="2"/>
      <c r="D267" s="1"/>
      <c r="E267" s="3"/>
      <c r="F267" s="3"/>
      <c r="G267" s="4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</row>
    <row r="268" ht="9.75" hidden="1" customHeight="1">
      <c r="A268" s="1"/>
      <c r="B268" s="1"/>
      <c r="C268" s="2"/>
      <c r="D268" s="1"/>
      <c r="E268" s="3"/>
      <c r="F268" s="3"/>
      <c r="G268" s="4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</row>
    <row r="269" ht="9.75" hidden="1" customHeight="1">
      <c r="A269" s="1"/>
      <c r="B269" s="1"/>
      <c r="C269" s="2"/>
      <c r="D269" s="1"/>
      <c r="E269" s="3"/>
      <c r="F269" s="3"/>
      <c r="G269" s="4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</row>
    <row r="270" ht="9.75" hidden="1" customHeight="1">
      <c r="A270" s="1"/>
      <c r="B270" s="1"/>
      <c r="C270" s="2"/>
      <c r="D270" s="1"/>
      <c r="E270" s="3"/>
      <c r="F270" s="3"/>
      <c r="G270" s="4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</row>
    <row r="271" ht="9.75" hidden="1" customHeight="1">
      <c r="A271" s="1"/>
      <c r="B271" s="1"/>
      <c r="C271" s="2"/>
      <c r="D271" s="1"/>
      <c r="E271" s="3"/>
      <c r="F271" s="3"/>
      <c r="G271" s="4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</row>
    <row r="272" ht="9.75" hidden="1" customHeight="1">
      <c r="A272" s="1"/>
      <c r="B272" s="1"/>
      <c r="C272" s="2"/>
      <c r="D272" s="1"/>
      <c r="E272" s="3"/>
      <c r="F272" s="3"/>
      <c r="G272" s="4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</row>
    <row r="273" ht="9.75" hidden="1" customHeight="1">
      <c r="A273" s="1"/>
      <c r="B273" s="1"/>
      <c r="C273" s="2"/>
      <c r="D273" s="1"/>
      <c r="E273" s="3"/>
      <c r="F273" s="3"/>
      <c r="G273" s="4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</row>
    <row r="274" ht="9.75" hidden="1" customHeight="1">
      <c r="A274" s="1"/>
      <c r="B274" s="1"/>
      <c r="C274" s="2"/>
      <c r="D274" s="1"/>
      <c r="E274" s="3"/>
      <c r="F274" s="3"/>
      <c r="G274" s="4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</row>
    <row r="275" ht="9.75" hidden="1" customHeight="1">
      <c r="A275" s="1"/>
      <c r="B275" s="1"/>
      <c r="C275" s="2"/>
      <c r="D275" s="1"/>
      <c r="E275" s="3"/>
      <c r="F275" s="3"/>
      <c r="G275" s="4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</row>
    <row r="276" ht="9.75" hidden="1" customHeight="1">
      <c r="A276" s="1"/>
      <c r="B276" s="1"/>
      <c r="C276" s="2"/>
      <c r="D276" s="1"/>
      <c r="E276" s="3"/>
      <c r="F276" s="3"/>
      <c r="G276" s="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</row>
    <row r="277" ht="9.75" hidden="1" customHeight="1">
      <c r="A277" s="1"/>
      <c r="B277" s="1"/>
      <c r="C277" s="2"/>
      <c r="D277" s="1"/>
      <c r="E277" s="3"/>
      <c r="F277" s="3"/>
      <c r="G277" s="4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</row>
    <row r="278" ht="9.75" hidden="1" customHeight="1">
      <c r="A278" s="1"/>
      <c r="B278" s="1"/>
      <c r="C278" s="2"/>
      <c r="D278" s="1"/>
      <c r="E278" s="3"/>
      <c r="F278" s="3"/>
      <c r="G278" s="4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</row>
    <row r="279" ht="9.75" hidden="1" customHeight="1">
      <c r="A279" s="1"/>
      <c r="B279" s="1"/>
      <c r="C279" s="2"/>
      <c r="D279" s="1"/>
      <c r="E279" s="3"/>
      <c r="F279" s="3"/>
      <c r="G279" s="4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</row>
    <row r="280" ht="9.75" hidden="1" customHeight="1">
      <c r="A280" s="1"/>
      <c r="B280" s="1"/>
      <c r="C280" s="2"/>
      <c r="D280" s="1"/>
      <c r="E280" s="3"/>
      <c r="F280" s="3"/>
      <c r="G280" s="4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</row>
    <row r="281" ht="9.75" hidden="1" customHeight="1">
      <c r="A281" s="1"/>
      <c r="B281" s="1"/>
      <c r="C281" s="2"/>
      <c r="D281" s="1"/>
      <c r="E281" s="3"/>
      <c r="F281" s="3"/>
      <c r="G281" s="4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</row>
    <row r="282" ht="9.75" hidden="1" customHeight="1">
      <c r="A282" s="1"/>
      <c r="B282" s="1"/>
      <c r="C282" s="2"/>
      <c r="D282" s="1"/>
      <c r="E282" s="3"/>
      <c r="F282" s="3"/>
      <c r="G282" s="4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</row>
    <row r="283" ht="9.75" hidden="1" customHeight="1">
      <c r="A283" s="1"/>
      <c r="B283" s="1"/>
      <c r="C283" s="2"/>
      <c r="D283" s="1"/>
      <c r="E283" s="3"/>
      <c r="F283" s="3"/>
      <c r="G283" s="4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</row>
    <row r="284" ht="9.75" hidden="1" customHeight="1">
      <c r="A284" s="1"/>
      <c r="B284" s="1"/>
      <c r="C284" s="2"/>
      <c r="D284" s="1"/>
      <c r="E284" s="3"/>
      <c r="F284" s="3"/>
      <c r="G284" s="4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</row>
    <row r="285" ht="9.75" hidden="1" customHeight="1">
      <c r="A285" s="1"/>
      <c r="B285" s="1"/>
      <c r="C285" s="2"/>
      <c r="D285" s="1"/>
      <c r="E285" s="3"/>
      <c r="F285" s="3"/>
      <c r="G285" s="4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</row>
    <row r="286" ht="9.75" hidden="1" customHeight="1">
      <c r="A286" s="1"/>
      <c r="B286" s="1"/>
      <c r="C286" s="2"/>
      <c r="D286" s="1"/>
      <c r="E286" s="3"/>
      <c r="F286" s="3"/>
      <c r="G286" s="4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</row>
    <row r="287" ht="9.75" hidden="1" customHeight="1">
      <c r="A287" s="1"/>
      <c r="B287" s="1"/>
      <c r="C287" s="2"/>
      <c r="D287" s="1"/>
      <c r="E287" s="3"/>
      <c r="F287" s="3"/>
      <c r="G287" s="4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</row>
    <row r="288" ht="9.75" hidden="1" customHeight="1">
      <c r="A288" s="1"/>
      <c r="B288" s="1"/>
      <c r="C288" s="2"/>
      <c r="D288" s="1"/>
      <c r="E288" s="3"/>
      <c r="F288" s="3"/>
      <c r="G288" s="4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</row>
    <row r="289" ht="9.75" hidden="1" customHeight="1">
      <c r="A289" s="1"/>
      <c r="B289" s="1"/>
      <c r="C289" s="2"/>
      <c r="D289" s="1"/>
      <c r="E289" s="3"/>
      <c r="F289" s="3"/>
      <c r="G289" s="4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</row>
    <row r="290" ht="9.75" hidden="1" customHeight="1">
      <c r="A290" s="1"/>
      <c r="B290" s="1"/>
      <c r="C290" s="2"/>
      <c r="D290" s="1"/>
      <c r="E290" s="3"/>
      <c r="F290" s="3"/>
      <c r="G290" s="4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</row>
    <row r="291" ht="9.75" hidden="1" customHeight="1">
      <c r="A291" s="1"/>
      <c r="B291" s="1"/>
      <c r="C291" s="2"/>
      <c r="D291" s="1"/>
      <c r="E291" s="3"/>
      <c r="F291" s="3"/>
      <c r="G291" s="4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</row>
    <row r="292" ht="9.75" hidden="1" customHeight="1">
      <c r="A292" s="1"/>
      <c r="B292" s="1"/>
      <c r="C292" s="2"/>
      <c r="D292" s="1"/>
      <c r="E292" s="3"/>
      <c r="F292" s="3"/>
      <c r="G292" s="4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</row>
    <row r="293" ht="9.75" hidden="1" customHeight="1">
      <c r="A293" s="1"/>
      <c r="B293" s="1"/>
      <c r="C293" s="2"/>
      <c r="D293" s="1"/>
      <c r="E293" s="3"/>
      <c r="F293" s="3"/>
      <c r="G293" s="4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</row>
    <row r="294" ht="9.75" hidden="1" customHeight="1">
      <c r="A294" s="1"/>
      <c r="B294" s="1"/>
      <c r="C294" s="2"/>
      <c r="D294" s="1"/>
      <c r="E294" s="3"/>
      <c r="F294" s="3"/>
      <c r="G294" s="4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</row>
    <row r="295" ht="9.75" hidden="1" customHeight="1">
      <c r="A295" s="1"/>
      <c r="B295" s="1"/>
      <c r="C295" s="2"/>
      <c r="D295" s="1"/>
      <c r="E295" s="3"/>
      <c r="F295" s="3"/>
      <c r="G295" s="4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</row>
    <row r="296" ht="9.75" hidden="1" customHeight="1">
      <c r="A296" s="1"/>
      <c r="B296" s="1"/>
      <c r="C296" s="2"/>
      <c r="D296" s="1"/>
      <c r="E296" s="3"/>
      <c r="F296" s="3"/>
      <c r="G296" s="4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</row>
    <row r="297" ht="9.75" hidden="1" customHeight="1">
      <c r="A297" s="1"/>
      <c r="B297" s="1"/>
      <c r="C297" s="2"/>
      <c r="D297" s="1"/>
      <c r="E297" s="3"/>
      <c r="F297" s="3"/>
      <c r="G297" s="4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</row>
    <row r="298" ht="9.75" hidden="1" customHeight="1">
      <c r="A298" s="1"/>
      <c r="B298" s="1"/>
      <c r="C298" s="2"/>
      <c r="D298" s="1"/>
      <c r="E298" s="3"/>
      <c r="F298" s="3"/>
      <c r="G298" s="4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</row>
    <row r="299" ht="9.75" hidden="1" customHeight="1">
      <c r="A299" s="1"/>
      <c r="B299" s="1"/>
      <c r="C299" s="2"/>
      <c r="D299" s="1"/>
      <c r="E299" s="3"/>
      <c r="F299" s="3"/>
      <c r="G299" s="4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</row>
    <row r="300" ht="9.75" hidden="1" customHeight="1">
      <c r="A300" s="1"/>
      <c r="B300" s="1"/>
      <c r="C300" s="2"/>
      <c r="D300" s="1"/>
      <c r="E300" s="3"/>
      <c r="F300" s="3"/>
      <c r="G300" s="4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</row>
    <row r="301" ht="9.75" hidden="1" customHeight="1">
      <c r="A301" s="1"/>
      <c r="B301" s="1"/>
      <c r="C301" s="2"/>
      <c r="D301" s="1"/>
      <c r="E301" s="3"/>
      <c r="F301" s="3"/>
      <c r="G301" s="4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</row>
    <row r="302" ht="9.75" hidden="1" customHeight="1">
      <c r="A302" s="1"/>
      <c r="B302" s="1"/>
      <c r="C302" s="2"/>
      <c r="D302" s="1"/>
      <c r="E302" s="3"/>
      <c r="F302" s="3"/>
      <c r="G302" s="4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</row>
    <row r="303" ht="9.75" hidden="1" customHeight="1">
      <c r="A303" s="1"/>
      <c r="B303" s="1"/>
      <c r="C303" s="2"/>
      <c r="D303" s="1"/>
      <c r="E303" s="3"/>
      <c r="F303" s="3"/>
      <c r="G303" s="4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</row>
    <row r="304" ht="9.75" hidden="1" customHeight="1">
      <c r="A304" s="1"/>
      <c r="B304" s="1"/>
      <c r="C304" s="2"/>
      <c r="D304" s="1"/>
      <c r="E304" s="3"/>
      <c r="F304" s="3"/>
      <c r="G304" s="4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</row>
    <row r="305" ht="9.75" hidden="1" customHeight="1">
      <c r="A305" s="1"/>
      <c r="B305" s="1"/>
      <c r="C305" s="2"/>
      <c r="D305" s="1"/>
      <c r="E305" s="3"/>
      <c r="F305" s="3"/>
      <c r="G305" s="4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</row>
    <row r="306" ht="9.75" hidden="1" customHeight="1">
      <c r="A306" s="1"/>
      <c r="B306" s="1"/>
      <c r="C306" s="2"/>
      <c r="D306" s="1"/>
      <c r="E306" s="3"/>
      <c r="F306" s="3"/>
      <c r="G306" s="4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</row>
    <row r="307" ht="9.75" hidden="1" customHeight="1">
      <c r="A307" s="1"/>
      <c r="B307" s="1"/>
      <c r="C307" s="2"/>
      <c r="D307" s="1"/>
      <c r="E307" s="3"/>
      <c r="F307" s="3"/>
      <c r="G307" s="4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</row>
    <row r="308" ht="9.75" hidden="1" customHeight="1">
      <c r="A308" s="1"/>
      <c r="B308" s="1"/>
      <c r="C308" s="2"/>
      <c r="D308" s="1"/>
      <c r="E308" s="3"/>
      <c r="F308" s="3"/>
      <c r="G308" s="4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</row>
    <row r="309" ht="9.75" hidden="1" customHeight="1">
      <c r="A309" s="1"/>
      <c r="B309" s="1"/>
      <c r="C309" s="2"/>
      <c r="D309" s="1"/>
      <c r="E309" s="3"/>
      <c r="F309" s="3"/>
      <c r="G309" s="4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</row>
    <row r="310" ht="9.75" hidden="1" customHeight="1">
      <c r="A310" s="1"/>
      <c r="B310" s="1"/>
      <c r="C310" s="2"/>
      <c r="D310" s="1"/>
      <c r="E310" s="3"/>
      <c r="F310" s="3"/>
      <c r="G310" s="4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</row>
    <row r="311" ht="9.75" hidden="1" customHeight="1">
      <c r="A311" s="1"/>
      <c r="B311" s="1"/>
      <c r="C311" s="2"/>
      <c r="D311" s="1"/>
      <c r="E311" s="3"/>
      <c r="F311" s="3"/>
      <c r="G311" s="4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</row>
    <row r="312" ht="9.75" hidden="1" customHeight="1">
      <c r="A312" s="1"/>
      <c r="B312" s="1"/>
      <c r="C312" s="2"/>
      <c r="D312" s="1"/>
      <c r="E312" s="3"/>
      <c r="F312" s="3"/>
      <c r="G312" s="4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</row>
    <row r="313" ht="9.75" hidden="1" customHeight="1">
      <c r="A313" s="1"/>
      <c r="B313" s="1"/>
      <c r="C313" s="2"/>
      <c r="D313" s="1"/>
      <c r="E313" s="3"/>
      <c r="F313" s="3"/>
      <c r="G313" s="4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</row>
    <row r="314" ht="9.75" hidden="1" customHeight="1">
      <c r="A314" s="1"/>
      <c r="B314" s="1"/>
      <c r="C314" s="2"/>
      <c r="D314" s="1"/>
      <c r="E314" s="3"/>
      <c r="F314" s="3"/>
      <c r="G314" s="4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</row>
    <row r="315" ht="9.75" hidden="1" customHeight="1">
      <c r="A315" s="1"/>
      <c r="B315" s="1"/>
      <c r="C315" s="2"/>
      <c r="D315" s="1"/>
      <c r="E315" s="3"/>
      <c r="F315" s="3"/>
      <c r="G315" s="4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</row>
    <row r="316" ht="9.75" hidden="1" customHeight="1">
      <c r="A316" s="1"/>
      <c r="B316" s="1"/>
      <c r="C316" s="2"/>
      <c r="D316" s="1"/>
      <c r="E316" s="3"/>
      <c r="F316" s="3"/>
      <c r="G316" s="4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</row>
    <row r="317" ht="9.75" hidden="1" customHeight="1">
      <c r="A317" s="1"/>
      <c r="B317" s="1"/>
      <c r="C317" s="2"/>
      <c r="D317" s="1"/>
      <c r="E317" s="3"/>
      <c r="F317" s="3"/>
      <c r="G317" s="4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</row>
    <row r="318" ht="9.75" hidden="1" customHeight="1">
      <c r="A318" s="1"/>
      <c r="B318" s="1"/>
      <c r="C318" s="2"/>
      <c r="D318" s="1"/>
      <c r="E318" s="3"/>
      <c r="F318" s="3"/>
      <c r="G318" s="4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</row>
    <row r="319" ht="9.75" hidden="1" customHeight="1">
      <c r="A319" s="1"/>
      <c r="B319" s="1"/>
      <c r="C319" s="2"/>
      <c r="D319" s="1"/>
      <c r="E319" s="3"/>
      <c r="F319" s="3"/>
      <c r="G319" s="4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</row>
    <row r="320" ht="9.75" hidden="1" customHeight="1">
      <c r="A320" s="1"/>
      <c r="B320" s="1"/>
      <c r="C320" s="2"/>
      <c r="D320" s="1"/>
      <c r="E320" s="3"/>
      <c r="F320" s="3"/>
      <c r="G320" s="4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</row>
    <row r="321" ht="9.75" hidden="1" customHeight="1">
      <c r="A321" s="1"/>
      <c r="B321" s="1"/>
      <c r="C321" s="2"/>
      <c r="D321" s="1"/>
      <c r="E321" s="3"/>
      <c r="F321" s="3"/>
      <c r="G321" s="4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</row>
    <row r="322" ht="9.75" hidden="1" customHeight="1">
      <c r="A322" s="1"/>
      <c r="B322" s="1"/>
      <c r="C322" s="2"/>
      <c r="D322" s="1"/>
      <c r="E322" s="3"/>
      <c r="F322" s="3"/>
      <c r="G322" s="4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</row>
    <row r="323" ht="9.75" hidden="1" customHeight="1">
      <c r="A323" s="1"/>
      <c r="B323" s="1"/>
      <c r="C323" s="2"/>
      <c r="D323" s="1"/>
      <c r="E323" s="3"/>
      <c r="F323" s="3"/>
      <c r="G323" s="4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</row>
    <row r="324" ht="9.75" hidden="1" customHeight="1">
      <c r="A324" s="1"/>
      <c r="B324" s="1"/>
      <c r="C324" s="2"/>
      <c r="D324" s="1"/>
      <c r="E324" s="3"/>
      <c r="F324" s="3"/>
      <c r="G324" s="4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</row>
    <row r="325" ht="9.75" hidden="1" customHeight="1">
      <c r="A325" s="1"/>
      <c r="B325" s="1"/>
      <c r="C325" s="2"/>
      <c r="D325" s="1"/>
      <c r="E325" s="3"/>
      <c r="F325" s="3"/>
      <c r="G325" s="4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</row>
    <row r="326" ht="9.75" hidden="1" customHeight="1">
      <c r="A326" s="1"/>
      <c r="B326" s="1"/>
      <c r="C326" s="2"/>
      <c r="D326" s="1"/>
      <c r="E326" s="3"/>
      <c r="F326" s="3"/>
      <c r="G326" s="4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</row>
    <row r="327" ht="9.75" hidden="1" customHeight="1">
      <c r="A327" s="1"/>
      <c r="B327" s="1"/>
      <c r="C327" s="2"/>
      <c r="D327" s="1"/>
      <c r="E327" s="3"/>
      <c r="F327" s="3"/>
      <c r="G327" s="4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</row>
    <row r="328" ht="9.75" hidden="1" customHeight="1">
      <c r="A328" s="1"/>
      <c r="B328" s="1"/>
      <c r="C328" s="2"/>
      <c r="D328" s="1"/>
      <c r="E328" s="3"/>
      <c r="F328" s="3"/>
      <c r="G328" s="4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</row>
    <row r="329" ht="9.75" hidden="1" customHeight="1">
      <c r="A329" s="1"/>
      <c r="B329" s="1"/>
      <c r="C329" s="2"/>
      <c r="D329" s="1"/>
      <c r="E329" s="3"/>
      <c r="F329" s="3"/>
      <c r="G329" s="4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</row>
    <row r="330" ht="9.75" hidden="1" customHeight="1">
      <c r="A330" s="1"/>
      <c r="B330" s="1"/>
      <c r="C330" s="2"/>
      <c r="D330" s="1"/>
      <c r="E330" s="3"/>
      <c r="F330" s="3"/>
      <c r="G330" s="4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</row>
    <row r="331" ht="9.75" hidden="1" customHeight="1">
      <c r="A331" s="1"/>
      <c r="B331" s="1"/>
      <c r="C331" s="2"/>
      <c r="D331" s="1"/>
      <c r="E331" s="3"/>
      <c r="F331" s="3"/>
      <c r="G331" s="4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</row>
    <row r="332" ht="9.75" hidden="1" customHeight="1">
      <c r="A332" s="1"/>
      <c r="B332" s="1"/>
      <c r="C332" s="2"/>
      <c r="D332" s="1"/>
      <c r="E332" s="3"/>
      <c r="F332" s="3"/>
      <c r="G332" s="4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</row>
    <row r="333" ht="9.75" hidden="1" customHeight="1">
      <c r="A333" s="1"/>
      <c r="B333" s="1"/>
      <c r="C333" s="2"/>
      <c r="D333" s="1"/>
      <c r="E333" s="3"/>
      <c r="F333" s="3"/>
      <c r="G333" s="4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</row>
    <row r="334" ht="9.75" hidden="1" customHeight="1">
      <c r="A334" s="1"/>
      <c r="B334" s="1"/>
      <c r="C334" s="2"/>
      <c r="D334" s="1"/>
      <c r="E334" s="3"/>
      <c r="F334" s="3"/>
      <c r="G334" s="4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</row>
    <row r="335" ht="9.75" hidden="1" customHeight="1">
      <c r="A335" s="1"/>
      <c r="B335" s="1"/>
      <c r="C335" s="2"/>
      <c r="D335" s="1"/>
      <c r="E335" s="3"/>
      <c r="F335" s="3"/>
      <c r="G335" s="4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</row>
    <row r="336" ht="9.75" hidden="1" customHeight="1">
      <c r="A336" s="1"/>
      <c r="B336" s="1"/>
      <c r="C336" s="2"/>
      <c r="D336" s="1"/>
      <c r="E336" s="3"/>
      <c r="F336" s="3"/>
      <c r="G336" s="4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</row>
    <row r="337" ht="9.75" hidden="1" customHeight="1">
      <c r="A337" s="1"/>
      <c r="B337" s="1"/>
      <c r="C337" s="2"/>
      <c r="D337" s="1"/>
      <c r="E337" s="3"/>
      <c r="F337" s="3"/>
      <c r="G337" s="4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</row>
    <row r="338" ht="9.75" hidden="1" customHeight="1">
      <c r="A338" s="1"/>
      <c r="B338" s="1"/>
      <c r="C338" s="2"/>
      <c r="D338" s="1"/>
      <c r="E338" s="3"/>
      <c r="F338" s="3"/>
      <c r="G338" s="4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</row>
    <row r="339" ht="9.75" hidden="1" customHeight="1">
      <c r="A339" s="1"/>
      <c r="B339" s="1"/>
      <c r="C339" s="2"/>
      <c r="D339" s="1"/>
      <c r="E339" s="3"/>
      <c r="F339" s="3"/>
      <c r="G339" s="4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</row>
    <row r="340" ht="9.75" hidden="1" customHeight="1">
      <c r="A340" s="1"/>
      <c r="B340" s="1"/>
      <c r="C340" s="2"/>
      <c r="D340" s="1"/>
      <c r="E340" s="3"/>
      <c r="F340" s="3"/>
      <c r="G340" s="4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</row>
    <row r="341" ht="9.75" hidden="1" customHeight="1">
      <c r="A341" s="1"/>
      <c r="B341" s="1"/>
      <c r="C341" s="2"/>
      <c r="D341" s="1"/>
      <c r="E341" s="3"/>
      <c r="F341" s="3"/>
      <c r="G341" s="4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</row>
    <row r="342" ht="9.75" hidden="1" customHeight="1">
      <c r="A342" s="1"/>
      <c r="B342" s="1"/>
      <c r="C342" s="2"/>
      <c r="D342" s="1"/>
      <c r="E342" s="3"/>
      <c r="F342" s="3"/>
      <c r="G342" s="4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</row>
    <row r="343" ht="9.75" hidden="1" customHeight="1">
      <c r="A343" s="1"/>
      <c r="B343" s="1"/>
      <c r="C343" s="2"/>
      <c r="D343" s="1"/>
      <c r="E343" s="3"/>
      <c r="F343" s="3"/>
      <c r="G343" s="4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</row>
    <row r="344" ht="9.75" hidden="1" customHeight="1">
      <c r="A344" s="1"/>
      <c r="B344" s="1"/>
      <c r="C344" s="2"/>
      <c r="D344" s="1"/>
      <c r="E344" s="3"/>
      <c r="F344" s="3"/>
      <c r="G344" s="4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</row>
    <row r="345" ht="9.75" hidden="1" customHeight="1">
      <c r="A345" s="1"/>
      <c r="B345" s="1"/>
      <c r="C345" s="2"/>
      <c r="D345" s="1"/>
      <c r="E345" s="3"/>
      <c r="F345" s="3"/>
      <c r="G345" s="4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</row>
    <row r="346" ht="9.75" hidden="1" customHeight="1">
      <c r="A346" s="1"/>
      <c r="B346" s="1"/>
      <c r="C346" s="2"/>
      <c r="D346" s="1"/>
      <c r="E346" s="3"/>
      <c r="F346" s="3"/>
      <c r="G346" s="4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</row>
    <row r="347" ht="9.75" hidden="1" customHeight="1">
      <c r="A347" s="1"/>
      <c r="B347" s="1"/>
      <c r="C347" s="2"/>
      <c r="D347" s="1"/>
      <c r="E347" s="3"/>
      <c r="F347" s="3"/>
      <c r="G347" s="4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</row>
    <row r="348" ht="9.75" hidden="1" customHeight="1">
      <c r="A348" s="1"/>
      <c r="B348" s="1"/>
      <c r="C348" s="2"/>
      <c r="D348" s="1"/>
      <c r="E348" s="3"/>
      <c r="F348" s="3"/>
      <c r="G348" s="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</row>
    <row r="349" ht="9.75" hidden="1" customHeight="1">
      <c r="A349" s="1"/>
      <c r="B349" s="1"/>
      <c r="C349" s="2"/>
      <c r="D349" s="1"/>
      <c r="E349" s="3"/>
      <c r="F349" s="3"/>
      <c r="G349" s="4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</row>
    <row r="350" ht="9.75" hidden="1" customHeight="1">
      <c r="A350" s="1"/>
      <c r="B350" s="1"/>
      <c r="C350" s="2"/>
      <c r="D350" s="1"/>
      <c r="E350" s="3"/>
      <c r="F350" s="3"/>
      <c r="G350" s="4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</row>
    <row r="351" ht="9.75" hidden="1" customHeight="1">
      <c r="A351" s="1"/>
      <c r="B351" s="1"/>
      <c r="C351" s="2"/>
      <c r="D351" s="1"/>
      <c r="E351" s="3"/>
      <c r="F351" s="3"/>
      <c r="G351" s="4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</row>
    <row r="352" ht="9.75" hidden="1" customHeight="1">
      <c r="A352" s="1"/>
      <c r="B352" s="1"/>
      <c r="C352" s="2"/>
      <c r="D352" s="1"/>
      <c r="E352" s="3"/>
      <c r="F352" s="3"/>
      <c r="G352" s="4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</row>
    <row r="353" ht="9.75" hidden="1" customHeight="1">
      <c r="A353" s="1"/>
      <c r="B353" s="1"/>
      <c r="C353" s="2"/>
      <c r="D353" s="1"/>
      <c r="E353" s="3"/>
      <c r="F353" s="3"/>
      <c r="G353" s="4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</row>
    <row r="354" ht="9.75" hidden="1" customHeight="1">
      <c r="A354" s="1"/>
      <c r="B354" s="1"/>
      <c r="C354" s="2"/>
      <c r="D354" s="1"/>
      <c r="E354" s="3"/>
      <c r="F354" s="3"/>
      <c r="G354" s="4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</row>
    <row r="355" ht="9.75" hidden="1" customHeight="1">
      <c r="A355" s="1"/>
      <c r="B355" s="1"/>
      <c r="C355" s="2"/>
      <c r="D355" s="1"/>
      <c r="E355" s="3"/>
      <c r="F355" s="3"/>
      <c r="G355" s="4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</row>
    <row r="356" ht="9.75" hidden="1" customHeight="1">
      <c r="A356" s="1"/>
      <c r="B356" s="1"/>
      <c r="C356" s="2"/>
      <c r="D356" s="1"/>
      <c r="E356" s="3"/>
      <c r="F356" s="3"/>
      <c r="G356" s="4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</row>
    <row r="357" ht="9.75" hidden="1" customHeight="1">
      <c r="A357" s="1"/>
      <c r="B357" s="1"/>
      <c r="C357" s="2"/>
      <c r="D357" s="1"/>
      <c r="E357" s="3"/>
      <c r="F357" s="3"/>
      <c r="G357" s="4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</row>
    <row r="358" ht="9.75" hidden="1" customHeight="1">
      <c r="A358" s="1"/>
      <c r="B358" s="1"/>
      <c r="C358" s="2"/>
      <c r="D358" s="1"/>
      <c r="E358" s="3"/>
      <c r="F358" s="3"/>
      <c r="G358" s="4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</row>
    <row r="359" ht="9.75" hidden="1" customHeight="1">
      <c r="A359" s="1"/>
      <c r="B359" s="1"/>
      <c r="C359" s="2"/>
      <c r="D359" s="1"/>
      <c r="E359" s="3"/>
      <c r="F359" s="3"/>
      <c r="G359" s="4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</row>
    <row r="360" ht="9.75" hidden="1" customHeight="1">
      <c r="A360" s="1"/>
      <c r="B360" s="1"/>
      <c r="C360" s="2"/>
      <c r="D360" s="1"/>
      <c r="E360" s="3"/>
      <c r="F360" s="3"/>
      <c r="G360" s="4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</row>
    <row r="361" ht="9.75" hidden="1" customHeight="1">
      <c r="A361" s="1"/>
      <c r="B361" s="1"/>
      <c r="C361" s="2"/>
      <c r="D361" s="1"/>
      <c r="E361" s="3"/>
      <c r="F361" s="3"/>
      <c r="G361" s="4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</row>
    <row r="362" ht="9.75" hidden="1" customHeight="1">
      <c r="A362" s="1"/>
      <c r="B362" s="1"/>
      <c r="C362" s="2"/>
      <c r="D362" s="1"/>
      <c r="E362" s="3"/>
      <c r="F362" s="3"/>
      <c r="G362" s="4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</row>
    <row r="363" ht="9.75" hidden="1" customHeight="1">
      <c r="A363" s="1"/>
      <c r="B363" s="1"/>
      <c r="C363" s="2"/>
      <c r="D363" s="1"/>
      <c r="E363" s="3"/>
      <c r="F363" s="3"/>
      <c r="G363" s="4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</row>
    <row r="364" ht="9.75" hidden="1" customHeight="1">
      <c r="A364" s="1"/>
      <c r="B364" s="1"/>
      <c r="C364" s="2"/>
      <c r="D364" s="1"/>
      <c r="E364" s="3"/>
      <c r="F364" s="3"/>
      <c r="G364" s="4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</row>
    <row r="365" ht="9.75" hidden="1" customHeight="1">
      <c r="A365" s="1"/>
      <c r="B365" s="1"/>
      <c r="C365" s="2"/>
      <c r="D365" s="1"/>
      <c r="E365" s="3"/>
      <c r="F365" s="3"/>
      <c r="G365" s="4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</row>
    <row r="366" ht="9.75" hidden="1" customHeight="1">
      <c r="A366" s="1"/>
      <c r="B366" s="1"/>
      <c r="C366" s="2"/>
      <c r="D366" s="1"/>
      <c r="E366" s="3"/>
      <c r="F366" s="3"/>
      <c r="G366" s="4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</row>
    <row r="367" ht="9.75" hidden="1" customHeight="1">
      <c r="A367" s="1"/>
      <c r="B367" s="1"/>
      <c r="C367" s="2"/>
      <c r="D367" s="1"/>
      <c r="E367" s="3"/>
      <c r="F367" s="3"/>
      <c r="G367" s="4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</row>
    <row r="368" ht="9.75" hidden="1" customHeight="1">
      <c r="A368" s="1"/>
      <c r="B368" s="1"/>
      <c r="C368" s="2"/>
      <c r="D368" s="1"/>
      <c r="E368" s="3"/>
      <c r="F368" s="3"/>
      <c r="G368" s="4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</row>
    <row r="369" ht="9.75" hidden="1" customHeight="1">
      <c r="A369" s="1"/>
      <c r="B369" s="1"/>
      <c r="C369" s="2"/>
      <c r="D369" s="1"/>
      <c r="E369" s="3"/>
      <c r="F369" s="3"/>
      <c r="G369" s="4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</row>
    <row r="370" ht="9.75" hidden="1" customHeight="1">
      <c r="A370" s="1"/>
      <c r="B370" s="1"/>
      <c r="C370" s="2"/>
      <c r="D370" s="1"/>
      <c r="E370" s="3"/>
      <c r="F370" s="3"/>
      <c r="G370" s="4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</row>
    <row r="371" ht="9.75" hidden="1" customHeight="1">
      <c r="A371" s="1"/>
      <c r="B371" s="1"/>
      <c r="C371" s="2"/>
      <c r="D371" s="1"/>
      <c r="E371" s="3"/>
      <c r="F371" s="3"/>
      <c r="G371" s="4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</row>
    <row r="372" ht="9.75" hidden="1" customHeight="1">
      <c r="A372" s="1"/>
      <c r="B372" s="1"/>
      <c r="C372" s="2"/>
      <c r="D372" s="1"/>
      <c r="E372" s="3"/>
      <c r="F372" s="3"/>
      <c r="G372" s="4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</row>
    <row r="373" ht="9.75" hidden="1" customHeight="1">
      <c r="A373" s="1"/>
      <c r="B373" s="1"/>
      <c r="C373" s="2"/>
      <c r="D373" s="1"/>
      <c r="E373" s="3"/>
      <c r="F373" s="3"/>
      <c r="G373" s="4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</row>
    <row r="374" ht="9.75" hidden="1" customHeight="1">
      <c r="A374" s="1"/>
      <c r="B374" s="1"/>
      <c r="C374" s="2"/>
      <c r="D374" s="1"/>
      <c r="E374" s="3"/>
      <c r="F374" s="3"/>
      <c r="G374" s="4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</row>
    <row r="375" ht="9.75" hidden="1" customHeight="1">
      <c r="A375" s="1"/>
      <c r="B375" s="1"/>
      <c r="C375" s="2"/>
      <c r="D375" s="1"/>
      <c r="E375" s="3"/>
      <c r="F375" s="3"/>
      <c r="G375" s="4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</row>
    <row r="376" ht="9.75" hidden="1" customHeight="1">
      <c r="A376" s="1"/>
      <c r="B376" s="1"/>
      <c r="C376" s="2"/>
      <c r="D376" s="1"/>
      <c r="E376" s="3"/>
      <c r="F376" s="3"/>
      <c r="G376" s="4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</row>
    <row r="377" ht="9.75" hidden="1" customHeight="1">
      <c r="A377" s="1"/>
      <c r="B377" s="1"/>
      <c r="C377" s="2"/>
      <c r="D377" s="1"/>
      <c r="E377" s="3"/>
      <c r="F377" s="3"/>
      <c r="G377" s="4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</row>
    <row r="378" ht="9.75" hidden="1" customHeight="1">
      <c r="A378" s="1"/>
      <c r="B378" s="1"/>
      <c r="C378" s="2"/>
      <c r="D378" s="1"/>
      <c r="E378" s="3"/>
      <c r="F378" s="3"/>
      <c r="G378" s="4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</row>
    <row r="379" ht="9.75" hidden="1" customHeight="1">
      <c r="A379" s="1"/>
      <c r="B379" s="1"/>
      <c r="C379" s="2"/>
      <c r="D379" s="1"/>
      <c r="E379" s="3"/>
      <c r="F379" s="3"/>
      <c r="G379" s="4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</row>
    <row r="380" ht="9.75" hidden="1" customHeight="1">
      <c r="A380" s="1"/>
      <c r="B380" s="1"/>
      <c r="C380" s="2"/>
      <c r="D380" s="1"/>
      <c r="E380" s="3"/>
      <c r="F380" s="3"/>
      <c r="G380" s="4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</row>
    <row r="381" ht="9.75" hidden="1" customHeight="1">
      <c r="A381" s="1"/>
      <c r="B381" s="1"/>
      <c r="C381" s="2"/>
      <c r="D381" s="1"/>
      <c r="E381" s="3"/>
      <c r="F381" s="3"/>
      <c r="G381" s="4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</row>
    <row r="382" ht="9.75" hidden="1" customHeight="1">
      <c r="A382" s="1"/>
      <c r="B382" s="1"/>
      <c r="C382" s="2"/>
      <c r="D382" s="1"/>
      <c r="E382" s="3"/>
      <c r="F382" s="3"/>
      <c r="G382" s="4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</row>
    <row r="383" ht="9.75" hidden="1" customHeight="1">
      <c r="A383" s="1"/>
      <c r="B383" s="1"/>
      <c r="C383" s="2"/>
      <c r="D383" s="1"/>
      <c r="E383" s="3"/>
      <c r="F383" s="3"/>
      <c r="G383" s="4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</row>
    <row r="384" ht="9.75" hidden="1" customHeight="1">
      <c r="A384" s="1"/>
      <c r="B384" s="1"/>
      <c r="C384" s="2"/>
      <c r="D384" s="1"/>
      <c r="E384" s="3"/>
      <c r="F384" s="3"/>
      <c r="G384" s="4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</row>
    <row r="385" ht="9.75" hidden="1" customHeight="1">
      <c r="A385" s="1"/>
      <c r="B385" s="1"/>
      <c r="C385" s="2"/>
      <c r="D385" s="1"/>
      <c r="E385" s="3"/>
      <c r="F385" s="3"/>
      <c r="G385" s="4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</row>
    <row r="386" ht="9.75" hidden="1" customHeight="1">
      <c r="A386" s="1"/>
      <c r="B386" s="1"/>
      <c r="C386" s="2"/>
      <c r="D386" s="1"/>
      <c r="E386" s="3"/>
      <c r="F386" s="3"/>
      <c r="G386" s="4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</row>
    <row r="387" ht="9.75" hidden="1" customHeight="1">
      <c r="A387" s="1"/>
      <c r="B387" s="1"/>
      <c r="C387" s="2"/>
      <c r="D387" s="1"/>
      <c r="E387" s="3"/>
      <c r="F387" s="3"/>
      <c r="G387" s="4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</row>
    <row r="388" ht="9.75" hidden="1" customHeight="1">
      <c r="A388" s="1"/>
      <c r="B388" s="1"/>
      <c r="C388" s="2"/>
      <c r="D388" s="1"/>
      <c r="E388" s="3"/>
      <c r="F388" s="3"/>
      <c r="G388" s="4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</row>
    <row r="389" ht="9.75" hidden="1" customHeight="1">
      <c r="A389" s="1"/>
      <c r="B389" s="1"/>
      <c r="C389" s="2"/>
      <c r="D389" s="1"/>
      <c r="E389" s="3"/>
      <c r="F389" s="3"/>
      <c r="G389" s="4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</row>
    <row r="390" ht="9.75" hidden="1" customHeight="1">
      <c r="A390" s="1"/>
      <c r="B390" s="1"/>
      <c r="C390" s="2"/>
      <c r="D390" s="1"/>
      <c r="E390" s="3"/>
      <c r="F390" s="3"/>
      <c r="G390" s="4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</row>
    <row r="391" ht="9.75" hidden="1" customHeight="1">
      <c r="A391" s="1"/>
      <c r="B391" s="1"/>
      <c r="C391" s="2"/>
      <c r="D391" s="1"/>
      <c r="E391" s="3"/>
      <c r="F391" s="3"/>
      <c r="G391" s="4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</row>
    <row r="392" ht="9.75" hidden="1" customHeight="1">
      <c r="A392" s="1"/>
      <c r="B392" s="1"/>
      <c r="C392" s="2"/>
      <c r="D392" s="1"/>
      <c r="E392" s="3"/>
      <c r="F392" s="3"/>
      <c r="G392" s="4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</row>
    <row r="393" ht="9.75" hidden="1" customHeight="1">
      <c r="A393" s="1"/>
      <c r="B393" s="1"/>
      <c r="C393" s="2"/>
      <c r="D393" s="1"/>
      <c r="E393" s="3"/>
      <c r="F393" s="3"/>
      <c r="G393" s="4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</row>
    <row r="394" ht="9.75" hidden="1" customHeight="1">
      <c r="A394" s="1"/>
      <c r="B394" s="1"/>
      <c r="C394" s="2"/>
      <c r="D394" s="1"/>
      <c r="E394" s="3"/>
      <c r="F394" s="3"/>
      <c r="G394" s="4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</row>
    <row r="395" ht="9.75" hidden="1" customHeight="1">
      <c r="A395" s="1"/>
      <c r="B395" s="1"/>
      <c r="C395" s="2"/>
      <c r="D395" s="1"/>
      <c r="E395" s="3"/>
      <c r="F395" s="3"/>
      <c r="G395" s="4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</row>
    <row r="396" ht="9.75" hidden="1" customHeight="1">
      <c r="A396" s="1"/>
      <c r="B396" s="1"/>
      <c r="C396" s="2"/>
      <c r="D396" s="1"/>
      <c r="E396" s="3"/>
      <c r="F396" s="3"/>
      <c r="G396" s="4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</row>
    <row r="397" ht="9.75" hidden="1" customHeight="1">
      <c r="A397" s="1"/>
      <c r="B397" s="1"/>
      <c r="C397" s="2"/>
      <c r="D397" s="1"/>
      <c r="E397" s="3"/>
      <c r="F397" s="3"/>
      <c r="G397" s="4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</row>
    <row r="398" ht="9.75" hidden="1" customHeight="1">
      <c r="A398" s="1"/>
      <c r="B398" s="1"/>
      <c r="C398" s="2"/>
      <c r="D398" s="1"/>
      <c r="E398" s="3"/>
      <c r="F398" s="3"/>
      <c r="G398" s="4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</row>
    <row r="399" ht="9.75" hidden="1" customHeight="1">
      <c r="A399" s="1"/>
      <c r="B399" s="1"/>
      <c r="C399" s="2"/>
      <c r="D399" s="1"/>
      <c r="E399" s="3"/>
      <c r="F399" s="3"/>
      <c r="G399" s="4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</row>
    <row r="400" ht="9.75" hidden="1" customHeight="1">
      <c r="A400" s="1"/>
      <c r="B400" s="1"/>
      <c r="C400" s="2"/>
      <c r="D400" s="1"/>
      <c r="E400" s="3"/>
      <c r="F400" s="3"/>
      <c r="G400" s="4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</row>
    <row r="401" ht="9.75" hidden="1" customHeight="1">
      <c r="A401" s="1"/>
      <c r="B401" s="1"/>
      <c r="C401" s="2"/>
      <c r="D401" s="1"/>
      <c r="E401" s="3"/>
      <c r="F401" s="3"/>
      <c r="G401" s="4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</row>
    <row r="402" ht="9.75" hidden="1" customHeight="1">
      <c r="A402" s="1"/>
      <c r="B402" s="1"/>
      <c r="C402" s="2"/>
      <c r="D402" s="1"/>
      <c r="E402" s="3"/>
      <c r="F402" s="3"/>
      <c r="G402" s="4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</row>
    <row r="403" ht="9.75" hidden="1" customHeight="1">
      <c r="A403" s="1"/>
      <c r="B403" s="1"/>
      <c r="C403" s="2"/>
      <c r="D403" s="1"/>
      <c r="E403" s="3"/>
      <c r="F403" s="3"/>
      <c r="G403" s="4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</row>
    <row r="404" ht="9.75" hidden="1" customHeight="1">
      <c r="A404" s="1"/>
      <c r="B404" s="1"/>
      <c r="C404" s="2"/>
      <c r="D404" s="1"/>
      <c r="E404" s="3"/>
      <c r="F404" s="3"/>
      <c r="G404" s="4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</row>
    <row r="405" ht="9.75" hidden="1" customHeight="1">
      <c r="A405" s="1"/>
      <c r="B405" s="1"/>
      <c r="C405" s="2"/>
      <c r="D405" s="1"/>
      <c r="E405" s="3"/>
      <c r="F405" s="3"/>
      <c r="G405" s="4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</row>
    <row r="406" ht="9.75" hidden="1" customHeight="1">
      <c r="A406" s="1"/>
      <c r="B406" s="1"/>
      <c r="C406" s="2"/>
      <c r="D406" s="1"/>
      <c r="E406" s="3"/>
      <c r="F406" s="3"/>
      <c r="G406" s="4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</row>
    <row r="407" ht="9.75" hidden="1" customHeight="1">
      <c r="A407" s="1"/>
      <c r="B407" s="1"/>
      <c r="C407" s="2"/>
      <c r="D407" s="1"/>
      <c r="E407" s="3"/>
      <c r="F407" s="3"/>
      <c r="G407" s="4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</row>
    <row r="408" ht="9.75" hidden="1" customHeight="1">
      <c r="A408" s="1"/>
      <c r="B408" s="1"/>
      <c r="C408" s="2"/>
      <c r="D408" s="1"/>
      <c r="E408" s="3"/>
      <c r="F408" s="3"/>
      <c r="G408" s="4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</row>
    <row r="409" ht="9.75" hidden="1" customHeight="1">
      <c r="A409" s="1"/>
      <c r="B409" s="1"/>
      <c r="C409" s="2"/>
      <c r="D409" s="1"/>
      <c r="E409" s="3"/>
      <c r="F409" s="3"/>
      <c r="G409" s="4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</row>
    <row r="410" ht="9.75" hidden="1" customHeight="1">
      <c r="A410" s="1"/>
      <c r="B410" s="1"/>
      <c r="C410" s="2"/>
      <c r="D410" s="1"/>
      <c r="E410" s="3"/>
      <c r="F410" s="3"/>
      <c r="G410" s="4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</row>
    <row r="411" ht="9.75" hidden="1" customHeight="1">
      <c r="A411" s="1"/>
      <c r="B411" s="1"/>
      <c r="C411" s="2"/>
      <c r="D411" s="1"/>
      <c r="E411" s="3"/>
      <c r="F411" s="3"/>
      <c r="G411" s="4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</row>
    <row r="412" ht="9.75" hidden="1" customHeight="1">
      <c r="A412" s="1"/>
      <c r="B412" s="1"/>
      <c r="C412" s="2"/>
      <c r="D412" s="1"/>
      <c r="E412" s="3"/>
      <c r="F412" s="3"/>
      <c r="G412" s="4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</row>
    <row r="413" ht="9.75" hidden="1" customHeight="1">
      <c r="A413" s="1"/>
      <c r="B413" s="1"/>
      <c r="C413" s="2"/>
      <c r="D413" s="1"/>
      <c r="E413" s="3"/>
      <c r="F413" s="3"/>
      <c r="G413" s="4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</row>
    <row r="414" ht="9.75" hidden="1" customHeight="1">
      <c r="A414" s="1"/>
      <c r="B414" s="1"/>
      <c r="C414" s="2"/>
      <c r="D414" s="1"/>
      <c r="E414" s="3"/>
      <c r="F414" s="3"/>
      <c r="G414" s="4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</row>
    <row r="415" ht="9.75" hidden="1" customHeight="1">
      <c r="A415" s="1"/>
      <c r="B415" s="1"/>
      <c r="C415" s="2"/>
      <c r="D415" s="1"/>
      <c r="E415" s="3"/>
      <c r="F415" s="3"/>
      <c r="G415" s="4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</row>
    <row r="416" ht="9.75" hidden="1" customHeight="1">
      <c r="A416" s="1"/>
      <c r="B416" s="1"/>
      <c r="C416" s="2"/>
      <c r="D416" s="1"/>
      <c r="E416" s="3"/>
      <c r="F416" s="3"/>
      <c r="G416" s="4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</row>
    <row r="417" ht="9.75" hidden="1" customHeight="1">
      <c r="A417" s="1"/>
      <c r="B417" s="1"/>
      <c r="C417" s="2"/>
      <c r="D417" s="1"/>
      <c r="E417" s="3"/>
      <c r="F417" s="3"/>
      <c r="G417" s="4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</row>
    <row r="418" ht="9.75" hidden="1" customHeight="1">
      <c r="A418" s="1"/>
      <c r="B418" s="1"/>
      <c r="C418" s="2"/>
      <c r="D418" s="1"/>
      <c r="E418" s="3"/>
      <c r="F418" s="3"/>
      <c r="G418" s="4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</row>
    <row r="419" ht="9.75" hidden="1" customHeight="1">
      <c r="A419" s="1"/>
      <c r="B419" s="1"/>
      <c r="C419" s="2"/>
      <c r="D419" s="1"/>
      <c r="E419" s="3"/>
      <c r="F419" s="3"/>
      <c r="G419" s="4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</row>
    <row r="420" ht="9.75" hidden="1" customHeight="1">
      <c r="A420" s="1"/>
      <c r="B420" s="1"/>
      <c r="C420" s="2"/>
      <c r="D420" s="1"/>
      <c r="E420" s="3"/>
      <c r="F420" s="3"/>
      <c r="G420" s="4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</row>
    <row r="421" ht="9.75" hidden="1" customHeight="1">
      <c r="A421" s="1"/>
      <c r="B421" s="1"/>
      <c r="C421" s="2"/>
      <c r="D421" s="1"/>
      <c r="E421" s="3"/>
      <c r="F421" s="3"/>
      <c r="G421" s="4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</row>
    <row r="422" ht="9.75" hidden="1" customHeight="1">
      <c r="A422" s="1"/>
      <c r="B422" s="1"/>
      <c r="C422" s="2"/>
      <c r="D422" s="1"/>
      <c r="E422" s="3"/>
      <c r="F422" s="3"/>
      <c r="G422" s="4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</row>
    <row r="423" ht="9.75" hidden="1" customHeight="1">
      <c r="A423" s="1"/>
      <c r="B423" s="1"/>
      <c r="C423" s="2"/>
      <c r="D423" s="1"/>
      <c r="E423" s="3"/>
      <c r="F423" s="3"/>
      <c r="G423" s="4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</row>
    <row r="424" ht="9.75" hidden="1" customHeight="1">
      <c r="A424" s="1"/>
      <c r="B424" s="1"/>
      <c r="C424" s="2"/>
      <c r="D424" s="1"/>
      <c r="E424" s="3"/>
      <c r="F424" s="3"/>
      <c r="G424" s="4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</row>
    <row r="425" ht="9.75" hidden="1" customHeight="1">
      <c r="A425" s="1"/>
      <c r="B425" s="1"/>
      <c r="C425" s="2"/>
      <c r="D425" s="1"/>
      <c r="E425" s="3"/>
      <c r="F425" s="3"/>
      <c r="G425" s="4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</row>
    <row r="426" ht="9.75" hidden="1" customHeight="1">
      <c r="A426" s="1"/>
      <c r="B426" s="1"/>
      <c r="C426" s="2"/>
      <c r="D426" s="1"/>
      <c r="E426" s="3"/>
      <c r="F426" s="3"/>
      <c r="G426" s="4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</row>
    <row r="427" ht="9.75" hidden="1" customHeight="1">
      <c r="A427" s="1"/>
      <c r="B427" s="1"/>
      <c r="C427" s="2"/>
      <c r="D427" s="1"/>
      <c r="E427" s="3"/>
      <c r="F427" s="3"/>
      <c r="G427" s="4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</row>
    <row r="428" ht="9.75" hidden="1" customHeight="1">
      <c r="A428" s="1"/>
      <c r="B428" s="1"/>
      <c r="C428" s="2"/>
      <c r="D428" s="1"/>
      <c r="E428" s="3"/>
      <c r="F428" s="3"/>
      <c r="G428" s="4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</row>
    <row r="429" ht="9.75" hidden="1" customHeight="1">
      <c r="A429" s="1"/>
      <c r="B429" s="1"/>
      <c r="C429" s="2"/>
      <c r="D429" s="1"/>
      <c r="E429" s="3"/>
      <c r="F429" s="3"/>
      <c r="G429" s="4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</row>
    <row r="430" ht="9.75" hidden="1" customHeight="1">
      <c r="A430" s="1"/>
      <c r="B430" s="1"/>
      <c r="C430" s="2"/>
      <c r="D430" s="1"/>
      <c r="E430" s="3"/>
      <c r="F430" s="3"/>
      <c r="G430" s="4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</row>
    <row r="431" ht="9.75" hidden="1" customHeight="1">
      <c r="A431" s="1"/>
      <c r="B431" s="1"/>
      <c r="C431" s="2"/>
      <c r="D431" s="1"/>
      <c r="E431" s="3"/>
      <c r="F431" s="3"/>
      <c r="G431" s="4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</row>
    <row r="432" ht="9.75" hidden="1" customHeight="1">
      <c r="A432" s="1"/>
      <c r="B432" s="1"/>
      <c r="C432" s="2"/>
      <c r="D432" s="1"/>
      <c r="E432" s="3"/>
      <c r="F432" s="3"/>
      <c r="G432" s="4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</row>
    <row r="433" ht="9.75" hidden="1" customHeight="1">
      <c r="A433" s="1"/>
      <c r="B433" s="1"/>
      <c r="C433" s="2"/>
      <c r="D433" s="1"/>
      <c r="E433" s="3"/>
      <c r="F433" s="3"/>
      <c r="G433" s="4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</row>
    <row r="434" ht="9.75" hidden="1" customHeight="1">
      <c r="A434" s="1"/>
      <c r="B434" s="1"/>
      <c r="C434" s="2"/>
      <c r="D434" s="1"/>
      <c r="E434" s="3"/>
      <c r="F434" s="3"/>
      <c r="G434" s="4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</row>
    <row r="435" ht="9.75" hidden="1" customHeight="1">
      <c r="A435" s="1"/>
      <c r="B435" s="1"/>
      <c r="C435" s="2"/>
      <c r="D435" s="1"/>
      <c r="E435" s="3"/>
      <c r="F435" s="3"/>
      <c r="G435" s="4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</row>
    <row r="436" ht="9.75" hidden="1" customHeight="1">
      <c r="A436" s="1"/>
      <c r="B436" s="1"/>
      <c r="C436" s="2"/>
      <c r="D436" s="1"/>
      <c r="E436" s="3"/>
      <c r="F436" s="3"/>
      <c r="G436" s="4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</row>
    <row r="437" ht="9.75" hidden="1" customHeight="1">
      <c r="A437" s="1"/>
      <c r="B437" s="1"/>
      <c r="C437" s="2"/>
      <c r="D437" s="1"/>
      <c r="E437" s="3"/>
      <c r="F437" s="3"/>
      <c r="G437" s="4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</row>
    <row r="438" ht="9.75" hidden="1" customHeight="1">
      <c r="A438" s="1"/>
      <c r="B438" s="1"/>
      <c r="C438" s="2"/>
      <c r="D438" s="1"/>
      <c r="E438" s="3"/>
      <c r="F438" s="3"/>
      <c r="G438" s="4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</row>
    <row r="439" ht="9.75" hidden="1" customHeight="1">
      <c r="A439" s="1"/>
      <c r="B439" s="1"/>
      <c r="C439" s="2"/>
      <c r="D439" s="1"/>
      <c r="E439" s="3"/>
      <c r="F439" s="3"/>
      <c r="G439" s="4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</row>
    <row r="440" ht="9.75" hidden="1" customHeight="1">
      <c r="A440" s="1"/>
      <c r="B440" s="1"/>
      <c r="C440" s="2"/>
      <c r="D440" s="1"/>
      <c r="E440" s="3"/>
      <c r="F440" s="3"/>
      <c r="G440" s="4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</row>
    <row r="441" ht="9.75" hidden="1" customHeight="1">
      <c r="A441" s="1"/>
      <c r="B441" s="1"/>
      <c r="C441" s="2"/>
      <c r="D441" s="1"/>
      <c r="E441" s="3"/>
      <c r="F441" s="3"/>
      <c r="G441" s="4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</row>
    <row r="442" ht="9.75" hidden="1" customHeight="1">
      <c r="A442" s="1"/>
      <c r="B442" s="1"/>
      <c r="C442" s="2"/>
      <c r="D442" s="1"/>
      <c r="E442" s="3"/>
      <c r="F442" s="3"/>
      <c r="G442" s="4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</row>
    <row r="443" ht="9.75" hidden="1" customHeight="1">
      <c r="A443" s="1"/>
      <c r="B443" s="1"/>
      <c r="C443" s="2"/>
      <c r="D443" s="1"/>
      <c r="E443" s="3"/>
      <c r="F443" s="3"/>
      <c r="G443" s="4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</row>
    <row r="444" ht="9.75" hidden="1" customHeight="1">
      <c r="A444" s="1"/>
      <c r="B444" s="1"/>
      <c r="C444" s="2"/>
      <c r="D444" s="1"/>
      <c r="E444" s="3"/>
      <c r="F444" s="3"/>
      <c r="G444" s="4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</row>
    <row r="445" ht="9.75" hidden="1" customHeight="1">
      <c r="A445" s="1"/>
      <c r="B445" s="1"/>
      <c r="C445" s="2"/>
      <c r="D445" s="1"/>
      <c r="E445" s="3"/>
      <c r="F445" s="3"/>
      <c r="G445" s="4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</row>
    <row r="446" ht="9.75" hidden="1" customHeight="1">
      <c r="A446" s="1"/>
      <c r="B446" s="1"/>
      <c r="C446" s="2"/>
      <c r="D446" s="1"/>
      <c r="E446" s="3"/>
      <c r="F446" s="3"/>
      <c r="G446" s="4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</row>
    <row r="447" ht="9.75" hidden="1" customHeight="1">
      <c r="A447" s="1"/>
      <c r="B447" s="1"/>
      <c r="C447" s="2"/>
      <c r="D447" s="1"/>
      <c r="E447" s="3"/>
      <c r="F447" s="3"/>
      <c r="G447" s="4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</row>
    <row r="448" ht="9.75" hidden="1" customHeight="1">
      <c r="A448" s="1"/>
      <c r="B448" s="1"/>
      <c r="C448" s="2"/>
      <c r="D448" s="1"/>
      <c r="E448" s="3"/>
      <c r="F448" s="3"/>
      <c r="G448" s="4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</row>
    <row r="449" ht="9.75" hidden="1" customHeight="1">
      <c r="A449" s="1"/>
      <c r="B449" s="1"/>
      <c r="C449" s="2"/>
      <c r="D449" s="1"/>
      <c r="E449" s="3"/>
      <c r="F449" s="3"/>
      <c r="G449" s="4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</row>
    <row r="450" ht="9.75" hidden="1" customHeight="1">
      <c r="A450" s="1"/>
      <c r="B450" s="1"/>
      <c r="C450" s="2"/>
      <c r="D450" s="1"/>
      <c r="E450" s="3"/>
      <c r="F450" s="3"/>
      <c r="G450" s="4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</row>
    <row r="451" ht="9.75" hidden="1" customHeight="1">
      <c r="A451" s="1"/>
      <c r="B451" s="1"/>
      <c r="C451" s="2"/>
      <c r="D451" s="1"/>
      <c r="E451" s="3"/>
      <c r="F451" s="3"/>
      <c r="G451" s="4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</row>
    <row r="452" ht="9.75" hidden="1" customHeight="1">
      <c r="A452" s="1"/>
      <c r="B452" s="1"/>
      <c r="C452" s="2"/>
      <c r="D452" s="1"/>
      <c r="E452" s="3"/>
      <c r="F452" s="3"/>
      <c r="G452" s="4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</row>
    <row r="453" ht="9.75" hidden="1" customHeight="1">
      <c r="A453" s="1"/>
      <c r="B453" s="1"/>
      <c r="C453" s="2"/>
      <c r="D453" s="1"/>
      <c r="E453" s="3"/>
      <c r="F453" s="3"/>
      <c r="G453" s="4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</row>
    <row r="454" ht="9.75" hidden="1" customHeight="1">
      <c r="A454" s="1"/>
      <c r="B454" s="1"/>
      <c r="C454" s="2"/>
      <c r="D454" s="1"/>
      <c r="E454" s="3"/>
      <c r="F454" s="3"/>
      <c r="G454" s="4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</row>
    <row r="455" ht="9.75" hidden="1" customHeight="1">
      <c r="A455" s="1"/>
      <c r="B455" s="1"/>
      <c r="C455" s="2"/>
      <c r="D455" s="1"/>
      <c r="E455" s="3"/>
      <c r="F455" s="3"/>
      <c r="G455" s="4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</row>
    <row r="456" ht="9.75" hidden="1" customHeight="1">
      <c r="A456" s="1"/>
      <c r="B456" s="1"/>
      <c r="C456" s="2"/>
      <c r="D456" s="1"/>
      <c r="E456" s="3"/>
      <c r="F456" s="3"/>
      <c r="G456" s="4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</row>
    <row r="457" ht="9.75" hidden="1" customHeight="1">
      <c r="A457" s="1"/>
      <c r="B457" s="1"/>
      <c r="C457" s="2"/>
      <c r="D457" s="1"/>
      <c r="E457" s="3"/>
      <c r="F457" s="3"/>
      <c r="G457" s="4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</row>
    <row r="458" ht="9.75" hidden="1" customHeight="1">
      <c r="A458" s="1"/>
      <c r="B458" s="1"/>
      <c r="C458" s="2"/>
      <c r="D458" s="1"/>
      <c r="E458" s="3"/>
      <c r="F458" s="3"/>
      <c r="G458" s="4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</row>
    <row r="459" ht="9.75" hidden="1" customHeight="1">
      <c r="A459" s="1"/>
      <c r="B459" s="1"/>
      <c r="C459" s="2"/>
      <c r="D459" s="1"/>
      <c r="E459" s="3"/>
      <c r="F459" s="3"/>
      <c r="G459" s="4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</row>
    <row r="460" ht="9.75" hidden="1" customHeight="1">
      <c r="A460" s="1"/>
      <c r="B460" s="1"/>
      <c r="C460" s="2"/>
      <c r="D460" s="1"/>
      <c r="E460" s="3"/>
      <c r="F460" s="3"/>
      <c r="G460" s="4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</row>
    <row r="461" ht="9.75" hidden="1" customHeight="1">
      <c r="A461" s="1"/>
      <c r="B461" s="1"/>
      <c r="C461" s="2"/>
      <c r="D461" s="1"/>
      <c r="E461" s="3"/>
      <c r="F461" s="3"/>
      <c r="G461" s="4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</row>
    <row r="462" ht="9.75" hidden="1" customHeight="1">
      <c r="A462" s="1"/>
      <c r="B462" s="1"/>
      <c r="C462" s="2"/>
      <c r="D462" s="1"/>
      <c r="E462" s="3"/>
      <c r="F462" s="3"/>
      <c r="G462" s="4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</row>
    <row r="463" ht="9.75" hidden="1" customHeight="1">
      <c r="A463" s="1"/>
      <c r="B463" s="1"/>
      <c r="C463" s="2"/>
      <c r="D463" s="1"/>
      <c r="E463" s="3"/>
      <c r="F463" s="3"/>
      <c r="G463" s="4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</row>
    <row r="464" ht="9.75" hidden="1" customHeight="1">
      <c r="A464" s="1"/>
      <c r="B464" s="1"/>
      <c r="C464" s="2"/>
      <c r="D464" s="1"/>
      <c r="E464" s="3"/>
      <c r="F464" s="3"/>
      <c r="G464" s="4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</row>
    <row r="465" ht="9.75" hidden="1" customHeight="1">
      <c r="A465" s="1"/>
      <c r="B465" s="1"/>
      <c r="C465" s="2"/>
      <c r="D465" s="1"/>
      <c r="E465" s="3"/>
      <c r="F465" s="3"/>
      <c r="G465" s="4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</row>
    <row r="466" ht="9.75" hidden="1" customHeight="1">
      <c r="A466" s="1"/>
      <c r="B466" s="1"/>
      <c r="C466" s="2"/>
      <c r="D466" s="1"/>
      <c r="E466" s="3"/>
      <c r="F466" s="3"/>
      <c r="G466" s="4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</row>
    <row r="467" ht="9.75" hidden="1" customHeight="1">
      <c r="A467" s="1"/>
      <c r="B467" s="1"/>
      <c r="C467" s="2"/>
      <c r="D467" s="1"/>
      <c r="E467" s="3"/>
      <c r="F467" s="3"/>
      <c r="G467" s="4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</row>
    <row r="468" ht="9.75" hidden="1" customHeight="1">
      <c r="A468" s="1"/>
      <c r="B468" s="1"/>
      <c r="C468" s="2"/>
      <c r="D468" s="1"/>
      <c r="E468" s="3"/>
      <c r="F468" s="3"/>
      <c r="G468" s="4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</row>
    <row r="469" ht="9.75" hidden="1" customHeight="1">
      <c r="A469" s="1"/>
      <c r="B469" s="1"/>
      <c r="C469" s="2"/>
      <c r="D469" s="1"/>
      <c r="E469" s="3"/>
      <c r="F469" s="3"/>
      <c r="G469" s="4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</row>
    <row r="470" ht="9.75" hidden="1" customHeight="1">
      <c r="A470" s="1"/>
      <c r="B470" s="1"/>
      <c r="C470" s="2"/>
      <c r="D470" s="1"/>
      <c r="E470" s="3"/>
      <c r="F470" s="3"/>
      <c r="G470" s="4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</row>
    <row r="471" ht="9.75" hidden="1" customHeight="1">
      <c r="A471" s="1"/>
      <c r="B471" s="1"/>
      <c r="C471" s="2"/>
      <c r="D471" s="1"/>
      <c r="E471" s="3"/>
      <c r="F471" s="3"/>
      <c r="G471" s="4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</row>
    <row r="472" ht="9.75" hidden="1" customHeight="1">
      <c r="A472" s="1"/>
      <c r="B472" s="1"/>
      <c r="C472" s="2"/>
      <c r="D472" s="1"/>
      <c r="E472" s="3"/>
      <c r="F472" s="3"/>
      <c r="G472" s="4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</row>
    <row r="473" ht="9.75" hidden="1" customHeight="1">
      <c r="A473" s="1"/>
      <c r="B473" s="1"/>
      <c r="C473" s="2"/>
      <c r="D473" s="1"/>
      <c r="E473" s="3"/>
      <c r="F473" s="3"/>
      <c r="G473" s="4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</row>
    <row r="474" ht="9.75" hidden="1" customHeight="1">
      <c r="A474" s="1"/>
      <c r="B474" s="1"/>
      <c r="C474" s="2"/>
      <c r="D474" s="1"/>
      <c r="E474" s="3"/>
      <c r="F474" s="3"/>
      <c r="G474" s="4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</row>
    <row r="475" ht="9.75" hidden="1" customHeight="1">
      <c r="A475" s="1"/>
      <c r="B475" s="1"/>
      <c r="C475" s="2"/>
      <c r="D475" s="1"/>
      <c r="E475" s="3"/>
      <c r="F475" s="3"/>
      <c r="G475" s="4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</row>
    <row r="476" ht="9.75" hidden="1" customHeight="1">
      <c r="A476" s="1"/>
      <c r="B476" s="1"/>
      <c r="C476" s="2"/>
      <c r="D476" s="1"/>
      <c r="E476" s="3"/>
      <c r="F476" s="3"/>
      <c r="G476" s="4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</row>
    <row r="477" ht="9.75" hidden="1" customHeight="1">
      <c r="A477" s="1"/>
      <c r="B477" s="1"/>
      <c r="C477" s="2"/>
      <c r="D477" s="1"/>
      <c r="E477" s="3"/>
      <c r="F477" s="3"/>
      <c r="G477" s="4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</row>
    <row r="478" ht="9.75" hidden="1" customHeight="1">
      <c r="A478" s="1"/>
      <c r="B478" s="1"/>
      <c r="C478" s="2"/>
      <c r="D478" s="1"/>
      <c r="E478" s="3"/>
      <c r="F478" s="3"/>
      <c r="G478" s="4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</row>
    <row r="479" ht="9.75" hidden="1" customHeight="1">
      <c r="A479" s="1"/>
      <c r="B479" s="1"/>
      <c r="C479" s="2"/>
      <c r="D479" s="1"/>
      <c r="E479" s="3"/>
      <c r="F479" s="3"/>
      <c r="G479" s="4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</row>
    <row r="480" ht="9.75" hidden="1" customHeight="1">
      <c r="A480" s="1"/>
      <c r="B480" s="1"/>
      <c r="C480" s="2"/>
      <c r="D480" s="1"/>
      <c r="E480" s="3"/>
      <c r="F480" s="3"/>
      <c r="G480" s="4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</row>
    <row r="481" ht="9.75" hidden="1" customHeight="1">
      <c r="A481" s="1"/>
      <c r="B481" s="1"/>
      <c r="C481" s="2"/>
      <c r="D481" s="1"/>
      <c r="E481" s="3"/>
      <c r="F481" s="3"/>
      <c r="G481" s="4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</row>
    <row r="482" ht="9.75" hidden="1" customHeight="1">
      <c r="A482" s="1"/>
      <c r="B482" s="1"/>
      <c r="C482" s="2"/>
      <c r="D482" s="1"/>
      <c r="E482" s="3"/>
      <c r="F482" s="3"/>
      <c r="G482" s="4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</row>
    <row r="483" ht="9.75" hidden="1" customHeight="1">
      <c r="A483" s="1"/>
      <c r="B483" s="1"/>
      <c r="C483" s="2"/>
      <c r="D483" s="1"/>
      <c r="E483" s="3"/>
      <c r="F483" s="3"/>
      <c r="G483" s="4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</row>
    <row r="484" ht="9.75" hidden="1" customHeight="1">
      <c r="A484" s="1"/>
      <c r="B484" s="1"/>
      <c r="C484" s="2"/>
      <c r="D484" s="1"/>
      <c r="E484" s="3"/>
      <c r="F484" s="3"/>
      <c r="G484" s="4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</row>
    <row r="485" ht="9.75" hidden="1" customHeight="1">
      <c r="A485" s="1"/>
      <c r="B485" s="1"/>
      <c r="C485" s="2"/>
      <c r="D485" s="1"/>
      <c r="E485" s="3"/>
      <c r="F485" s="3"/>
      <c r="G485" s="4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</row>
    <row r="486" ht="9.75" hidden="1" customHeight="1">
      <c r="A486" s="1"/>
      <c r="B486" s="1"/>
      <c r="C486" s="2"/>
      <c r="D486" s="1"/>
      <c r="E486" s="3"/>
      <c r="F486" s="3"/>
      <c r="G486" s="4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</row>
    <row r="487" ht="9.75" hidden="1" customHeight="1">
      <c r="A487" s="1"/>
      <c r="B487" s="1"/>
      <c r="C487" s="2"/>
      <c r="D487" s="1"/>
      <c r="E487" s="3"/>
      <c r="F487" s="3"/>
      <c r="G487" s="4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</row>
    <row r="488" ht="9.75" hidden="1" customHeight="1">
      <c r="A488" s="1"/>
      <c r="B488" s="1"/>
      <c r="C488" s="2"/>
      <c r="D488" s="1"/>
      <c r="E488" s="3"/>
      <c r="F488" s="3"/>
      <c r="G488" s="4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</row>
    <row r="489" ht="9.75" hidden="1" customHeight="1">
      <c r="A489" s="1"/>
      <c r="B489" s="1"/>
      <c r="C489" s="2"/>
      <c r="D489" s="1"/>
      <c r="E489" s="3"/>
      <c r="F489" s="3"/>
      <c r="G489" s="4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</row>
    <row r="490" ht="9.75" hidden="1" customHeight="1">
      <c r="A490" s="1"/>
      <c r="B490" s="1"/>
      <c r="C490" s="2"/>
      <c r="D490" s="1"/>
      <c r="E490" s="3"/>
      <c r="F490" s="3"/>
      <c r="G490" s="4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</row>
    <row r="491" ht="9.75" hidden="1" customHeight="1">
      <c r="A491" s="1"/>
      <c r="B491" s="1"/>
      <c r="C491" s="2"/>
      <c r="D491" s="1"/>
      <c r="E491" s="3"/>
      <c r="F491" s="3"/>
      <c r="G491" s="4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</row>
    <row r="492" ht="9.75" hidden="1" customHeight="1">
      <c r="A492" s="1"/>
      <c r="B492" s="1"/>
      <c r="C492" s="2"/>
      <c r="D492" s="1"/>
      <c r="E492" s="3"/>
      <c r="F492" s="3"/>
      <c r="G492" s="4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</row>
    <row r="493" ht="9.75" hidden="1" customHeight="1">
      <c r="A493" s="1"/>
      <c r="B493" s="1"/>
      <c r="C493" s="2"/>
      <c r="D493" s="1"/>
      <c r="E493" s="3"/>
      <c r="F493" s="3"/>
      <c r="G493" s="4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</row>
    <row r="494" ht="9.75" hidden="1" customHeight="1">
      <c r="A494" s="1"/>
      <c r="B494" s="1"/>
      <c r="C494" s="2"/>
      <c r="D494" s="1"/>
      <c r="E494" s="3"/>
      <c r="F494" s="3"/>
      <c r="G494" s="4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</row>
    <row r="495" ht="9.75" hidden="1" customHeight="1">
      <c r="A495" s="1"/>
      <c r="B495" s="1"/>
      <c r="C495" s="2"/>
      <c r="D495" s="1"/>
      <c r="E495" s="3"/>
      <c r="F495" s="3"/>
      <c r="G495" s="4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</row>
    <row r="496" ht="9.75" hidden="1" customHeight="1">
      <c r="A496" s="1"/>
      <c r="B496" s="1"/>
      <c r="C496" s="2"/>
      <c r="D496" s="1"/>
      <c r="E496" s="3"/>
      <c r="F496" s="3"/>
      <c r="G496" s="4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</row>
    <row r="497" ht="9.75" hidden="1" customHeight="1">
      <c r="A497" s="1"/>
      <c r="B497" s="1"/>
      <c r="C497" s="2"/>
      <c r="D497" s="1"/>
      <c r="E497" s="3"/>
      <c r="F497" s="3"/>
      <c r="G497" s="4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</row>
    <row r="498" ht="9.75" hidden="1" customHeight="1">
      <c r="A498" s="1"/>
      <c r="B498" s="1"/>
      <c r="C498" s="2"/>
      <c r="D498" s="1"/>
      <c r="E498" s="3"/>
      <c r="F498" s="3"/>
      <c r="G498" s="4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</row>
    <row r="499" ht="9.75" hidden="1" customHeight="1">
      <c r="A499" s="1"/>
      <c r="B499" s="1"/>
      <c r="C499" s="2"/>
      <c r="D499" s="1"/>
      <c r="E499" s="3"/>
      <c r="F499" s="3"/>
      <c r="G499" s="4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</row>
    <row r="500" ht="9.75" hidden="1" customHeight="1">
      <c r="A500" s="1"/>
      <c r="B500" s="1"/>
      <c r="C500" s="2"/>
      <c r="D500" s="1"/>
      <c r="E500" s="3"/>
      <c r="F500" s="3"/>
      <c r="G500" s="4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</row>
    <row r="501" ht="9.75" hidden="1" customHeight="1">
      <c r="A501" s="1"/>
      <c r="B501" s="1"/>
      <c r="C501" s="2"/>
      <c r="D501" s="1"/>
      <c r="E501" s="3"/>
      <c r="F501" s="3"/>
      <c r="G501" s="4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</row>
    <row r="502" ht="9.75" hidden="1" customHeight="1">
      <c r="A502" s="1"/>
      <c r="B502" s="1"/>
      <c r="C502" s="2"/>
      <c r="D502" s="1"/>
      <c r="E502" s="3"/>
      <c r="F502" s="3"/>
      <c r="G502" s="4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</row>
    <row r="503" ht="9.75" hidden="1" customHeight="1">
      <c r="A503" s="1"/>
      <c r="B503" s="1"/>
      <c r="C503" s="2"/>
      <c r="D503" s="1"/>
      <c r="E503" s="3"/>
      <c r="F503" s="3"/>
      <c r="G503" s="4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</row>
    <row r="504" ht="9.75" hidden="1" customHeight="1">
      <c r="A504" s="1"/>
      <c r="B504" s="1"/>
      <c r="C504" s="2"/>
      <c r="D504" s="1"/>
      <c r="E504" s="3"/>
      <c r="F504" s="3"/>
      <c r="G504" s="4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</row>
    <row r="505" ht="9.75" hidden="1" customHeight="1">
      <c r="A505" s="1"/>
      <c r="B505" s="1"/>
      <c r="C505" s="2"/>
      <c r="D505" s="1"/>
      <c r="E505" s="3"/>
      <c r="F505" s="3"/>
      <c r="G505" s="4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</row>
    <row r="506" ht="9.75" hidden="1" customHeight="1">
      <c r="A506" s="1"/>
      <c r="B506" s="1"/>
      <c r="C506" s="2"/>
      <c r="D506" s="1"/>
      <c r="E506" s="3"/>
      <c r="F506" s="3"/>
      <c r="G506" s="4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</row>
    <row r="507" ht="9.75" hidden="1" customHeight="1">
      <c r="A507" s="1"/>
      <c r="B507" s="1"/>
      <c r="C507" s="2"/>
      <c r="D507" s="1"/>
      <c r="E507" s="3"/>
      <c r="F507" s="3"/>
      <c r="G507" s="4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</row>
    <row r="508" ht="9.75" hidden="1" customHeight="1">
      <c r="A508" s="1"/>
      <c r="B508" s="1"/>
      <c r="C508" s="2"/>
      <c r="D508" s="1"/>
      <c r="E508" s="3"/>
      <c r="F508" s="3"/>
      <c r="G508" s="4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</row>
    <row r="509" ht="9.75" hidden="1" customHeight="1">
      <c r="A509" s="1"/>
      <c r="B509" s="1"/>
      <c r="C509" s="2"/>
      <c r="D509" s="1"/>
      <c r="E509" s="3"/>
      <c r="F509" s="3"/>
      <c r="G509" s="4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</row>
    <row r="510" ht="9.75" hidden="1" customHeight="1">
      <c r="A510" s="1"/>
      <c r="B510" s="1"/>
      <c r="C510" s="2"/>
      <c r="D510" s="1"/>
      <c r="E510" s="3"/>
      <c r="F510" s="3"/>
      <c r="G510" s="4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</row>
    <row r="511" ht="9.75" hidden="1" customHeight="1">
      <c r="A511" s="1"/>
      <c r="B511" s="1"/>
      <c r="C511" s="2"/>
      <c r="D511" s="1"/>
      <c r="E511" s="3"/>
      <c r="F511" s="3"/>
      <c r="G511" s="4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</row>
    <row r="512" ht="9.75" hidden="1" customHeight="1">
      <c r="A512" s="1"/>
      <c r="B512" s="1"/>
      <c r="C512" s="2"/>
      <c r="D512" s="1"/>
      <c r="E512" s="3"/>
      <c r="F512" s="3"/>
      <c r="G512" s="4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</row>
    <row r="513" ht="9.75" hidden="1" customHeight="1">
      <c r="A513" s="1"/>
      <c r="B513" s="1"/>
      <c r="C513" s="2"/>
      <c r="D513" s="1"/>
      <c r="E513" s="3"/>
      <c r="F513" s="3"/>
      <c r="G513" s="4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</row>
    <row r="514" ht="9.75" hidden="1" customHeight="1">
      <c r="A514" s="1"/>
      <c r="B514" s="1"/>
      <c r="C514" s="2"/>
      <c r="D514" s="1"/>
      <c r="E514" s="3"/>
      <c r="F514" s="3"/>
      <c r="G514" s="4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</row>
    <row r="515" ht="9.75" hidden="1" customHeight="1">
      <c r="A515" s="1"/>
      <c r="B515" s="1"/>
      <c r="C515" s="2"/>
      <c r="D515" s="1"/>
      <c r="E515" s="3"/>
      <c r="F515" s="3"/>
      <c r="G515" s="4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</row>
    <row r="516" ht="9.75" hidden="1" customHeight="1">
      <c r="A516" s="1"/>
      <c r="B516" s="1"/>
      <c r="C516" s="2"/>
      <c r="D516" s="1"/>
      <c r="E516" s="3"/>
      <c r="F516" s="3"/>
      <c r="G516" s="4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</row>
    <row r="517" ht="9.75" hidden="1" customHeight="1">
      <c r="A517" s="1"/>
      <c r="B517" s="1"/>
      <c r="C517" s="2"/>
      <c r="D517" s="1"/>
      <c r="E517" s="3"/>
      <c r="F517" s="3"/>
      <c r="G517" s="4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</row>
    <row r="518" ht="9.75" hidden="1" customHeight="1">
      <c r="A518" s="1"/>
      <c r="B518" s="1"/>
      <c r="C518" s="2"/>
      <c r="D518" s="1"/>
      <c r="E518" s="3"/>
      <c r="F518" s="3"/>
      <c r="G518" s="4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</row>
    <row r="519" ht="9.75" hidden="1" customHeight="1">
      <c r="A519" s="1"/>
      <c r="B519" s="1"/>
      <c r="C519" s="2"/>
      <c r="D519" s="1"/>
      <c r="E519" s="3"/>
      <c r="F519" s="3"/>
      <c r="G519" s="4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</row>
    <row r="520" ht="9.75" hidden="1" customHeight="1">
      <c r="A520" s="1"/>
      <c r="B520" s="1"/>
      <c r="C520" s="2"/>
      <c r="D520" s="1"/>
      <c r="E520" s="3"/>
      <c r="F520" s="3"/>
      <c r="G520" s="4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</row>
    <row r="521" ht="9.75" hidden="1" customHeight="1">
      <c r="A521" s="1"/>
      <c r="B521" s="1"/>
      <c r="C521" s="2"/>
      <c r="D521" s="1"/>
      <c r="E521" s="3"/>
      <c r="F521" s="3"/>
      <c r="G521" s="4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</row>
    <row r="522" ht="9.75" hidden="1" customHeight="1">
      <c r="A522" s="1"/>
      <c r="B522" s="1"/>
      <c r="C522" s="2"/>
      <c r="D522" s="1"/>
      <c r="E522" s="3"/>
      <c r="F522" s="3"/>
      <c r="G522" s="4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</row>
    <row r="523" ht="9.75" hidden="1" customHeight="1">
      <c r="A523" s="1"/>
      <c r="B523" s="1"/>
      <c r="C523" s="2"/>
      <c r="D523" s="1"/>
      <c r="E523" s="3"/>
      <c r="F523" s="3"/>
      <c r="G523" s="4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</row>
    <row r="524" ht="9.75" hidden="1" customHeight="1">
      <c r="A524" s="1"/>
      <c r="B524" s="1"/>
      <c r="C524" s="2"/>
      <c r="D524" s="1"/>
      <c r="E524" s="3"/>
      <c r="F524" s="3"/>
      <c r="G524" s="4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</row>
    <row r="525" ht="9.75" hidden="1" customHeight="1">
      <c r="A525" s="1"/>
      <c r="B525" s="1"/>
      <c r="C525" s="2"/>
      <c r="D525" s="1"/>
      <c r="E525" s="3"/>
      <c r="F525" s="3"/>
      <c r="G525" s="4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</row>
    <row r="526" ht="9.75" hidden="1" customHeight="1">
      <c r="A526" s="1"/>
      <c r="B526" s="1"/>
      <c r="C526" s="2"/>
      <c r="D526" s="1"/>
      <c r="E526" s="3"/>
      <c r="F526" s="3"/>
      <c r="G526" s="4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</row>
    <row r="527" ht="9.75" hidden="1" customHeight="1">
      <c r="A527" s="1"/>
      <c r="B527" s="1"/>
      <c r="C527" s="2"/>
      <c r="D527" s="1"/>
      <c r="E527" s="3"/>
      <c r="F527" s="3"/>
      <c r="G527" s="4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</row>
    <row r="528" ht="9.75" hidden="1" customHeight="1">
      <c r="A528" s="1"/>
      <c r="B528" s="1"/>
      <c r="C528" s="2"/>
      <c r="D528" s="1"/>
      <c r="E528" s="3"/>
      <c r="F528" s="3"/>
      <c r="G528" s="4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</row>
    <row r="529" ht="9.75" hidden="1" customHeight="1">
      <c r="A529" s="1"/>
      <c r="B529" s="1"/>
      <c r="C529" s="2"/>
      <c r="D529" s="1"/>
      <c r="E529" s="3"/>
      <c r="F529" s="3"/>
      <c r="G529" s="4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</row>
    <row r="530" ht="9.75" hidden="1" customHeight="1">
      <c r="A530" s="1"/>
      <c r="B530" s="1"/>
      <c r="C530" s="2"/>
      <c r="D530" s="1"/>
      <c r="E530" s="3"/>
      <c r="F530" s="3"/>
      <c r="G530" s="4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</row>
    <row r="531" ht="9.75" hidden="1" customHeight="1">
      <c r="A531" s="1"/>
      <c r="B531" s="1"/>
      <c r="C531" s="2"/>
      <c r="D531" s="1"/>
      <c r="E531" s="3"/>
      <c r="F531" s="3"/>
      <c r="G531" s="4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</row>
    <row r="532" ht="9.75" hidden="1" customHeight="1">
      <c r="A532" s="1"/>
      <c r="B532" s="1"/>
      <c r="C532" s="2"/>
      <c r="D532" s="1"/>
      <c r="E532" s="3"/>
      <c r="F532" s="3"/>
      <c r="G532" s="4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</row>
    <row r="533" ht="9.75" hidden="1" customHeight="1">
      <c r="A533" s="1"/>
      <c r="B533" s="1"/>
      <c r="C533" s="2"/>
      <c r="D533" s="1"/>
      <c r="E533" s="3"/>
      <c r="F533" s="3"/>
      <c r="G533" s="4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</row>
    <row r="534" ht="9.75" hidden="1" customHeight="1">
      <c r="A534" s="1"/>
      <c r="B534" s="1"/>
      <c r="C534" s="2"/>
      <c r="D534" s="1"/>
      <c r="E534" s="3"/>
      <c r="F534" s="3"/>
      <c r="G534" s="4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</row>
    <row r="535" ht="9.75" hidden="1" customHeight="1">
      <c r="A535" s="1"/>
      <c r="B535" s="1"/>
      <c r="C535" s="2"/>
      <c r="D535" s="1"/>
      <c r="E535" s="3"/>
      <c r="F535" s="3"/>
      <c r="G535" s="4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</row>
    <row r="536" ht="9.75" hidden="1" customHeight="1">
      <c r="A536" s="1"/>
      <c r="B536" s="1"/>
      <c r="C536" s="2"/>
      <c r="D536" s="1"/>
      <c r="E536" s="3"/>
      <c r="F536" s="3"/>
      <c r="G536" s="4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</row>
    <row r="537" ht="9.75" hidden="1" customHeight="1">
      <c r="A537" s="1"/>
      <c r="B537" s="1"/>
      <c r="C537" s="2"/>
      <c r="D537" s="1"/>
      <c r="E537" s="3"/>
      <c r="F537" s="3"/>
      <c r="G537" s="4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</row>
    <row r="538" ht="9.75" hidden="1" customHeight="1">
      <c r="A538" s="1"/>
      <c r="B538" s="1"/>
      <c r="C538" s="2"/>
      <c r="D538" s="1"/>
      <c r="E538" s="3"/>
      <c r="F538" s="3"/>
      <c r="G538" s="4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</row>
    <row r="539" ht="9.75" hidden="1" customHeight="1">
      <c r="A539" s="1"/>
      <c r="B539" s="1"/>
      <c r="C539" s="2"/>
      <c r="D539" s="1"/>
      <c r="E539" s="3"/>
      <c r="F539" s="3"/>
      <c r="G539" s="4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</row>
    <row r="540" ht="9.75" hidden="1" customHeight="1">
      <c r="A540" s="1"/>
      <c r="B540" s="1"/>
      <c r="C540" s="2"/>
      <c r="D540" s="1"/>
      <c r="E540" s="3"/>
      <c r="F540" s="3"/>
      <c r="G540" s="4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</row>
    <row r="541" ht="9.75" hidden="1" customHeight="1">
      <c r="A541" s="1"/>
      <c r="B541" s="1"/>
      <c r="C541" s="2"/>
      <c r="D541" s="1"/>
      <c r="E541" s="3"/>
      <c r="F541" s="3"/>
      <c r="G541" s="4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</row>
    <row r="542" ht="9.75" hidden="1" customHeight="1">
      <c r="A542" s="1"/>
      <c r="B542" s="1"/>
      <c r="C542" s="2"/>
      <c r="D542" s="1"/>
      <c r="E542" s="3"/>
      <c r="F542" s="3"/>
      <c r="G542" s="4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</row>
    <row r="543" ht="9.75" hidden="1" customHeight="1">
      <c r="A543" s="1"/>
      <c r="B543" s="1"/>
      <c r="C543" s="2"/>
      <c r="D543" s="1"/>
      <c r="E543" s="3"/>
      <c r="F543" s="3"/>
      <c r="G543" s="4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</row>
    <row r="544" ht="9.75" hidden="1" customHeight="1">
      <c r="A544" s="1"/>
      <c r="B544" s="1"/>
      <c r="C544" s="2"/>
      <c r="D544" s="1"/>
      <c r="E544" s="3"/>
      <c r="F544" s="3"/>
      <c r="G544" s="4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</row>
    <row r="545" ht="9.75" hidden="1" customHeight="1">
      <c r="A545" s="1"/>
      <c r="B545" s="1"/>
      <c r="C545" s="2"/>
      <c r="D545" s="1"/>
      <c r="E545" s="3"/>
      <c r="F545" s="3"/>
      <c r="G545" s="4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</row>
    <row r="546" ht="9.75" hidden="1" customHeight="1">
      <c r="A546" s="1"/>
      <c r="B546" s="1"/>
      <c r="C546" s="2"/>
      <c r="D546" s="1"/>
      <c r="E546" s="3"/>
      <c r="F546" s="3"/>
      <c r="G546" s="4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</row>
    <row r="547" ht="9.75" hidden="1" customHeight="1">
      <c r="A547" s="1"/>
      <c r="B547" s="1"/>
      <c r="C547" s="2"/>
      <c r="D547" s="1"/>
      <c r="E547" s="3"/>
      <c r="F547" s="3"/>
      <c r="G547" s="4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</row>
    <row r="548" ht="9.75" hidden="1" customHeight="1">
      <c r="A548" s="1"/>
      <c r="B548" s="1"/>
      <c r="C548" s="2"/>
      <c r="D548" s="1"/>
      <c r="E548" s="3"/>
      <c r="F548" s="3"/>
      <c r="G548" s="4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</row>
    <row r="549" ht="9.75" hidden="1" customHeight="1">
      <c r="A549" s="1"/>
      <c r="B549" s="1"/>
      <c r="C549" s="2"/>
      <c r="D549" s="1"/>
      <c r="E549" s="3"/>
      <c r="F549" s="3"/>
      <c r="G549" s="4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</row>
    <row r="550" ht="9.75" hidden="1" customHeight="1">
      <c r="A550" s="1"/>
      <c r="B550" s="1"/>
      <c r="C550" s="2"/>
      <c r="D550" s="1"/>
      <c r="E550" s="3"/>
      <c r="F550" s="3"/>
      <c r="G550" s="4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</row>
    <row r="551" ht="9.75" hidden="1" customHeight="1">
      <c r="A551" s="1"/>
      <c r="B551" s="1"/>
      <c r="C551" s="2"/>
      <c r="D551" s="1"/>
      <c r="E551" s="3"/>
      <c r="F551" s="3"/>
      <c r="G551" s="4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</row>
    <row r="552" ht="9.75" hidden="1" customHeight="1">
      <c r="A552" s="1"/>
      <c r="B552" s="1"/>
      <c r="C552" s="2"/>
      <c r="D552" s="1"/>
      <c r="E552" s="3"/>
      <c r="F552" s="3"/>
      <c r="G552" s="4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</row>
    <row r="553" ht="9.75" hidden="1" customHeight="1">
      <c r="A553" s="1"/>
      <c r="B553" s="1"/>
      <c r="C553" s="2"/>
      <c r="D553" s="1"/>
      <c r="E553" s="3"/>
      <c r="F553" s="3"/>
      <c r="G553" s="4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</row>
    <row r="554" ht="9.75" hidden="1" customHeight="1">
      <c r="A554" s="1"/>
      <c r="B554" s="1"/>
      <c r="C554" s="2"/>
      <c r="D554" s="1"/>
      <c r="E554" s="3"/>
      <c r="F554" s="3"/>
      <c r="G554" s="4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</row>
    <row r="555" ht="9.75" hidden="1" customHeight="1">
      <c r="A555" s="1"/>
      <c r="B555" s="1"/>
      <c r="C555" s="2"/>
      <c r="D555" s="1"/>
      <c r="E555" s="3"/>
      <c r="F555" s="3"/>
      <c r="G555" s="4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</row>
    <row r="556" ht="9.75" hidden="1" customHeight="1">
      <c r="A556" s="1"/>
      <c r="B556" s="1"/>
      <c r="C556" s="2"/>
      <c r="D556" s="1"/>
      <c r="E556" s="3"/>
      <c r="F556" s="3"/>
      <c r="G556" s="4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</row>
    <row r="557" ht="9.75" hidden="1" customHeight="1">
      <c r="A557" s="1"/>
      <c r="B557" s="1"/>
      <c r="C557" s="2"/>
      <c r="D557" s="1"/>
      <c r="E557" s="3"/>
      <c r="F557" s="3"/>
      <c r="G557" s="4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</row>
    <row r="558" ht="9.75" hidden="1" customHeight="1">
      <c r="A558" s="1"/>
      <c r="B558" s="1"/>
      <c r="C558" s="2"/>
      <c r="D558" s="1"/>
      <c r="E558" s="3"/>
      <c r="F558" s="3"/>
      <c r="G558" s="4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</row>
    <row r="559" ht="9.75" hidden="1" customHeight="1">
      <c r="A559" s="1"/>
      <c r="B559" s="1"/>
      <c r="C559" s="2"/>
      <c r="D559" s="1"/>
      <c r="E559" s="3"/>
      <c r="F559" s="3"/>
      <c r="G559" s="4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</row>
    <row r="560" ht="9.75" hidden="1" customHeight="1">
      <c r="A560" s="1"/>
      <c r="B560" s="1"/>
      <c r="C560" s="2"/>
      <c r="D560" s="1"/>
      <c r="E560" s="3"/>
      <c r="F560" s="3"/>
      <c r="G560" s="4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</row>
    <row r="561" ht="9.75" hidden="1" customHeight="1">
      <c r="A561" s="1"/>
      <c r="B561" s="1"/>
      <c r="C561" s="2"/>
      <c r="D561" s="1"/>
      <c r="E561" s="3"/>
      <c r="F561" s="3"/>
      <c r="G561" s="4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</row>
    <row r="562" ht="9.75" hidden="1" customHeight="1">
      <c r="A562" s="1"/>
      <c r="B562" s="1"/>
      <c r="C562" s="2"/>
      <c r="D562" s="1"/>
      <c r="E562" s="3"/>
      <c r="F562" s="3"/>
      <c r="G562" s="4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</row>
    <row r="563" ht="9.75" hidden="1" customHeight="1">
      <c r="A563" s="1"/>
      <c r="B563" s="1"/>
      <c r="C563" s="2"/>
      <c r="D563" s="1"/>
      <c r="E563" s="3"/>
      <c r="F563" s="3"/>
      <c r="G563" s="4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</row>
    <row r="564" ht="9.75" hidden="1" customHeight="1">
      <c r="A564" s="1"/>
      <c r="B564" s="1"/>
      <c r="C564" s="2"/>
      <c r="D564" s="1"/>
      <c r="E564" s="3"/>
      <c r="F564" s="3"/>
      <c r="G564" s="4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</row>
    <row r="565" ht="9.75" hidden="1" customHeight="1">
      <c r="A565" s="1"/>
      <c r="B565" s="1"/>
      <c r="C565" s="2"/>
      <c r="D565" s="1"/>
      <c r="E565" s="3"/>
      <c r="F565" s="3"/>
      <c r="G565" s="4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</row>
    <row r="566" ht="9.75" hidden="1" customHeight="1">
      <c r="A566" s="1"/>
      <c r="B566" s="1"/>
      <c r="C566" s="2"/>
      <c r="D566" s="1"/>
      <c r="E566" s="3"/>
      <c r="F566" s="3"/>
      <c r="G566" s="4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</row>
    <row r="567" ht="9.75" hidden="1" customHeight="1">
      <c r="A567" s="1"/>
      <c r="B567" s="1"/>
      <c r="C567" s="2"/>
      <c r="D567" s="1"/>
      <c r="E567" s="3"/>
      <c r="F567" s="3"/>
      <c r="G567" s="4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</row>
    <row r="568" ht="9.75" hidden="1" customHeight="1">
      <c r="A568" s="1"/>
      <c r="B568" s="1"/>
      <c r="C568" s="2"/>
      <c r="D568" s="1"/>
      <c r="E568" s="3"/>
      <c r="F568" s="3"/>
      <c r="G568" s="4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</row>
    <row r="569" ht="9.75" hidden="1" customHeight="1">
      <c r="A569" s="1"/>
      <c r="B569" s="1"/>
      <c r="C569" s="2"/>
      <c r="D569" s="1"/>
      <c r="E569" s="3"/>
      <c r="F569" s="3"/>
      <c r="G569" s="4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</row>
    <row r="570" ht="9.75" hidden="1" customHeight="1">
      <c r="A570" s="1"/>
      <c r="B570" s="1"/>
      <c r="C570" s="2"/>
      <c r="D570" s="1"/>
      <c r="E570" s="3"/>
      <c r="F570" s="3"/>
      <c r="G570" s="4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</row>
    <row r="571" ht="9.75" hidden="1" customHeight="1">
      <c r="A571" s="1"/>
      <c r="B571" s="1"/>
      <c r="C571" s="2"/>
      <c r="D571" s="1"/>
      <c r="E571" s="3"/>
      <c r="F571" s="3"/>
      <c r="G571" s="4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</row>
    <row r="572" ht="9.75" hidden="1" customHeight="1">
      <c r="A572" s="1"/>
      <c r="B572" s="1"/>
      <c r="C572" s="2"/>
      <c r="D572" s="1"/>
      <c r="E572" s="3"/>
      <c r="F572" s="3"/>
      <c r="G572" s="4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</row>
    <row r="573" ht="9.75" hidden="1" customHeight="1">
      <c r="A573" s="1"/>
      <c r="B573" s="1"/>
      <c r="C573" s="2"/>
      <c r="D573" s="1"/>
      <c r="E573" s="3"/>
      <c r="F573" s="3"/>
      <c r="G573" s="4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</row>
    <row r="574" ht="9.75" hidden="1" customHeight="1">
      <c r="A574" s="1"/>
      <c r="B574" s="1"/>
      <c r="C574" s="2"/>
      <c r="D574" s="1"/>
      <c r="E574" s="3"/>
      <c r="F574" s="3"/>
      <c r="G574" s="4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</row>
    <row r="575" ht="9.75" hidden="1" customHeight="1">
      <c r="A575" s="1"/>
      <c r="B575" s="1"/>
      <c r="C575" s="2"/>
      <c r="D575" s="1"/>
      <c r="E575" s="3"/>
      <c r="F575" s="3"/>
      <c r="G575" s="4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</row>
    <row r="576" ht="9.75" hidden="1" customHeight="1">
      <c r="A576" s="1"/>
      <c r="B576" s="1"/>
      <c r="C576" s="2"/>
      <c r="D576" s="1"/>
      <c r="E576" s="3"/>
      <c r="F576" s="3"/>
      <c r="G576" s="4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</row>
    <row r="577" ht="9.75" hidden="1" customHeight="1">
      <c r="A577" s="1"/>
      <c r="B577" s="1"/>
      <c r="C577" s="2"/>
      <c r="D577" s="1"/>
      <c r="E577" s="3"/>
      <c r="F577" s="3"/>
      <c r="G577" s="4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</row>
    <row r="578" ht="9.75" hidden="1" customHeight="1">
      <c r="A578" s="1"/>
      <c r="B578" s="1"/>
      <c r="C578" s="2"/>
      <c r="D578" s="1"/>
      <c r="E578" s="3"/>
      <c r="F578" s="3"/>
      <c r="G578" s="4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</row>
    <row r="579" ht="9.75" hidden="1" customHeight="1">
      <c r="A579" s="1"/>
      <c r="B579" s="1"/>
      <c r="C579" s="2"/>
      <c r="D579" s="1"/>
      <c r="E579" s="3"/>
      <c r="F579" s="3"/>
      <c r="G579" s="4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</row>
    <row r="580" ht="9.75" hidden="1" customHeight="1">
      <c r="A580" s="1"/>
      <c r="B580" s="1"/>
      <c r="C580" s="2"/>
      <c r="D580" s="1"/>
      <c r="E580" s="3"/>
      <c r="F580" s="3"/>
      <c r="G580" s="4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</row>
    <row r="581" ht="9.75" hidden="1" customHeight="1">
      <c r="A581" s="1"/>
      <c r="B581" s="1"/>
      <c r="C581" s="2"/>
      <c r="D581" s="1"/>
      <c r="E581" s="3"/>
      <c r="F581" s="3"/>
      <c r="G581" s="4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</row>
    <row r="582" ht="9.75" hidden="1" customHeight="1">
      <c r="A582" s="1"/>
      <c r="B582" s="1"/>
      <c r="C582" s="2"/>
      <c r="D582" s="1"/>
      <c r="E582" s="3"/>
      <c r="F582" s="3"/>
      <c r="G582" s="4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</row>
    <row r="583" ht="9.75" hidden="1" customHeight="1">
      <c r="A583" s="1"/>
      <c r="B583" s="1"/>
      <c r="C583" s="2"/>
      <c r="D583" s="1"/>
      <c r="E583" s="3"/>
      <c r="F583" s="3"/>
      <c r="G583" s="4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</row>
    <row r="584" ht="9.75" hidden="1" customHeight="1">
      <c r="A584" s="1"/>
      <c r="B584" s="1"/>
      <c r="C584" s="2"/>
      <c r="D584" s="1"/>
      <c r="E584" s="3"/>
      <c r="F584" s="3"/>
      <c r="G584" s="4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</row>
    <row r="585" ht="9.75" hidden="1" customHeight="1">
      <c r="A585" s="1"/>
      <c r="B585" s="1"/>
      <c r="C585" s="2"/>
      <c r="D585" s="1"/>
      <c r="E585" s="3"/>
      <c r="F585" s="3"/>
      <c r="G585" s="4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</row>
    <row r="586" ht="9.75" hidden="1" customHeight="1">
      <c r="A586" s="1"/>
      <c r="B586" s="1"/>
      <c r="C586" s="2"/>
      <c r="D586" s="1"/>
      <c r="E586" s="3"/>
      <c r="F586" s="3"/>
      <c r="G586" s="4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</row>
    <row r="587" ht="9.75" hidden="1" customHeight="1">
      <c r="A587" s="1"/>
      <c r="B587" s="1"/>
      <c r="C587" s="2"/>
      <c r="D587" s="1"/>
      <c r="E587" s="3"/>
      <c r="F587" s="3"/>
      <c r="G587" s="4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</row>
    <row r="588" ht="9.75" hidden="1" customHeight="1">
      <c r="A588" s="1"/>
      <c r="B588" s="1"/>
      <c r="C588" s="2"/>
      <c r="D588" s="1"/>
      <c r="E588" s="3"/>
      <c r="F588" s="3"/>
      <c r="G588" s="4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</row>
    <row r="589" ht="9.75" hidden="1" customHeight="1">
      <c r="A589" s="1"/>
      <c r="B589" s="1"/>
      <c r="C589" s="2"/>
      <c r="D589" s="1"/>
      <c r="E589" s="3"/>
      <c r="F589" s="3"/>
      <c r="G589" s="4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</row>
    <row r="590" ht="9.75" hidden="1" customHeight="1">
      <c r="A590" s="1"/>
      <c r="B590" s="1"/>
      <c r="C590" s="2"/>
      <c r="D590" s="1"/>
      <c r="E590" s="3"/>
      <c r="F590" s="3"/>
      <c r="G590" s="4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</row>
    <row r="591" ht="9.75" hidden="1" customHeight="1">
      <c r="A591" s="1"/>
      <c r="B591" s="1"/>
      <c r="C591" s="2"/>
      <c r="D591" s="1"/>
      <c r="E591" s="3"/>
      <c r="F591" s="3"/>
      <c r="G591" s="4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</row>
    <row r="592" ht="9.75" hidden="1" customHeight="1">
      <c r="A592" s="1"/>
      <c r="B592" s="1"/>
      <c r="C592" s="2"/>
      <c r="D592" s="1"/>
      <c r="E592" s="3"/>
      <c r="F592" s="3"/>
      <c r="G592" s="4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</row>
    <row r="593" ht="9.75" hidden="1" customHeight="1">
      <c r="A593" s="1"/>
      <c r="B593" s="1"/>
      <c r="C593" s="2"/>
      <c r="D593" s="1"/>
      <c r="E593" s="3"/>
      <c r="F593" s="3"/>
      <c r="G593" s="4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</row>
    <row r="594" ht="9.75" hidden="1" customHeight="1">
      <c r="A594" s="1"/>
      <c r="B594" s="1"/>
      <c r="C594" s="2"/>
      <c r="D594" s="1"/>
      <c r="E594" s="3"/>
      <c r="F594" s="3"/>
      <c r="G594" s="4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</row>
    <row r="595" ht="9.75" hidden="1" customHeight="1">
      <c r="A595" s="1"/>
      <c r="B595" s="1"/>
      <c r="C595" s="2"/>
      <c r="D595" s="1"/>
      <c r="E595" s="3"/>
      <c r="F595" s="3"/>
      <c r="G595" s="4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</row>
    <row r="596" ht="9.75" hidden="1" customHeight="1">
      <c r="A596" s="1"/>
      <c r="B596" s="1"/>
      <c r="C596" s="2"/>
      <c r="D596" s="1"/>
      <c r="E596" s="3"/>
      <c r="F596" s="3"/>
      <c r="G596" s="4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</row>
    <row r="597" ht="9.75" hidden="1" customHeight="1">
      <c r="A597" s="1"/>
      <c r="B597" s="1"/>
      <c r="C597" s="2"/>
      <c r="D597" s="1"/>
      <c r="E597" s="3"/>
      <c r="F597" s="3"/>
      <c r="G597" s="4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</row>
    <row r="598" ht="9.75" hidden="1" customHeight="1">
      <c r="A598" s="1"/>
      <c r="B598" s="1"/>
      <c r="C598" s="2"/>
      <c r="D598" s="1"/>
      <c r="E598" s="3"/>
      <c r="F598" s="3"/>
      <c r="G598" s="4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</row>
    <row r="599" ht="9.75" hidden="1" customHeight="1">
      <c r="A599" s="1"/>
      <c r="B599" s="1"/>
      <c r="C599" s="2"/>
      <c r="D599" s="1"/>
      <c r="E599" s="3"/>
      <c r="F599" s="3"/>
      <c r="G599" s="4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</row>
    <row r="600" ht="9.75" hidden="1" customHeight="1">
      <c r="A600" s="1"/>
      <c r="B600" s="1"/>
      <c r="C600" s="2"/>
      <c r="D600" s="1"/>
      <c r="E600" s="3"/>
      <c r="F600" s="3"/>
      <c r="G600" s="4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</row>
    <row r="601" ht="9.75" hidden="1" customHeight="1">
      <c r="A601" s="1"/>
      <c r="B601" s="1"/>
      <c r="C601" s="2"/>
      <c r="D601" s="1"/>
      <c r="E601" s="3"/>
      <c r="F601" s="3"/>
      <c r="G601" s="4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</row>
    <row r="602" ht="9.75" hidden="1" customHeight="1">
      <c r="A602" s="1"/>
      <c r="B602" s="1"/>
      <c r="C602" s="2"/>
      <c r="D602" s="1"/>
      <c r="E602" s="3"/>
      <c r="F602" s="3"/>
      <c r="G602" s="4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</row>
    <row r="603" ht="9.75" hidden="1" customHeight="1">
      <c r="A603" s="1"/>
      <c r="B603" s="1"/>
      <c r="C603" s="2"/>
      <c r="D603" s="1"/>
      <c r="E603" s="3"/>
      <c r="F603" s="3"/>
      <c r="G603" s="4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</row>
    <row r="604" ht="9.75" hidden="1" customHeight="1">
      <c r="A604" s="1"/>
      <c r="B604" s="1"/>
      <c r="C604" s="2"/>
      <c r="D604" s="1"/>
      <c r="E604" s="3"/>
      <c r="F604" s="3"/>
      <c r="G604" s="4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</row>
    <row r="605" ht="9.75" hidden="1" customHeight="1">
      <c r="A605" s="1"/>
      <c r="B605" s="1"/>
      <c r="C605" s="2"/>
      <c r="D605" s="1"/>
      <c r="E605" s="3"/>
      <c r="F605" s="3"/>
      <c r="G605" s="4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</row>
    <row r="606" ht="9.75" hidden="1" customHeight="1">
      <c r="A606" s="1"/>
      <c r="B606" s="1"/>
      <c r="C606" s="2"/>
      <c r="D606" s="1"/>
      <c r="E606" s="3"/>
      <c r="F606" s="3"/>
      <c r="G606" s="4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</row>
    <row r="607" ht="9.75" hidden="1" customHeight="1">
      <c r="A607" s="1"/>
      <c r="B607" s="1"/>
      <c r="C607" s="2"/>
      <c r="D607" s="1"/>
      <c r="E607" s="3"/>
      <c r="F607" s="3"/>
      <c r="G607" s="4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</row>
    <row r="608" ht="9.75" hidden="1" customHeight="1">
      <c r="A608" s="1"/>
      <c r="B608" s="1"/>
      <c r="C608" s="2"/>
      <c r="D608" s="1"/>
      <c r="E608" s="3"/>
      <c r="F608" s="3"/>
      <c r="G608" s="4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</row>
    <row r="609" ht="9.75" hidden="1" customHeight="1">
      <c r="A609" s="1"/>
      <c r="B609" s="1"/>
      <c r="C609" s="2"/>
      <c r="D609" s="1"/>
      <c r="E609" s="3"/>
      <c r="F609" s="3"/>
      <c r="G609" s="4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</row>
    <row r="610" ht="9.75" hidden="1" customHeight="1">
      <c r="A610" s="1"/>
      <c r="B610" s="1"/>
      <c r="C610" s="2"/>
      <c r="D610" s="1"/>
      <c r="E610" s="3"/>
      <c r="F610" s="3"/>
      <c r="G610" s="4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</row>
    <row r="611" ht="9.75" hidden="1" customHeight="1">
      <c r="A611" s="1"/>
      <c r="B611" s="1"/>
      <c r="C611" s="2"/>
      <c r="D611" s="1"/>
      <c r="E611" s="3"/>
      <c r="F611" s="3"/>
      <c r="G611" s="4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</row>
    <row r="612" ht="9.75" hidden="1" customHeight="1">
      <c r="A612" s="1"/>
      <c r="B612" s="1"/>
      <c r="C612" s="2"/>
      <c r="D612" s="1"/>
      <c r="E612" s="3"/>
      <c r="F612" s="3"/>
      <c r="G612" s="4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</row>
    <row r="613" ht="9.75" hidden="1" customHeight="1">
      <c r="A613" s="1"/>
      <c r="B613" s="1"/>
      <c r="C613" s="2"/>
      <c r="D613" s="1"/>
      <c r="E613" s="3"/>
      <c r="F613" s="3"/>
      <c r="G613" s="4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</row>
    <row r="614" ht="9.75" hidden="1" customHeight="1">
      <c r="A614" s="1"/>
      <c r="B614" s="1"/>
      <c r="C614" s="2"/>
      <c r="D614" s="1"/>
      <c r="E614" s="3"/>
      <c r="F614" s="3"/>
      <c r="G614" s="4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</row>
    <row r="615" ht="9.75" hidden="1" customHeight="1">
      <c r="A615" s="1"/>
      <c r="B615" s="1"/>
      <c r="C615" s="2"/>
      <c r="D615" s="1"/>
      <c r="E615" s="3"/>
      <c r="F615" s="3"/>
      <c r="G615" s="4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</row>
    <row r="616" ht="9.75" hidden="1" customHeight="1">
      <c r="A616" s="1"/>
      <c r="B616" s="1"/>
      <c r="C616" s="2"/>
      <c r="D616" s="1"/>
      <c r="E616" s="3"/>
      <c r="F616" s="3"/>
      <c r="G616" s="4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</row>
    <row r="617" ht="9.75" hidden="1" customHeight="1">
      <c r="A617" s="1"/>
      <c r="B617" s="1"/>
      <c r="C617" s="2"/>
      <c r="D617" s="1"/>
      <c r="E617" s="3"/>
      <c r="F617" s="3"/>
      <c r="G617" s="4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</row>
    <row r="618" ht="9.75" hidden="1" customHeight="1">
      <c r="A618" s="1"/>
      <c r="B618" s="1"/>
      <c r="C618" s="2"/>
      <c r="D618" s="1"/>
      <c r="E618" s="3"/>
      <c r="F618" s="3"/>
      <c r="G618" s="4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</row>
    <row r="619" ht="9.75" hidden="1" customHeight="1">
      <c r="A619" s="1"/>
      <c r="B619" s="1"/>
      <c r="C619" s="2"/>
      <c r="D619" s="1"/>
      <c r="E619" s="3"/>
      <c r="F619" s="3"/>
      <c r="G619" s="4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</row>
    <row r="620" ht="9.75" hidden="1" customHeight="1">
      <c r="A620" s="1"/>
      <c r="B620" s="1"/>
      <c r="C620" s="2"/>
      <c r="D620" s="1"/>
      <c r="E620" s="3"/>
      <c r="F620" s="3"/>
      <c r="G620" s="4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</row>
    <row r="621" ht="9.75" hidden="1" customHeight="1">
      <c r="A621" s="1"/>
      <c r="B621" s="1"/>
      <c r="C621" s="2"/>
      <c r="D621" s="1"/>
      <c r="E621" s="3"/>
      <c r="F621" s="3"/>
      <c r="G621" s="4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</row>
    <row r="622" ht="9.75" hidden="1" customHeight="1">
      <c r="A622" s="1"/>
      <c r="B622" s="1"/>
      <c r="C622" s="2"/>
      <c r="D622" s="1"/>
      <c r="E622" s="3"/>
      <c r="F622" s="3"/>
      <c r="G622" s="4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</row>
    <row r="623" ht="9.75" hidden="1" customHeight="1">
      <c r="A623" s="1"/>
      <c r="B623" s="1"/>
      <c r="C623" s="2"/>
      <c r="D623" s="1"/>
      <c r="E623" s="3"/>
      <c r="F623" s="3"/>
      <c r="G623" s="4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</row>
    <row r="624" ht="9.75" hidden="1" customHeight="1">
      <c r="A624" s="1"/>
      <c r="B624" s="1"/>
      <c r="C624" s="2"/>
      <c r="D624" s="1"/>
      <c r="E624" s="3"/>
      <c r="F624" s="3"/>
      <c r="G624" s="4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</row>
    <row r="625" ht="9.75" hidden="1" customHeight="1">
      <c r="A625" s="1"/>
      <c r="B625" s="1"/>
      <c r="C625" s="2"/>
      <c r="D625" s="1"/>
      <c r="E625" s="3"/>
      <c r="F625" s="3"/>
      <c r="G625" s="4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</row>
    <row r="626" ht="9.75" hidden="1" customHeight="1">
      <c r="A626" s="1"/>
      <c r="B626" s="1"/>
      <c r="C626" s="2"/>
      <c r="D626" s="1"/>
      <c r="E626" s="3"/>
      <c r="F626" s="3"/>
      <c r="G626" s="4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</row>
    <row r="627" ht="9.75" hidden="1" customHeight="1">
      <c r="A627" s="1"/>
      <c r="B627" s="1"/>
      <c r="C627" s="2"/>
      <c r="D627" s="1"/>
      <c r="E627" s="3"/>
      <c r="F627" s="3"/>
      <c r="G627" s="4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</row>
    <row r="628" ht="9.75" hidden="1" customHeight="1">
      <c r="A628" s="1"/>
      <c r="B628" s="1"/>
      <c r="C628" s="2"/>
      <c r="D628" s="1"/>
      <c r="E628" s="3"/>
      <c r="F628" s="3"/>
      <c r="G628" s="4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</row>
    <row r="629" ht="9.75" hidden="1" customHeight="1">
      <c r="A629" s="1"/>
      <c r="B629" s="1"/>
      <c r="C629" s="2"/>
      <c r="D629" s="1"/>
      <c r="E629" s="3"/>
      <c r="F629" s="3"/>
      <c r="G629" s="4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</row>
    <row r="630" ht="9.75" hidden="1" customHeight="1">
      <c r="A630" s="1"/>
      <c r="B630" s="1"/>
      <c r="C630" s="2"/>
      <c r="D630" s="1"/>
      <c r="E630" s="3"/>
      <c r="F630" s="3"/>
      <c r="G630" s="4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</row>
    <row r="631" ht="9.75" hidden="1" customHeight="1">
      <c r="A631" s="1"/>
      <c r="B631" s="1"/>
      <c r="C631" s="2"/>
      <c r="D631" s="1"/>
      <c r="E631" s="3"/>
      <c r="F631" s="3"/>
      <c r="G631" s="4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</row>
    <row r="632" ht="9.75" hidden="1" customHeight="1">
      <c r="A632" s="1"/>
      <c r="B632" s="1"/>
      <c r="C632" s="2"/>
      <c r="D632" s="1"/>
      <c r="E632" s="3"/>
      <c r="F632" s="3"/>
      <c r="G632" s="4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</row>
    <row r="633" ht="9.75" hidden="1" customHeight="1">
      <c r="A633" s="1"/>
      <c r="B633" s="1"/>
      <c r="C633" s="2"/>
      <c r="D633" s="1"/>
      <c r="E633" s="3"/>
      <c r="F633" s="3"/>
      <c r="G633" s="4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</row>
    <row r="634" ht="9.75" hidden="1" customHeight="1">
      <c r="A634" s="1"/>
      <c r="B634" s="1"/>
      <c r="C634" s="2"/>
      <c r="D634" s="1"/>
      <c r="E634" s="3"/>
      <c r="F634" s="3"/>
      <c r="G634" s="4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</row>
    <row r="635" ht="9.75" hidden="1" customHeight="1">
      <c r="A635" s="1"/>
      <c r="B635" s="1"/>
      <c r="C635" s="2"/>
      <c r="D635" s="1"/>
      <c r="E635" s="3"/>
      <c r="F635" s="3"/>
      <c r="G635" s="4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</row>
    <row r="636" ht="9.75" hidden="1" customHeight="1">
      <c r="A636" s="1"/>
      <c r="B636" s="1"/>
      <c r="C636" s="2"/>
      <c r="D636" s="1"/>
      <c r="E636" s="3"/>
      <c r="F636" s="3"/>
      <c r="G636" s="4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</row>
    <row r="637" ht="9.75" hidden="1" customHeight="1">
      <c r="A637" s="1"/>
      <c r="B637" s="1"/>
      <c r="C637" s="2"/>
      <c r="D637" s="1"/>
      <c r="E637" s="3"/>
      <c r="F637" s="3"/>
      <c r="G637" s="4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</row>
    <row r="638" ht="9.75" hidden="1" customHeight="1">
      <c r="A638" s="1"/>
      <c r="B638" s="1"/>
      <c r="C638" s="2"/>
      <c r="D638" s="1"/>
      <c r="E638" s="3"/>
      <c r="F638" s="3"/>
      <c r="G638" s="4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</row>
    <row r="639" ht="9.75" hidden="1" customHeight="1">
      <c r="A639" s="1"/>
      <c r="B639" s="1"/>
      <c r="C639" s="2"/>
      <c r="D639" s="1"/>
      <c r="E639" s="3"/>
      <c r="F639" s="3"/>
      <c r="G639" s="4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</row>
    <row r="640" ht="9.75" hidden="1" customHeight="1">
      <c r="A640" s="1"/>
      <c r="B640" s="1"/>
      <c r="C640" s="2"/>
      <c r="D640" s="1"/>
      <c r="E640" s="3"/>
      <c r="F640" s="3"/>
      <c r="G640" s="4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</row>
    <row r="641" ht="9.75" hidden="1" customHeight="1">
      <c r="A641" s="1"/>
      <c r="B641" s="1"/>
      <c r="C641" s="2"/>
      <c r="D641" s="1"/>
      <c r="E641" s="3"/>
      <c r="F641" s="3"/>
      <c r="G641" s="4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</row>
    <row r="642" ht="9.75" hidden="1" customHeight="1">
      <c r="A642" s="1"/>
      <c r="B642" s="1"/>
      <c r="C642" s="2"/>
      <c r="D642" s="1"/>
      <c r="E642" s="3"/>
      <c r="F642" s="3"/>
      <c r="G642" s="4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</row>
    <row r="643" ht="9.75" hidden="1" customHeight="1">
      <c r="A643" s="1"/>
      <c r="B643" s="1"/>
      <c r="C643" s="2"/>
      <c r="D643" s="1"/>
      <c r="E643" s="3"/>
      <c r="F643" s="3"/>
      <c r="G643" s="4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</row>
    <row r="644" ht="9.75" hidden="1" customHeight="1">
      <c r="A644" s="1"/>
      <c r="B644" s="1"/>
      <c r="C644" s="2"/>
      <c r="D644" s="1"/>
      <c r="E644" s="3"/>
      <c r="F644" s="3"/>
      <c r="G644" s="4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</row>
    <row r="645" ht="9.75" hidden="1" customHeight="1">
      <c r="A645" s="1"/>
      <c r="B645" s="1"/>
      <c r="C645" s="2"/>
      <c r="D645" s="1"/>
      <c r="E645" s="3"/>
      <c r="F645" s="3"/>
      <c r="G645" s="4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</row>
    <row r="646" ht="9.75" hidden="1" customHeight="1">
      <c r="A646" s="1"/>
      <c r="B646" s="1"/>
      <c r="C646" s="2"/>
      <c r="D646" s="1"/>
      <c r="E646" s="3"/>
      <c r="F646" s="3"/>
      <c r="G646" s="4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</row>
    <row r="647" ht="9.75" hidden="1" customHeight="1">
      <c r="A647" s="1"/>
      <c r="B647" s="1"/>
      <c r="C647" s="2"/>
      <c r="D647" s="1"/>
      <c r="E647" s="3"/>
      <c r="F647" s="3"/>
      <c r="G647" s="4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</row>
    <row r="648" ht="9.75" hidden="1" customHeight="1">
      <c r="A648" s="1"/>
      <c r="B648" s="1"/>
      <c r="C648" s="2"/>
      <c r="D648" s="1"/>
      <c r="E648" s="3"/>
      <c r="F648" s="3"/>
      <c r="G648" s="4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</row>
    <row r="649" ht="9.75" hidden="1" customHeight="1">
      <c r="A649" s="1"/>
      <c r="B649" s="1"/>
      <c r="C649" s="2"/>
      <c r="D649" s="1"/>
      <c r="E649" s="3"/>
      <c r="F649" s="3"/>
      <c r="G649" s="4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</row>
    <row r="650" ht="9.75" hidden="1" customHeight="1">
      <c r="A650" s="1"/>
      <c r="B650" s="1"/>
      <c r="C650" s="2"/>
      <c r="D650" s="1"/>
      <c r="E650" s="3"/>
      <c r="F650" s="3"/>
      <c r="G650" s="4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</row>
    <row r="651" ht="9.75" hidden="1" customHeight="1">
      <c r="A651" s="1"/>
      <c r="B651" s="1"/>
      <c r="C651" s="2"/>
      <c r="D651" s="1"/>
      <c r="E651" s="3"/>
      <c r="F651" s="3"/>
      <c r="G651" s="4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</row>
    <row r="652" ht="9.75" hidden="1" customHeight="1">
      <c r="A652" s="1"/>
      <c r="B652" s="1"/>
      <c r="C652" s="2"/>
      <c r="D652" s="1"/>
      <c r="E652" s="3"/>
      <c r="F652" s="3"/>
      <c r="G652" s="4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</row>
    <row r="653" ht="9.75" hidden="1" customHeight="1">
      <c r="A653" s="1"/>
      <c r="B653" s="1"/>
      <c r="C653" s="2"/>
      <c r="D653" s="1"/>
      <c r="E653" s="3"/>
      <c r="F653" s="3"/>
      <c r="G653" s="4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</row>
    <row r="654" ht="9.75" hidden="1" customHeight="1">
      <c r="A654" s="1"/>
      <c r="B654" s="1"/>
      <c r="C654" s="2"/>
      <c r="D654" s="1"/>
      <c r="E654" s="3"/>
      <c r="F654" s="3"/>
      <c r="G654" s="4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</row>
    <row r="655" ht="9.75" hidden="1" customHeight="1">
      <c r="A655" s="1"/>
      <c r="B655" s="1"/>
      <c r="C655" s="2"/>
      <c r="D655" s="1"/>
      <c r="E655" s="3"/>
      <c r="F655" s="3"/>
      <c r="G655" s="4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</row>
    <row r="656" ht="9.75" hidden="1" customHeight="1">
      <c r="A656" s="1"/>
      <c r="B656" s="1"/>
      <c r="C656" s="2"/>
      <c r="D656" s="1"/>
      <c r="E656" s="3"/>
      <c r="F656" s="3"/>
      <c r="G656" s="4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</row>
    <row r="657" ht="9.75" hidden="1" customHeight="1">
      <c r="A657" s="1"/>
      <c r="B657" s="1"/>
      <c r="C657" s="2"/>
      <c r="D657" s="1"/>
      <c r="E657" s="3"/>
      <c r="F657" s="3"/>
      <c r="G657" s="4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</row>
    <row r="658" ht="9.75" hidden="1" customHeight="1">
      <c r="A658" s="1"/>
      <c r="B658" s="1"/>
      <c r="C658" s="2"/>
      <c r="D658" s="1"/>
      <c r="E658" s="3"/>
      <c r="F658" s="3"/>
      <c r="G658" s="4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</row>
    <row r="659" ht="9.75" hidden="1" customHeight="1">
      <c r="A659" s="1"/>
      <c r="B659" s="1"/>
      <c r="C659" s="2"/>
      <c r="D659" s="1"/>
      <c r="E659" s="3"/>
      <c r="F659" s="3"/>
      <c r="G659" s="4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</row>
    <row r="660" ht="9.75" hidden="1" customHeight="1">
      <c r="A660" s="1"/>
      <c r="B660" s="1"/>
      <c r="C660" s="2"/>
      <c r="D660" s="1"/>
      <c r="E660" s="3"/>
      <c r="F660" s="3"/>
      <c r="G660" s="4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</row>
    <row r="661" ht="9.75" hidden="1" customHeight="1">
      <c r="A661" s="1"/>
      <c r="B661" s="1"/>
      <c r="C661" s="2"/>
      <c r="D661" s="1"/>
      <c r="E661" s="3"/>
      <c r="F661" s="3"/>
      <c r="G661" s="4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</row>
    <row r="662" ht="9.75" hidden="1" customHeight="1">
      <c r="A662" s="1"/>
      <c r="B662" s="1"/>
      <c r="C662" s="2"/>
      <c r="D662" s="1"/>
      <c r="E662" s="3"/>
      <c r="F662" s="3"/>
      <c r="G662" s="4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</row>
    <row r="663" ht="9.75" hidden="1" customHeight="1">
      <c r="A663" s="1"/>
      <c r="B663" s="1"/>
      <c r="C663" s="2"/>
      <c r="D663" s="1"/>
      <c r="E663" s="3"/>
      <c r="F663" s="3"/>
      <c r="G663" s="4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</row>
    <row r="664" ht="9.75" hidden="1" customHeight="1">
      <c r="A664" s="1"/>
      <c r="B664" s="1"/>
      <c r="C664" s="2"/>
      <c r="D664" s="1"/>
      <c r="E664" s="3"/>
      <c r="F664" s="3"/>
      <c r="G664" s="4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</row>
    <row r="665" ht="9.75" hidden="1" customHeight="1">
      <c r="A665" s="1"/>
      <c r="B665" s="1"/>
      <c r="C665" s="2"/>
      <c r="D665" s="1"/>
      <c r="E665" s="3"/>
      <c r="F665" s="3"/>
      <c r="G665" s="4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</row>
    <row r="666" ht="9.75" hidden="1" customHeight="1">
      <c r="A666" s="1"/>
      <c r="B666" s="1"/>
      <c r="C666" s="2"/>
      <c r="D666" s="1"/>
      <c r="E666" s="3"/>
      <c r="F666" s="3"/>
      <c r="G666" s="4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</row>
    <row r="667" ht="9.75" hidden="1" customHeight="1">
      <c r="A667" s="1"/>
      <c r="B667" s="1"/>
      <c r="C667" s="2"/>
      <c r="D667" s="1"/>
      <c r="E667" s="3"/>
      <c r="F667" s="3"/>
      <c r="G667" s="4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</row>
    <row r="668" ht="9.75" hidden="1" customHeight="1">
      <c r="A668" s="1"/>
      <c r="B668" s="1"/>
      <c r="C668" s="2"/>
      <c r="D668" s="1"/>
      <c r="E668" s="3"/>
      <c r="F668" s="3"/>
      <c r="G668" s="4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</row>
    <row r="669" ht="9.75" hidden="1" customHeight="1">
      <c r="A669" s="1"/>
      <c r="B669" s="1"/>
      <c r="C669" s="2"/>
      <c r="D669" s="1"/>
      <c r="E669" s="3"/>
      <c r="F669" s="3"/>
      <c r="G669" s="4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</row>
    <row r="670" ht="9.75" hidden="1" customHeight="1">
      <c r="A670" s="1"/>
      <c r="B670" s="1"/>
      <c r="C670" s="2"/>
      <c r="D670" s="1"/>
      <c r="E670" s="3"/>
      <c r="F670" s="3"/>
      <c r="G670" s="4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</row>
    <row r="671" ht="9.75" hidden="1" customHeight="1">
      <c r="A671" s="1"/>
      <c r="B671" s="1"/>
      <c r="C671" s="2"/>
      <c r="D671" s="1"/>
      <c r="E671" s="3"/>
      <c r="F671" s="3"/>
      <c r="G671" s="4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</row>
    <row r="672" ht="9.75" hidden="1" customHeight="1">
      <c r="A672" s="1"/>
      <c r="B672" s="1"/>
      <c r="C672" s="2"/>
      <c r="D672" s="1"/>
      <c r="E672" s="3"/>
      <c r="F672" s="3"/>
      <c r="G672" s="4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</row>
    <row r="673" ht="9.75" hidden="1" customHeight="1">
      <c r="A673" s="1"/>
      <c r="B673" s="1"/>
      <c r="C673" s="2"/>
      <c r="D673" s="1"/>
      <c r="E673" s="3"/>
      <c r="F673" s="3"/>
      <c r="G673" s="4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</row>
    <row r="674" ht="9.75" hidden="1" customHeight="1">
      <c r="A674" s="1"/>
      <c r="B674" s="1"/>
      <c r="C674" s="2"/>
      <c r="D674" s="1"/>
      <c r="E674" s="3"/>
      <c r="F674" s="3"/>
      <c r="G674" s="4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</row>
    <row r="675" ht="9.75" hidden="1" customHeight="1">
      <c r="A675" s="1"/>
      <c r="B675" s="1"/>
      <c r="C675" s="2"/>
      <c r="D675" s="1"/>
      <c r="E675" s="3"/>
      <c r="F675" s="3"/>
      <c r="G675" s="4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</row>
    <row r="676" ht="9.75" hidden="1" customHeight="1">
      <c r="A676" s="1"/>
      <c r="B676" s="1"/>
      <c r="C676" s="2"/>
      <c r="D676" s="1"/>
      <c r="E676" s="3"/>
      <c r="F676" s="3"/>
      <c r="G676" s="4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</row>
    <row r="677" ht="9.75" hidden="1" customHeight="1">
      <c r="A677" s="1"/>
      <c r="B677" s="1"/>
      <c r="C677" s="2"/>
      <c r="D677" s="1"/>
      <c r="E677" s="3"/>
      <c r="F677" s="3"/>
      <c r="G677" s="4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</row>
    <row r="678" ht="9.75" hidden="1" customHeight="1">
      <c r="A678" s="1"/>
      <c r="B678" s="1"/>
      <c r="C678" s="2"/>
      <c r="D678" s="1"/>
      <c r="E678" s="3"/>
      <c r="F678" s="3"/>
      <c r="G678" s="4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</row>
    <row r="679" ht="9.75" hidden="1" customHeight="1">
      <c r="A679" s="1"/>
      <c r="B679" s="1"/>
      <c r="C679" s="2"/>
      <c r="D679" s="1"/>
      <c r="E679" s="3"/>
      <c r="F679" s="3"/>
      <c r="G679" s="4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</row>
    <row r="680" ht="9.75" hidden="1" customHeight="1">
      <c r="A680" s="1"/>
      <c r="B680" s="1"/>
      <c r="C680" s="2"/>
      <c r="D680" s="1"/>
      <c r="E680" s="3"/>
      <c r="F680" s="3"/>
      <c r="G680" s="4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</row>
    <row r="681" ht="9.75" hidden="1" customHeight="1">
      <c r="A681" s="1"/>
      <c r="B681" s="1"/>
      <c r="C681" s="2"/>
      <c r="D681" s="1"/>
      <c r="E681" s="3"/>
      <c r="F681" s="3"/>
      <c r="G681" s="4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</row>
    <row r="682" ht="9.75" hidden="1" customHeight="1">
      <c r="A682" s="1"/>
      <c r="B682" s="1"/>
      <c r="C682" s="2"/>
      <c r="D682" s="1"/>
      <c r="E682" s="3"/>
      <c r="F682" s="3"/>
      <c r="G682" s="4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</row>
    <row r="683" ht="9.75" hidden="1" customHeight="1">
      <c r="A683" s="1"/>
      <c r="B683" s="1"/>
      <c r="C683" s="2"/>
      <c r="D683" s="1"/>
      <c r="E683" s="3"/>
      <c r="F683" s="3"/>
      <c r="G683" s="4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</row>
    <row r="684" ht="9.75" hidden="1" customHeight="1">
      <c r="A684" s="1"/>
      <c r="B684" s="1"/>
      <c r="C684" s="2"/>
      <c r="D684" s="1"/>
      <c r="E684" s="3"/>
      <c r="F684" s="3"/>
      <c r="G684" s="4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</row>
    <row r="685" ht="9.75" hidden="1" customHeight="1">
      <c r="A685" s="1"/>
      <c r="B685" s="1"/>
      <c r="C685" s="2"/>
      <c r="D685" s="1"/>
      <c r="E685" s="3"/>
      <c r="F685" s="3"/>
      <c r="G685" s="4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</row>
    <row r="686" ht="9.75" hidden="1" customHeight="1">
      <c r="A686" s="1"/>
      <c r="B686" s="1"/>
      <c r="C686" s="2"/>
      <c r="D686" s="1"/>
      <c r="E686" s="3"/>
      <c r="F686" s="3"/>
      <c r="G686" s="4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</row>
    <row r="687" ht="9.75" hidden="1" customHeight="1">
      <c r="A687" s="1"/>
      <c r="B687" s="1"/>
      <c r="C687" s="2"/>
      <c r="D687" s="1"/>
      <c r="E687" s="3"/>
      <c r="F687" s="3"/>
      <c r="G687" s="4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</row>
    <row r="688" ht="9.75" hidden="1" customHeight="1">
      <c r="A688" s="1"/>
      <c r="B688" s="1"/>
      <c r="C688" s="2"/>
      <c r="D688" s="1"/>
      <c r="E688" s="3"/>
      <c r="F688" s="3"/>
      <c r="G688" s="4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</row>
    <row r="689" ht="9.75" hidden="1" customHeight="1">
      <c r="A689" s="1"/>
      <c r="B689" s="1"/>
      <c r="C689" s="2"/>
      <c r="D689" s="1"/>
      <c r="E689" s="3"/>
      <c r="F689" s="3"/>
      <c r="G689" s="4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</row>
    <row r="690" ht="9.75" hidden="1" customHeight="1">
      <c r="A690" s="1"/>
      <c r="B690" s="1"/>
      <c r="C690" s="2"/>
      <c r="D690" s="1"/>
      <c r="E690" s="3"/>
      <c r="F690" s="3"/>
      <c r="G690" s="4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</row>
    <row r="691" ht="9.75" hidden="1" customHeight="1">
      <c r="A691" s="1"/>
      <c r="B691" s="1"/>
      <c r="C691" s="2"/>
      <c r="D691" s="1"/>
      <c r="E691" s="3"/>
      <c r="F691" s="3"/>
      <c r="G691" s="4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</row>
    <row r="692" ht="9.75" hidden="1" customHeight="1">
      <c r="A692" s="1"/>
      <c r="B692" s="1"/>
      <c r="C692" s="2"/>
      <c r="D692" s="1"/>
      <c r="E692" s="3"/>
      <c r="F692" s="3"/>
      <c r="G692" s="4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</row>
    <row r="693" ht="9.75" hidden="1" customHeight="1">
      <c r="A693" s="1"/>
      <c r="B693" s="1"/>
      <c r="C693" s="2"/>
      <c r="D693" s="1"/>
      <c r="E693" s="3"/>
      <c r="F693" s="3"/>
      <c r="G693" s="4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</row>
    <row r="694" ht="9.75" hidden="1" customHeight="1">
      <c r="A694" s="1"/>
      <c r="B694" s="1"/>
      <c r="C694" s="2"/>
      <c r="D694" s="1"/>
      <c r="E694" s="3"/>
      <c r="F694" s="3"/>
      <c r="G694" s="4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</row>
    <row r="695" ht="9.75" hidden="1" customHeight="1">
      <c r="A695" s="1"/>
      <c r="B695" s="1"/>
      <c r="C695" s="2"/>
      <c r="D695" s="1"/>
      <c r="E695" s="3"/>
      <c r="F695" s="3"/>
      <c r="G695" s="4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</row>
    <row r="696" ht="9.75" hidden="1" customHeight="1">
      <c r="A696" s="1"/>
      <c r="B696" s="1"/>
      <c r="C696" s="2"/>
      <c r="D696" s="1"/>
      <c r="E696" s="3"/>
      <c r="F696" s="3"/>
      <c r="G696" s="4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</row>
    <row r="697" ht="9.75" hidden="1" customHeight="1">
      <c r="A697" s="1"/>
      <c r="B697" s="1"/>
      <c r="C697" s="2"/>
      <c r="D697" s="1"/>
      <c r="E697" s="3"/>
      <c r="F697" s="3"/>
      <c r="G697" s="4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</row>
    <row r="698" ht="9.75" hidden="1" customHeight="1">
      <c r="A698" s="1"/>
      <c r="B698" s="1"/>
      <c r="C698" s="2"/>
      <c r="D698" s="1"/>
      <c r="E698" s="3"/>
      <c r="F698" s="3"/>
      <c r="G698" s="4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</row>
    <row r="699" ht="9.75" hidden="1" customHeight="1">
      <c r="A699" s="1"/>
      <c r="B699" s="1"/>
      <c r="C699" s="2"/>
      <c r="D699" s="1"/>
      <c r="E699" s="3"/>
      <c r="F699" s="3"/>
      <c r="G699" s="4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</row>
    <row r="700" ht="9.75" hidden="1" customHeight="1">
      <c r="A700" s="1"/>
      <c r="B700" s="1"/>
      <c r="C700" s="2"/>
      <c r="D700" s="1"/>
      <c r="E700" s="3"/>
      <c r="F700" s="3"/>
      <c r="G700" s="4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</row>
    <row r="701" ht="9.75" hidden="1" customHeight="1">
      <c r="A701" s="1"/>
      <c r="B701" s="1"/>
      <c r="C701" s="2"/>
      <c r="D701" s="1"/>
      <c r="E701" s="3"/>
      <c r="F701" s="3"/>
      <c r="G701" s="4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</row>
    <row r="702" ht="9.75" hidden="1" customHeight="1">
      <c r="A702" s="1"/>
      <c r="B702" s="1"/>
      <c r="C702" s="2"/>
      <c r="D702" s="1"/>
      <c r="E702" s="3"/>
      <c r="F702" s="3"/>
      <c r="G702" s="4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</row>
    <row r="703" ht="9.75" hidden="1" customHeight="1">
      <c r="A703" s="1"/>
      <c r="B703" s="1"/>
      <c r="C703" s="2"/>
      <c r="D703" s="1"/>
      <c r="E703" s="3"/>
      <c r="F703" s="3"/>
      <c r="G703" s="4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</row>
    <row r="704" ht="9.75" hidden="1" customHeight="1">
      <c r="A704" s="1"/>
      <c r="B704" s="1"/>
      <c r="C704" s="2"/>
      <c r="D704" s="1"/>
      <c r="E704" s="3"/>
      <c r="F704" s="3"/>
      <c r="G704" s="4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</row>
    <row r="705" ht="9.75" hidden="1" customHeight="1">
      <c r="A705" s="1"/>
      <c r="B705" s="1"/>
      <c r="C705" s="2"/>
      <c r="D705" s="1"/>
      <c r="E705" s="3"/>
      <c r="F705" s="3"/>
      <c r="G705" s="4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</row>
    <row r="706" ht="9.75" hidden="1" customHeight="1">
      <c r="A706" s="1"/>
      <c r="B706" s="1"/>
      <c r="C706" s="2"/>
      <c r="D706" s="1"/>
      <c r="E706" s="3"/>
      <c r="F706" s="3"/>
      <c r="G706" s="4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</row>
    <row r="707" ht="9.75" hidden="1" customHeight="1">
      <c r="A707" s="1"/>
      <c r="B707" s="1"/>
      <c r="C707" s="2"/>
      <c r="D707" s="1"/>
      <c r="E707" s="3"/>
      <c r="F707" s="3"/>
      <c r="G707" s="4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</row>
    <row r="708" ht="9.75" hidden="1" customHeight="1">
      <c r="A708" s="1"/>
      <c r="B708" s="1"/>
      <c r="C708" s="2"/>
      <c r="D708" s="1"/>
      <c r="E708" s="3"/>
      <c r="F708" s="3"/>
      <c r="G708" s="4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</row>
    <row r="709" ht="9.75" hidden="1" customHeight="1">
      <c r="A709" s="1"/>
      <c r="B709" s="1"/>
      <c r="C709" s="2"/>
      <c r="D709" s="1"/>
      <c r="E709" s="3"/>
      <c r="F709" s="3"/>
      <c r="G709" s="4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</row>
    <row r="710" ht="9.75" hidden="1" customHeight="1">
      <c r="A710" s="1"/>
      <c r="B710" s="1"/>
      <c r="C710" s="2"/>
      <c r="D710" s="1"/>
      <c r="E710" s="3"/>
      <c r="F710" s="3"/>
      <c r="G710" s="4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</row>
    <row r="711" ht="9.75" hidden="1" customHeight="1">
      <c r="A711" s="1"/>
      <c r="B711" s="1"/>
      <c r="C711" s="2"/>
      <c r="D711" s="1"/>
      <c r="E711" s="3"/>
      <c r="F711" s="3"/>
      <c r="G711" s="4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</row>
    <row r="712" ht="9.75" hidden="1" customHeight="1">
      <c r="A712" s="1"/>
      <c r="B712" s="1"/>
      <c r="C712" s="2"/>
      <c r="D712" s="1"/>
      <c r="E712" s="3"/>
      <c r="F712" s="3"/>
      <c r="G712" s="4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</row>
    <row r="713" ht="9.75" hidden="1" customHeight="1">
      <c r="A713" s="1"/>
      <c r="B713" s="1"/>
      <c r="C713" s="2"/>
      <c r="D713" s="1"/>
      <c r="E713" s="3"/>
      <c r="F713" s="3"/>
      <c r="G713" s="4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</row>
    <row r="714" ht="9.75" hidden="1" customHeight="1">
      <c r="A714" s="1"/>
      <c r="B714" s="1"/>
      <c r="C714" s="2"/>
      <c r="D714" s="1"/>
      <c r="E714" s="3"/>
      <c r="F714" s="3"/>
      <c r="G714" s="4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</row>
    <row r="715" ht="9.75" hidden="1" customHeight="1">
      <c r="A715" s="1"/>
      <c r="B715" s="1"/>
      <c r="C715" s="2"/>
      <c r="D715" s="1"/>
      <c r="E715" s="3"/>
      <c r="F715" s="3"/>
      <c r="G715" s="4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</row>
    <row r="716" ht="9.75" hidden="1" customHeight="1">
      <c r="A716" s="1"/>
      <c r="B716" s="1"/>
      <c r="C716" s="2"/>
      <c r="D716" s="1"/>
      <c r="E716" s="3"/>
      <c r="F716" s="3"/>
      <c r="G716" s="4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</row>
    <row r="717" ht="9.75" hidden="1" customHeight="1">
      <c r="A717" s="1"/>
      <c r="B717" s="1"/>
      <c r="C717" s="2"/>
      <c r="D717" s="1"/>
      <c r="E717" s="3"/>
      <c r="F717" s="3"/>
      <c r="G717" s="4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</row>
    <row r="718" ht="9.75" hidden="1" customHeight="1">
      <c r="A718" s="1"/>
      <c r="B718" s="1"/>
      <c r="C718" s="2"/>
      <c r="D718" s="1"/>
      <c r="E718" s="3"/>
      <c r="F718" s="3"/>
      <c r="G718" s="4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</row>
    <row r="719" ht="9.75" hidden="1" customHeight="1">
      <c r="A719" s="1"/>
      <c r="B719" s="1"/>
      <c r="C719" s="2"/>
      <c r="D719" s="1"/>
      <c r="E719" s="3"/>
      <c r="F719" s="3"/>
      <c r="G719" s="4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</row>
    <row r="720" ht="9.75" hidden="1" customHeight="1">
      <c r="A720" s="1"/>
      <c r="B720" s="1"/>
      <c r="C720" s="2"/>
      <c r="D720" s="1"/>
      <c r="E720" s="3"/>
      <c r="F720" s="3"/>
      <c r="G720" s="4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</row>
    <row r="721" ht="9.75" hidden="1" customHeight="1">
      <c r="A721" s="1"/>
      <c r="B721" s="1"/>
      <c r="C721" s="2"/>
      <c r="D721" s="1"/>
      <c r="E721" s="3"/>
      <c r="F721" s="3"/>
      <c r="G721" s="4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</row>
    <row r="722" ht="9.75" hidden="1" customHeight="1">
      <c r="A722" s="1"/>
      <c r="B722" s="1"/>
      <c r="C722" s="2"/>
      <c r="D722" s="1"/>
      <c r="E722" s="3"/>
      <c r="F722" s="3"/>
      <c r="G722" s="4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</row>
    <row r="723" ht="9.75" hidden="1" customHeight="1">
      <c r="A723" s="1"/>
      <c r="B723" s="1"/>
      <c r="C723" s="2"/>
      <c r="D723" s="1"/>
      <c r="E723" s="3"/>
      <c r="F723" s="3"/>
      <c r="G723" s="4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</row>
    <row r="724" ht="9.75" hidden="1" customHeight="1">
      <c r="A724" s="1"/>
      <c r="B724" s="1"/>
      <c r="C724" s="2"/>
      <c r="D724" s="1"/>
      <c r="E724" s="3"/>
      <c r="F724" s="3"/>
      <c r="G724" s="4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</row>
    <row r="725" ht="9.75" hidden="1" customHeight="1">
      <c r="A725" s="1"/>
      <c r="B725" s="1"/>
      <c r="C725" s="2"/>
      <c r="D725" s="1"/>
      <c r="E725" s="3"/>
      <c r="F725" s="3"/>
      <c r="G725" s="4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</row>
    <row r="726" ht="9.75" hidden="1" customHeight="1">
      <c r="A726" s="1"/>
      <c r="B726" s="1"/>
      <c r="C726" s="2"/>
      <c r="D726" s="1"/>
      <c r="E726" s="3"/>
      <c r="F726" s="3"/>
      <c r="G726" s="4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</row>
    <row r="727" ht="9.75" hidden="1" customHeight="1">
      <c r="A727" s="1"/>
      <c r="B727" s="1"/>
      <c r="C727" s="2"/>
      <c r="D727" s="1"/>
      <c r="E727" s="3"/>
      <c r="F727" s="3"/>
      <c r="G727" s="4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</row>
    <row r="728" ht="9.75" hidden="1" customHeight="1">
      <c r="A728" s="1"/>
      <c r="B728" s="1"/>
      <c r="C728" s="2"/>
      <c r="D728" s="1"/>
      <c r="E728" s="3"/>
      <c r="F728" s="3"/>
      <c r="G728" s="4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</row>
    <row r="729" ht="9.75" hidden="1" customHeight="1">
      <c r="A729" s="1"/>
      <c r="B729" s="1"/>
      <c r="C729" s="2"/>
      <c r="D729" s="1"/>
      <c r="E729" s="3"/>
      <c r="F729" s="3"/>
      <c r="G729" s="4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</row>
    <row r="730" ht="9.75" hidden="1" customHeight="1">
      <c r="A730" s="1"/>
      <c r="B730" s="1"/>
      <c r="C730" s="2"/>
      <c r="D730" s="1"/>
      <c r="E730" s="3"/>
      <c r="F730" s="3"/>
      <c r="G730" s="4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</row>
    <row r="731" ht="9.75" hidden="1" customHeight="1">
      <c r="A731" s="1"/>
      <c r="B731" s="1"/>
      <c r="C731" s="2"/>
      <c r="D731" s="1"/>
      <c r="E731" s="3"/>
      <c r="F731" s="3"/>
      <c r="G731" s="4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</row>
    <row r="732" ht="9.75" hidden="1" customHeight="1">
      <c r="A732" s="1"/>
      <c r="B732" s="1"/>
      <c r="C732" s="2"/>
      <c r="D732" s="1"/>
      <c r="E732" s="3"/>
      <c r="F732" s="3"/>
      <c r="G732" s="4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</row>
    <row r="733" ht="9.75" hidden="1" customHeight="1">
      <c r="A733" s="1"/>
      <c r="B733" s="1"/>
      <c r="C733" s="2"/>
      <c r="D733" s="1"/>
      <c r="E733" s="3"/>
      <c r="F733" s="3"/>
      <c r="G733" s="4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</row>
    <row r="734" ht="9.75" hidden="1" customHeight="1">
      <c r="A734" s="1"/>
      <c r="B734" s="1"/>
      <c r="C734" s="2"/>
      <c r="D734" s="1"/>
      <c r="E734" s="3"/>
      <c r="F734" s="3"/>
      <c r="G734" s="4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</row>
    <row r="735" ht="9.75" hidden="1" customHeight="1">
      <c r="A735" s="1"/>
      <c r="B735" s="1"/>
      <c r="C735" s="2"/>
      <c r="D735" s="1"/>
      <c r="E735" s="3"/>
      <c r="F735" s="3"/>
      <c r="G735" s="4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</row>
    <row r="736" ht="9.75" hidden="1" customHeight="1">
      <c r="A736" s="1"/>
      <c r="B736" s="1"/>
      <c r="C736" s="2"/>
      <c r="D736" s="1"/>
      <c r="E736" s="3"/>
      <c r="F736" s="3"/>
      <c r="G736" s="4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</row>
    <row r="737" ht="9.75" hidden="1" customHeight="1">
      <c r="A737" s="1"/>
      <c r="B737" s="1"/>
      <c r="C737" s="2"/>
      <c r="D737" s="1"/>
      <c r="E737" s="3"/>
      <c r="F737" s="3"/>
      <c r="G737" s="4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</row>
    <row r="738" ht="9.75" hidden="1" customHeight="1">
      <c r="A738" s="1"/>
      <c r="B738" s="1"/>
      <c r="C738" s="2"/>
      <c r="D738" s="1"/>
      <c r="E738" s="3"/>
      <c r="F738" s="3"/>
      <c r="G738" s="4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</row>
    <row r="739" ht="9.75" hidden="1" customHeight="1">
      <c r="A739" s="1"/>
      <c r="B739" s="1"/>
      <c r="C739" s="2"/>
      <c r="D739" s="1"/>
      <c r="E739" s="3"/>
      <c r="F739" s="3"/>
      <c r="G739" s="4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</row>
    <row r="740" ht="9.75" hidden="1" customHeight="1">
      <c r="A740" s="1"/>
      <c r="B740" s="1"/>
      <c r="C740" s="2"/>
      <c r="D740" s="1"/>
      <c r="E740" s="3"/>
      <c r="F740" s="3"/>
      <c r="G740" s="4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</row>
    <row r="741" ht="9.75" hidden="1" customHeight="1">
      <c r="A741" s="1"/>
      <c r="B741" s="1"/>
      <c r="C741" s="2"/>
      <c r="D741" s="1"/>
      <c r="E741" s="3"/>
      <c r="F741" s="3"/>
      <c r="G741" s="4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</row>
    <row r="742" ht="9.75" hidden="1" customHeight="1">
      <c r="A742" s="1"/>
      <c r="B742" s="1"/>
      <c r="C742" s="2"/>
      <c r="D742" s="1"/>
      <c r="E742" s="3"/>
      <c r="F742" s="3"/>
      <c r="G742" s="4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</row>
    <row r="743" ht="9.75" hidden="1" customHeight="1">
      <c r="A743" s="1"/>
      <c r="B743" s="1"/>
      <c r="C743" s="2"/>
      <c r="D743" s="1"/>
      <c r="E743" s="3"/>
      <c r="F743" s="3"/>
      <c r="G743" s="4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</row>
    <row r="744" ht="9.75" hidden="1" customHeight="1">
      <c r="A744" s="1"/>
      <c r="B744" s="1"/>
      <c r="C744" s="2"/>
      <c r="D744" s="1"/>
      <c r="E744" s="3"/>
      <c r="F744" s="3"/>
      <c r="G744" s="4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</row>
    <row r="745" ht="9.75" hidden="1" customHeight="1">
      <c r="A745" s="1"/>
      <c r="B745" s="1"/>
      <c r="C745" s="2"/>
      <c r="D745" s="1"/>
      <c r="E745" s="3"/>
      <c r="F745" s="3"/>
      <c r="G745" s="4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</row>
    <row r="746" ht="9.75" hidden="1" customHeight="1">
      <c r="A746" s="1"/>
      <c r="B746" s="1"/>
      <c r="C746" s="2"/>
      <c r="D746" s="1"/>
      <c r="E746" s="3"/>
      <c r="F746" s="3"/>
      <c r="G746" s="4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</row>
    <row r="747" ht="9.75" hidden="1" customHeight="1">
      <c r="A747" s="1"/>
      <c r="B747" s="1"/>
      <c r="C747" s="2"/>
      <c r="D747" s="1"/>
      <c r="E747" s="3"/>
      <c r="F747" s="3"/>
      <c r="G747" s="4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</row>
    <row r="748" ht="9.75" hidden="1" customHeight="1">
      <c r="A748" s="1"/>
      <c r="B748" s="1"/>
      <c r="C748" s="2"/>
      <c r="D748" s="1"/>
      <c r="E748" s="3"/>
      <c r="F748" s="3"/>
      <c r="G748" s="4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</row>
    <row r="749" ht="9.75" hidden="1" customHeight="1">
      <c r="A749" s="1"/>
      <c r="B749" s="1"/>
      <c r="C749" s="2"/>
      <c r="D749" s="1"/>
      <c r="E749" s="3"/>
      <c r="F749" s="3"/>
      <c r="G749" s="4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</row>
    <row r="750" ht="9.75" hidden="1" customHeight="1">
      <c r="A750" s="1"/>
      <c r="B750" s="1"/>
      <c r="C750" s="2"/>
      <c r="D750" s="1"/>
      <c r="E750" s="3"/>
      <c r="F750" s="3"/>
      <c r="G750" s="4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</row>
    <row r="751" ht="9.75" hidden="1" customHeight="1">
      <c r="A751" s="1"/>
      <c r="B751" s="1"/>
      <c r="C751" s="2"/>
      <c r="D751" s="1"/>
      <c r="E751" s="3"/>
      <c r="F751" s="3"/>
      <c r="G751" s="4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</row>
    <row r="752" ht="9.75" hidden="1" customHeight="1">
      <c r="A752" s="1"/>
      <c r="B752" s="1"/>
      <c r="C752" s="2"/>
      <c r="D752" s="1"/>
      <c r="E752" s="3"/>
      <c r="F752" s="3"/>
      <c r="G752" s="4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</row>
    <row r="753" ht="9.75" hidden="1" customHeight="1">
      <c r="A753" s="1"/>
      <c r="B753" s="1"/>
      <c r="C753" s="2"/>
      <c r="D753" s="1"/>
      <c r="E753" s="3"/>
      <c r="F753" s="3"/>
      <c r="G753" s="4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</row>
    <row r="754" ht="9.75" hidden="1" customHeight="1">
      <c r="A754" s="1"/>
      <c r="B754" s="1"/>
      <c r="C754" s="2"/>
      <c r="D754" s="1"/>
      <c r="E754" s="3"/>
      <c r="F754" s="3"/>
      <c r="G754" s="4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</row>
    <row r="755" ht="9.75" hidden="1" customHeight="1">
      <c r="A755" s="1"/>
      <c r="B755" s="1"/>
      <c r="C755" s="2"/>
      <c r="D755" s="1"/>
      <c r="E755" s="3"/>
      <c r="F755" s="3"/>
      <c r="G755" s="4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</row>
    <row r="756" ht="9.75" hidden="1" customHeight="1">
      <c r="A756" s="1"/>
      <c r="B756" s="1"/>
      <c r="C756" s="2"/>
      <c r="D756" s="1"/>
      <c r="E756" s="3"/>
      <c r="F756" s="3"/>
      <c r="G756" s="4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</row>
    <row r="757" ht="9.75" hidden="1" customHeight="1">
      <c r="A757" s="1"/>
      <c r="B757" s="1"/>
      <c r="C757" s="2"/>
      <c r="D757" s="1"/>
      <c r="E757" s="3"/>
      <c r="F757" s="3"/>
      <c r="G757" s="4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</row>
    <row r="758" ht="9.75" hidden="1" customHeight="1">
      <c r="A758" s="1"/>
      <c r="B758" s="1"/>
      <c r="C758" s="2"/>
      <c r="D758" s="1"/>
      <c r="E758" s="3"/>
      <c r="F758" s="3"/>
      <c r="G758" s="4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</row>
    <row r="759" ht="9.75" hidden="1" customHeight="1">
      <c r="A759" s="1"/>
      <c r="B759" s="1"/>
      <c r="C759" s="2"/>
      <c r="D759" s="1"/>
      <c r="E759" s="3"/>
      <c r="F759" s="3"/>
      <c r="G759" s="4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</row>
    <row r="760" ht="9.75" hidden="1" customHeight="1">
      <c r="A760" s="1"/>
      <c r="B760" s="1"/>
      <c r="C760" s="2"/>
      <c r="D760" s="1"/>
      <c r="E760" s="3"/>
      <c r="F760" s="3"/>
      <c r="G760" s="4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</row>
    <row r="761" ht="9.75" hidden="1" customHeight="1">
      <c r="A761" s="1"/>
      <c r="B761" s="1"/>
      <c r="C761" s="2"/>
      <c r="D761" s="1"/>
      <c r="E761" s="3"/>
      <c r="F761" s="3"/>
      <c r="G761" s="4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</row>
    <row r="762" ht="9.75" hidden="1" customHeight="1">
      <c r="A762" s="1"/>
      <c r="B762" s="1"/>
      <c r="C762" s="2"/>
      <c r="D762" s="1"/>
      <c r="E762" s="3"/>
      <c r="F762" s="3"/>
      <c r="G762" s="4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</row>
    <row r="763" ht="9.75" hidden="1" customHeight="1">
      <c r="A763" s="1"/>
      <c r="B763" s="1"/>
      <c r="C763" s="2"/>
      <c r="D763" s="1"/>
      <c r="E763" s="3"/>
      <c r="F763" s="3"/>
      <c r="G763" s="4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</row>
    <row r="764" ht="9.75" hidden="1" customHeight="1">
      <c r="A764" s="1"/>
      <c r="B764" s="1"/>
      <c r="C764" s="2"/>
      <c r="D764" s="1"/>
      <c r="E764" s="3"/>
      <c r="F764" s="3"/>
      <c r="G764" s="4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</row>
    <row r="765" ht="9.75" hidden="1" customHeight="1">
      <c r="A765" s="1"/>
      <c r="B765" s="1"/>
      <c r="C765" s="2"/>
      <c r="D765" s="1"/>
      <c r="E765" s="3"/>
      <c r="F765" s="3"/>
      <c r="G765" s="4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</row>
    <row r="766" ht="9.75" hidden="1" customHeight="1">
      <c r="A766" s="1"/>
      <c r="B766" s="1"/>
      <c r="C766" s="2"/>
      <c r="D766" s="1"/>
      <c r="E766" s="3"/>
      <c r="F766" s="3"/>
      <c r="G766" s="4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</row>
    <row r="767" ht="9.75" hidden="1" customHeight="1">
      <c r="A767" s="1"/>
      <c r="B767" s="1"/>
      <c r="C767" s="2"/>
      <c r="D767" s="1"/>
      <c r="E767" s="3"/>
      <c r="F767" s="3"/>
      <c r="G767" s="4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</row>
    <row r="768" ht="9.75" hidden="1" customHeight="1">
      <c r="A768" s="1"/>
      <c r="B768" s="1"/>
      <c r="C768" s="2"/>
      <c r="D768" s="1"/>
      <c r="E768" s="3"/>
      <c r="F768" s="3"/>
      <c r="G768" s="4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</row>
    <row r="769" ht="9.75" hidden="1" customHeight="1">
      <c r="A769" s="1"/>
      <c r="B769" s="1"/>
      <c r="C769" s="2"/>
      <c r="D769" s="1"/>
      <c r="E769" s="3"/>
      <c r="F769" s="3"/>
      <c r="G769" s="4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</row>
    <row r="770" ht="9.75" hidden="1" customHeight="1">
      <c r="A770" s="1"/>
      <c r="B770" s="1"/>
      <c r="C770" s="2"/>
      <c r="D770" s="1"/>
      <c r="E770" s="3"/>
      <c r="F770" s="3"/>
      <c r="G770" s="4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</row>
    <row r="771" ht="9.75" hidden="1" customHeight="1">
      <c r="A771" s="1"/>
      <c r="B771" s="1"/>
      <c r="C771" s="2"/>
      <c r="D771" s="1"/>
      <c r="E771" s="3"/>
      <c r="F771" s="3"/>
      <c r="G771" s="4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</row>
    <row r="772" ht="9.75" hidden="1" customHeight="1">
      <c r="A772" s="1"/>
      <c r="B772" s="1"/>
      <c r="C772" s="2"/>
      <c r="D772" s="1"/>
      <c r="E772" s="3"/>
      <c r="F772" s="3"/>
      <c r="G772" s="4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</row>
    <row r="773" ht="9.75" hidden="1" customHeight="1">
      <c r="A773" s="1"/>
      <c r="B773" s="1"/>
      <c r="C773" s="2"/>
      <c r="D773" s="1"/>
      <c r="E773" s="3"/>
      <c r="F773" s="3"/>
      <c r="G773" s="4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</row>
    <row r="774" ht="9.75" hidden="1" customHeight="1">
      <c r="A774" s="1"/>
      <c r="B774" s="1"/>
      <c r="C774" s="2"/>
      <c r="D774" s="1"/>
      <c r="E774" s="3"/>
      <c r="F774" s="3"/>
      <c r="G774" s="4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</row>
    <row r="775" ht="9.75" hidden="1" customHeight="1">
      <c r="A775" s="1"/>
      <c r="B775" s="1"/>
      <c r="C775" s="2"/>
      <c r="D775" s="1"/>
      <c r="E775" s="3"/>
      <c r="F775" s="3"/>
      <c r="G775" s="4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</row>
    <row r="776" ht="9.75" hidden="1" customHeight="1">
      <c r="A776" s="1"/>
      <c r="B776" s="1"/>
      <c r="C776" s="2"/>
      <c r="D776" s="1"/>
      <c r="E776" s="3"/>
      <c r="F776" s="3"/>
      <c r="G776" s="4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</row>
    <row r="777" ht="9.75" hidden="1" customHeight="1">
      <c r="A777" s="1"/>
      <c r="B777" s="1"/>
      <c r="C777" s="2"/>
      <c r="D777" s="1"/>
      <c r="E777" s="3"/>
      <c r="F777" s="3"/>
      <c r="G777" s="4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</row>
    <row r="778" ht="9.75" hidden="1" customHeight="1">
      <c r="A778" s="1"/>
      <c r="B778" s="1"/>
      <c r="C778" s="2"/>
      <c r="D778" s="1"/>
      <c r="E778" s="3"/>
      <c r="F778" s="3"/>
      <c r="G778" s="4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</row>
    <row r="779" ht="9.75" hidden="1" customHeight="1">
      <c r="A779" s="1"/>
      <c r="B779" s="1"/>
      <c r="C779" s="2"/>
      <c r="D779" s="1"/>
      <c r="E779" s="3"/>
      <c r="F779" s="3"/>
      <c r="G779" s="4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</row>
    <row r="780" ht="9.75" hidden="1" customHeight="1">
      <c r="A780" s="1"/>
      <c r="B780" s="1"/>
      <c r="C780" s="2"/>
      <c r="D780" s="1"/>
      <c r="E780" s="3"/>
      <c r="F780" s="3"/>
      <c r="G780" s="4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</row>
    <row r="781" ht="9.75" hidden="1" customHeight="1">
      <c r="A781" s="1"/>
      <c r="B781" s="1"/>
      <c r="C781" s="2"/>
      <c r="D781" s="1"/>
      <c r="E781" s="3"/>
      <c r="F781" s="3"/>
      <c r="G781" s="4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</row>
    <row r="782" ht="9.75" hidden="1" customHeight="1">
      <c r="A782" s="1"/>
      <c r="B782" s="1"/>
      <c r="C782" s="2"/>
      <c r="D782" s="1"/>
      <c r="E782" s="3"/>
      <c r="F782" s="3"/>
      <c r="G782" s="4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</row>
    <row r="783" ht="9.75" hidden="1" customHeight="1">
      <c r="A783" s="1"/>
      <c r="B783" s="1"/>
      <c r="C783" s="2"/>
      <c r="D783" s="1"/>
      <c r="E783" s="3"/>
      <c r="F783" s="3"/>
      <c r="G783" s="4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</row>
    <row r="784" ht="9.75" hidden="1" customHeight="1">
      <c r="A784" s="1"/>
      <c r="B784" s="1"/>
      <c r="C784" s="2"/>
      <c r="D784" s="1"/>
      <c r="E784" s="3"/>
      <c r="F784" s="3"/>
      <c r="G784" s="4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</row>
    <row r="785" ht="9.75" hidden="1" customHeight="1">
      <c r="A785" s="1"/>
      <c r="B785" s="1"/>
      <c r="C785" s="2"/>
      <c r="D785" s="1"/>
      <c r="E785" s="3"/>
      <c r="F785" s="3"/>
      <c r="G785" s="4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</row>
    <row r="786" ht="9.75" hidden="1" customHeight="1">
      <c r="A786" s="1"/>
      <c r="B786" s="1"/>
      <c r="C786" s="2"/>
      <c r="D786" s="1"/>
      <c r="E786" s="3"/>
      <c r="F786" s="3"/>
      <c r="G786" s="4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</row>
    <row r="787" ht="9.75" hidden="1" customHeight="1">
      <c r="A787" s="1"/>
      <c r="B787" s="1"/>
      <c r="C787" s="2"/>
      <c r="D787" s="1"/>
      <c r="E787" s="3"/>
      <c r="F787" s="3"/>
      <c r="G787" s="4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</row>
    <row r="788" ht="9.75" hidden="1" customHeight="1">
      <c r="A788" s="1"/>
      <c r="B788" s="1"/>
      <c r="C788" s="2"/>
      <c r="D788" s="1"/>
      <c r="E788" s="3"/>
      <c r="F788" s="3"/>
      <c r="G788" s="4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</row>
    <row r="789" ht="9.75" hidden="1" customHeight="1">
      <c r="A789" s="1"/>
      <c r="B789" s="1"/>
      <c r="C789" s="2"/>
      <c r="D789" s="1"/>
      <c r="E789" s="3"/>
      <c r="F789" s="3"/>
      <c r="G789" s="4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</row>
    <row r="790" ht="9.75" hidden="1" customHeight="1">
      <c r="A790" s="1"/>
      <c r="B790" s="1"/>
      <c r="C790" s="2"/>
      <c r="D790" s="1"/>
      <c r="E790" s="3"/>
      <c r="F790" s="3"/>
      <c r="G790" s="4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</row>
    <row r="791" ht="9.75" hidden="1" customHeight="1">
      <c r="A791" s="1"/>
      <c r="B791" s="1"/>
      <c r="C791" s="2"/>
      <c r="D791" s="1"/>
      <c r="E791" s="3"/>
      <c r="F791" s="3"/>
      <c r="G791" s="4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</row>
    <row r="792" ht="9.75" hidden="1" customHeight="1">
      <c r="A792" s="1"/>
      <c r="B792" s="1"/>
      <c r="C792" s="2"/>
      <c r="D792" s="1"/>
      <c r="E792" s="3"/>
      <c r="F792" s="3"/>
      <c r="G792" s="4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</row>
    <row r="793" ht="9.75" hidden="1" customHeight="1">
      <c r="A793" s="1"/>
      <c r="B793" s="1"/>
      <c r="C793" s="2"/>
      <c r="D793" s="1"/>
      <c r="E793" s="3"/>
      <c r="F793" s="3"/>
      <c r="G793" s="4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</row>
    <row r="794" ht="9.75" hidden="1" customHeight="1">
      <c r="A794" s="1"/>
      <c r="B794" s="1"/>
      <c r="C794" s="2"/>
      <c r="D794" s="1"/>
      <c r="E794" s="3"/>
      <c r="F794" s="3"/>
      <c r="G794" s="4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</row>
    <row r="795" ht="9.75" hidden="1" customHeight="1">
      <c r="A795" s="1"/>
      <c r="B795" s="1"/>
      <c r="C795" s="2"/>
      <c r="D795" s="1"/>
      <c r="E795" s="3"/>
      <c r="F795" s="3"/>
      <c r="G795" s="4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</row>
    <row r="796" ht="9.75" hidden="1" customHeight="1">
      <c r="A796" s="1"/>
      <c r="B796" s="1"/>
      <c r="C796" s="2"/>
      <c r="D796" s="1"/>
      <c r="E796" s="3"/>
      <c r="F796" s="3"/>
      <c r="G796" s="4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</row>
    <row r="797" ht="9.75" hidden="1" customHeight="1">
      <c r="A797" s="1"/>
      <c r="B797" s="1"/>
      <c r="C797" s="2"/>
      <c r="D797" s="1"/>
      <c r="E797" s="3"/>
      <c r="F797" s="3"/>
      <c r="G797" s="4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</row>
    <row r="798" ht="9.75" hidden="1" customHeight="1">
      <c r="A798" s="1"/>
      <c r="B798" s="1"/>
      <c r="C798" s="2"/>
      <c r="D798" s="1"/>
      <c r="E798" s="3"/>
      <c r="F798" s="3"/>
      <c r="G798" s="4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</row>
    <row r="799" ht="9.75" hidden="1" customHeight="1">
      <c r="A799" s="1"/>
      <c r="B799" s="1"/>
      <c r="C799" s="2"/>
      <c r="D799" s="1"/>
      <c r="E799" s="3"/>
      <c r="F799" s="3"/>
      <c r="G799" s="4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</row>
    <row r="800" ht="9.75" hidden="1" customHeight="1">
      <c r="A800" s="1"/>
      <c r="B800" s="1"/>
      <c r="C800" s="2"/>
      <c r="D800" s="1"/>
      <c r="E800" s="3"/>
      <c r="F800" s="3"/>
      <c r="G800" s="4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</row>
    <row r="801" ht="9.75" hidden="1" customHeight="1">
      <c r="A801" s="1"/>
      <c r="B801" s="1"/>
      <c r="C801" s="2"/>
      <c r="D801" s="1"/>
      <c r="E801" s="3"/>
      <c r="F801" s="3"/>
      <c r="G801" s="4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</row>
    <row r="802" ht="9.75" hidden="1" customHeight="1">
      <c r="A802" s="1"/>
      <c r="B802" s="1"/>
      <c r="C802" s="2"/>
      <c r="D802" s="1"/>
      <c r="E802" s="3"/>
      <c r="F802" s="3"/>
      <c r="G802" s="4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</row>
    <row r="803" ht="9.75" hidden="1" customHeight="1">
      <c r="A803" s="1"/>
      <c r="B803" s="1"/>
      <c r="C803" s="2"/>
      <c r="D803" s="1"/>
      <c r="E803" s="3"/>
      <c r="F803" s="3"/>
      <c r="G803" s="4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</row>
    <row r="804" ht="9.75" hidden="1" customHeight="1">
      <c r="A804" s="1"/>
      <c r="B804" s="1"/>
      <c r="C804" s="2"/>
      <c r="D804" s="1"/>
      <c r="E804" s="3"/>
      <c r="F804" s="3"/>
      <c r="G804" s="4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</row>
    <row r="805" ht="9.75" hidden="1" customHeight="1">
      <c r="A805" s="1"/>
      <c r="B805" s="1"/>
      <c r="C805" s="2"/>
      <c r="D805" s="1"/>
      <c r="E805" s="3"/>
      <c r="F805" s="3"/>
      <c r="G805" s="4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</row>
    <row r="806" ht="9.75" hidden="1" customHeight="1">
      <c r="A806" s="1"/>
      <c r="B806" s="1"/>
      <c r="C806" s="2"/>
      <c r="D806" s="1"/>
      <c r="E806" s="3"/>
      <c r="F806" s="3"/>
      <c r="G806" s="4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</row>
    <row r="807" ht="9.75" hidden="1" customHeight="1">
      <c r="A807" s="1"/>
      <c r="B807" s="1"/>
      <c r="C807" s="2"/>
      <c r="D807" s="1"/>
      <c r="E807" s="3"/>
      <c r="F807" s="3"/>
      <c r="G807" s="4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</row>
    <row r="808" ht="9.75" hidden="1" customHeight="1">
      <c r="A808" s="1"/>
      <c r="B808" s="1"/>
      <c r="C808" s="2"/>
      <c r="D808" s="1"/>
      <c r="E808" s="3"/>
      <c r="F808" s="3"/>
      <c r="G808" s="4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</row>
    <row r="809" ht="9.75" hidden="1" customHeight="1">
      <c r="A809" s="1"/>
      <c r="B809" s="1"/>
      <c r="C809" s="2"/>
      <c r="D809" s="1"/>
      <c r="E809" s="3"/>
      <c r="F809" s="3"/>
      <c r="G809" s="4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</row>
    <row r="810" ht="9.75" hidden="1" customHeight="1">
      <c r="A810" s="1"/>
      <c r="B810" s="1"/>
      <c r="C810" s="2"/>
      <c r="D810" s="1"/>
      <c r="E810" s="3"/>
      <c r="F810" s="3"/>
      <c r="G810" s="4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</row>
    <row r="811" ht="9.75" hidden="1" customHeight="1">
      <c r="A811" s="1"/>
      <c r="B811" s="1"/>
      <c r="C811" s="2"/>
      <c r="D811" s="1"/>
      <c r="E811" s="3"/>
      <c r="F811" s="3"/>
      <c r="G811" s="4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</row>
    <row r="812" ht="9.75" hidden="1" customHeight="1">
      <c r="A812" s="1"/>
      <c r="B812" s="1"/>
      <c r="C812" s="2"/>
      <c r="D812" s="1"/>
      <c r="E812" s="3"/>
      <c r="F812" s="3"/>
      <c r="G812" s="4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</row>
    <row r="813" ht="9.75" hidden="1" customHeight="1">
      <c r="A813" s="1"/>
      <c r="B813" s="1"/>
      <c r="C813" s="2"/>
      <c r="D813" s="1"/>
      <c r="E813" s="3"/>
      <c r="F813" s="3"/>
      <c r="G813" s="4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</row>
    <row r="814" ht="9.75" hidden="1" customHeight="1">
      <c r="A814" s="1"/>
      <c r="B814" s="1"/>
      <c r="C814" s="2"/>
      <c r="D814" s="1"/>
      <c r="E814" s="3"/>
      <c r="F814" s="3"/>
      <c r="G814" s="4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</row>
    <row r="815" ht="9.75" hidden="1" customHeight="1">
      <c r="A815" s="1"/>
      <c r="B815" s="1"/>
      <c r="C815" s="2"/>
      <c r="D815" s="1"/>
      <c r="E815" s="3"/>
      <c r="F815" s="3"/>
      <c r="G815" s="4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</row>
    <row r="816" ht="9.75" hidden="1" customHeight="1">
      <c r="A816" s="1"/>
      <c r="B816" s="1"/>
      <c r="C816" s="2"/>
      <c r="D816" s="1"/>
      <c r="E816" s="3"/>
      <c r="F816" s="3"/>
      <c r="G816" s="4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</row>
    <row r="817" ht="9.75" hidden="1" customHeight="1">
      <c r="A817" s="1"/>
      <c r="B817" s="1"/>
      <c r="C817" s="2"/>
      <c r="D817" s="1"/>
      <c r="E817" s="3"/>
      <c r="F817" s="3"/>
      <c r="G817" s="4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</row>
    <row r="818" ht="9.75" hidden="1" customHeight="1">
      <c r="A818" s="1"/>
      <c r="B818" s="1"/>
      <c r="C818" s="2"/>
      <c r="D818" s="1"/>
      <c r="E818" s="3"/>
      <c r="F818" s="3"/>
      <c r="G818" s="4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</row>
    <row r="819" ht="9.75" hidden="1" customHeight="1">
      <c r="A819" s="1"/>
      <c r="B819" s="1"/>
      <c r="C819" s="2"/>
      <c r="D819" s="1"/>
      <c r="E819" s="3"/>
      <c r="F819" s="3"/>
      <c r="G819" s="4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</row>
    <row r="820" ht="9.75" hidden="1" customHeight="1">
      <c r="A820" s="1"/>
      <c r="B820" s="1"/>
      <c r="C820" s="2"/>
      <c r="D820" s="1"/>
      <c r="E820" s="3"/>
      <c r="F820" s="3"/>
      <c r="G820" s="4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</row>
    <row r="821" ht="9.75" hidden="1" customHeight="1">
      <c r="A821" s="1"/>
      <c r="B821" s="1"/>
      <c r="C821" s="2"/>
      <c r="D821" s="1"/>
      <c r="E821" s="3"/>
      <c r="F821" s="3"/>
      <c r="G821" s="4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</row>
    <row r="822" ht="9.75" hidden="1" customHeight="1">
      <c r="A822" s="1"/>
      <c r="B822" s="1"/>
      <c r="C822" s="2"/>
      <c r="D822" s="1"/>
      <c r="E822" s="3"/>
      <c r="F822" s="3"/>
      <c r="G822" s="4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</row>
    <row r="823" ht="9.75" hidden="1" customHeight="1">
      <c r="A823" s="1"/>
      <c r="B823" s="1"/>
      <c r="C823" s="2"/>
      <c r="D823" s="1"/>
      <c r="E823" s="3"/>
      <c r="F823" s="3"/>
      <c r="G823" s="4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</row>
    <row r="824" ht="9.75" hidden="1" customHeight="1">
      <c r="A824" s="1"/>
      <c r="B824" s="1"/>
      <c r="C824" s="2"/>
      <c r="D824" s="1"/>
      <c r="E824" s="3"/>
      <c r="F824" s="3"/>
      <c r="G824" s="4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</row>
    <row r="825" ht="9.75" hidden="1" customHeight="1">
      <c r="A825" s="1"/>
      <c r="B825" s="1"/>
      <c r="C825" s="2"/>
      <c r="D825" s="1"/>
      <c r="E825" s="3"/>
      <c r="F825" s="3"/>
      <c r="G825" s="4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</row>
    <row r="826" ht="9.75" hidden="1" customHeight="1">
      <c r="A826" s="1"/>
      <c r="B826" s="1"/>
      <c r="C826" s="2"/>
      <c r="D826" s="1"/>
      <c r="E826" s="3"/>
      <c r="F826" s="3"/>
      <c r="G826" s="4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</row>
    <row r="827" ht="9.75" hidden="1" customHeight="1">
      <c r="A827" s="1"/>
      <c r="B827" s="1"/>
      <c r="C827" s="2"/>
      <c r="D827" s="1"/>
      <c r="E827" s="3"/>
      <c r="F827" s="3"/>
      <c r="G827" s="4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</row>
    <row r="828" ht="9.75" hidden="1" customHeight="1">
      <c r="A828" s="1"/>
      <c r="B828" s="1"/>
      <c r="C828" s="2"/>
      <c r="D828" s="1"/>
      <c r="E828" s="3"/>
      <c r="F828" s="3"/>
      <c r="G828" s="4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</row>
    <row r="829" ht="9.75" hidden="1" customHeight="1">
      <c r="A829" s="1"/>
      <c r="B829" s="1"/>
      <c r="C829" s="2"/>
      <c r="D829" s="1"/>
      <c r="E829" s="3"/>
      <c r="F829" s="3"/>
      <c r="G829" s="4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</row>
    <row r="830" ht="9.75" hidden="1" customHeight="1">
      <c r="A830" s="1"/>
      <c r="B830" s="1"/>
      <c r="C830" s="2"/>
      <c r="D830" s="1"/>
      <c r="E830" s="3"/>
      <c r="F830" s="3"/>
      <c r="G830" s="4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</row>
    <row r="831" ht="9.75" hidden="1" customHeight="1">
      <c r="A831" s="1"/>
      <c r="B831" s="1"/>
      <c r="C831" s="2"/>
      <c r="D831" s="1"/>
      <c r="E831" s="3"/>
      <c r="F831" s="3"/>
      <c r="G831" s="4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</row>
    <row r="832" ht="9.75" hidden="1" customHeight="1">
      <c r="A832" s="1"/>
      <c r="B832" s="1"/>
      <c r="C832" s="2"/>
      <c r="D832" s="1"/>
      <c r="E832" s="3"/>
      <c r="F832" s="3"/>
      <c r="G832" s="4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</row>
    <row r="833" ht="9.75" hidden="1" customHeight="1">
      <c r="A833" s="1"/>
      <c r="B833" s="1"/>
      <c r="C833" s="2"/>
      <c r="D833" s="1"/>
      <c r="E833" s="3"/>
      <c r="F833" s="3"/>
      <c r="G833" s="4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</row>
    <row r="834" ht="9.75" hidden="1" customHeight="1">
      <c r="A834" s="1"/>
      <c r="B834" s="1"/>
      <c r="C834" s="2"/>
      <c r="D834" s="1"/>
      <c r="E834" s="3"/>
      <c r="F834" s="3"/>
      <c r="G834" s="4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</row>
    <row r="835" ht="9.75" hidden="1" customHeight="1">
      <c r="A835" s="1"/>
      <c r="B835" s="1"/>
      <c r="C835" s="2"/>
      <c r="D835" s="1"/>
      <c r="E835" s="3"/>
      <c r="F835" s="3"/>
      <c r="G835" s="4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</row>
    <row r="836" ht="9.75" hidden="1" customHeight="1">
      <c r="A836" s="1"/>
      <c r="B836" s="1"/>
      <c r="C836" s="2"/>
      <c r="D836" s="1"/>
      <c r="E836" s="3"/>
      <c r="F836" s="3"/>
      <c r="G836" s="4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</row>
    <row r="837" ht="9.75" hidden="1" customHeight="1">
      <c r="A837" s="1"/>
      <c r="B837" s="1"/>
      <c r="C837" s="2"/>
      <c r="D837" s="1"/>
      <c r="E837" s="3"/>
      <c r="F837" s="3"/>
      <c r="G837" s="4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</row>
    <row r="838" ht="9.75" hidden="1" customHeight="1">
      <c r="A838" s="1"/>
      <c r="B838" s="1"/>
      <c r="C838" s="2"/>
      <c r="D838" s="1"/>
      <c r="E838" s="3"/>
      <c r="F838" s="3"/>
      <c r="G838" s="4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</row>
    <row r="839" ht="9.75" hidden="1" customHeight="1">
      <c r="A839" s="1"/>
      <c r="B839" s="1"/>
      <c r="C839" s="2"/>
      <c r="D839" s="1"/>
      <c r="E839" s="3"/>
      <c r="F839" s="3"/>
      <c r="G839" s="4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</row>
    <row r="840" ht="9.75" hidden="1" customHeight="1">
      <c r="A840" s="1"/>
      <c r="B840" s="1"/>
      <c r="C840" s="2"/>
      <c r="D840" s="1"/>
      <c r="E840" s="3"/>
      <c r="F840" s="3"/>
      <c r="G840" s="4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</row>
    <row r="841" ht="9.75" hidden="1" customHeight="1">
      <c r="A841" s="1"/>
      <c r="B841" s="1"/>
      <c r="C841" s="2"/>
      <c r="D841" s="1"/>
      <c r="E841" s="3"/>
      <c r="F841" s="3"/>
      <c r="G841" s="4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</row>
    <row r="842" ht="9.75" hidden="1" customHeight="1">
      <c r="A842" s="1"/>
      <c r="B842" s="1"/>
      <c r="C842" s="2"/>
      <c r="D842" s="1"/>
      <c r="E842" s="3"/>
      <c r="F842" s="3"/>
      <c r="G842" s="4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</row>
    <row r="843" ht="9.75" hidden="1" customHeight="1">
      <c r="A843" s="1"/>
      <c r="B843" s="1"/>
      <c r="C843" s="2"/>
      <c r="D843" s="1"/>
      <c r="E843" s="3"/>
      <c r="F843" s="3"/>
      <c r="G843" s="4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</row>
    <row r="844" ht="9.75" hidden="1" customHeight="1">
      <c r="A844" s="1"/>
      <c r="B844" s="1"/>
      <c r="C844" s="2"/>
      <c r="D844" s="1"/>
      <c r="E844" s="3"/>
      <c r="F844" s="3"/>
      <c r="G844" s="4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</row>
    <row r="845" ht="9.75" hidden="1" customHeight="1">
      <c r="A845" s="1"/>
      <c r="B845" s="1"/>
      <c r="C845" s="2"/>
      <c r="D845" s="1"/>
      <c r="E845" s="3"/>
      <c r="F845" s="3"/>
      <c r="G845" s="4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</row>
    <row r="846" ht="9.75" hidden="1" customHeight="1">
      <c r="A846" s="1"/>
      <c r="B846" s="1"/>
      <c r="C846" s="2"/>
      <c r="D846" s="1"/>
      <c r="E846" s="3"/>
      <c r="F846" s="3"/>
      <c r="G846" s="4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</row>
    <row r="847" ht="9.75" hidden="1" customHeight="1">
      <c r="A847" s="1"/>
      <c r="B847" s="1"/>
      <c r="C847" s="2"/>
      <c r="D847" s="1"/>
      <c r="E847" s="3"/>
      <c r="F847" s="3"/>
      <c r="G847" s="4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</row>
    <row r="848" ht="9.75" hidden="1" customHeight="1">
      <c r="A848" s="1"/>
      <c r="B848" s="1"/>
      <c r="C848" s="2"/>
      <c r="D848" s="1"/>
      <c r="E848" s="3"/>
      <c r="F848" s="3"/>
      <c r="G848" s="4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</row>
    <row r="849" ht="9.75" hidden="1" customHeight="1">
      <c r="A849" s="1"/>
      <c r="B849" s="1"/>
      <c r="C849" s="2"/>
      <c r="D849" s="1"/>
      <c r="E849" s="3"/>
      <c r="F849" s="3"/>
      <c r="G849" s="4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</row>
    <row r="850" ht="9.75" hidden="1" customHeight="1">
      <c r="A850" s="1"/>
      <c r="B850" s="1"/>
      <c r="C850" s="2"/>
      <c r="D850" s="1"/>
      <c r="E850" s="3"/>
      <c r="F850" s="3"/>
      <c r="G850" s="4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</row>
    <row r="851" ht="9.75" hidden="1" customHeight="1">
      <c r="A851" s="1"/>
      <c r="B851" s="1"/>
      <c r="C851" s="2"/>
      <c r="D851" s="1"/>
      <c r="E851" s="3"/>
      <c r="F851" s="3"/>
      <c r="G851" s="4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</row>
    <row r="852" ht="9.75" hidden="1" customHeight="1">
      <c r="A852" s="1"/>
      <c r="B852" s="1"/>
      <c r="C852" s="2"/>
      <c r="D852" s="1"/>
      <c r="E852" s="3"/>
      <c r="F852" s="3"/>
      <c r="G852" s="4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</row>
    <row r="853" ht="9.75" hidden="1" customHeight="1">
      <c r="A853" s="1"/>
      <c r="B853" s="1"/>
      <c r="C853" s="2"/>
      <c r="D853" s="1"/>
      <c r="E853" s="3"/>
      <c r="F853" s="3"/>
      <c r="G853" s="4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</row>
    <row r="854" ht="9.75" hidden="1" customHeight="1">
      <c r="A854" s="1"/>
      <c r="B854" s="1"/>
      <c r="C854" s="2"/>
      <c r="D854" s="1"/>
      <c r="E854" s="3"/>
      <c r="F854" s="3"/>
      <c r="G854" s="4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</row>
    <row r="855" ht="9.75" hidden="1" customHeight="1">
      <c r="A855" s="1"/>
      <c r="B855" s="1"/>
      <c r="C855" s="2"/>
      <c r="D855" s="1"/>
      <c r="E855" s="3"/>
      <c r="F855" s="3"/>
      <c r="G855" s="4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</row>
    <row r="856" ht="9.75" hidden="1" customHeight="1">
      <c r="A856" s="1"/>
      <c r="B856" s="1"/>
      <c r="C856" s="2"/>
      <c r="D856" s="1"/>
      <c r="E856" s="3"/>
      <c r="F856" s="3"/>
      <c r="G856" s="4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</row>
    <row r="857" ht="9.75" hidden="1" customHeight="1">
      <c r="A857" s="1"/>
      <c r="B857" s="1"/>
      <c r="C857" s="2"/>
      <c r="D857" s="1"/>
      <c r="E857" s="3"/>
      <c r="F857" s="3"/>
      <c r="G857" s="4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</row>
    <row r="858" ht="9.75" hidden="1" customHeight="1">
      <c r="A858" s="1"/>
      <c r="B858" s="1"/>
      <c r="C858" s="2"/>
      <c r="D858" s="1"/>
      <c r="E858" s="3"/>
      <c r="F858" s="3"/>
      <c r="G858" s="4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</row>
    <row r="859" ht="9.75" hidden="1" customHeight="1">
      <c r="A859" s="1"/>
      <c r="B859" s="1"/>
      <c r="C859" s="2"/>
      <c r="D859" s="1"/>
      <c r="E859" s="3"/>
      <c r="F859" s="3"/>
      <c r="G859" s="4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</row>
    <row r="860" ht="9.75" hidden="1" customHeight="1">
      <c r="A860" s="1"/>
      <c r="B860" s="1"/>
      <c r="C860" s="2"/>
      <c r="D860" s="1"/>
      <c r="E860" s="3"/>
      <c r="F860" s="3"/>
      <c r="G860" s="4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</row>
    <row r="861" ht="9.75" hidden="1" customHeight="1">
      <c r="A861" s="1"/>
      <c r="B861" s="1"/>
      <c r="C861" s="2"/>
      <c r="D861" s="1"/>
      <c r="E861" s="3"/>
      <c r="F861" s="3"/>
      <c r="G861" s="4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</row>
    <row r="862" ht="9.75" hidden="1" customHeight="1">
      <c r="A862" s="1"/>
      <c r="B862" s="1"/>
      <c r="C862" s="2"/>
      <c r="D862" s="1"/>
      <c r="E862" s="3"/>
      <c r="F862" s="3"/>
      <c r="G862" s="4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</row>
    <row r="863" ht="9.75" hidden="1" customHeight="1">
      <c r="A863" s="1"/>
      <c r="B863" s="1"/>
      <c r="C863" s="2"/>
      <c r="D863" s="1"/>
      <c r="E863" s="3"/>
      <c r="F863" s="3"/>
      <c r="G863" s="4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</row>
    <row r="864" ht="9.75" hidden="1" customHeight="1">
      <c r="A864" s="1"/>
      <c r="B864" s="1"/>
      <c r="C864" s="2"/>
      <c r="D864" s="1"/>
      <c r="E864" s="3"/>
      <c r="F864" s="3"/>
      <c r="G864" s="4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</row>
    <row r="865" ht="9.75" hidden="1" customHeight="1">
      <c r="A865" s="1"/>
      <c r="B865" s="1"/>
      <c r="C865" s="2"/>
      <c r="D865" s="1"/>
      <c r="E865" s="3"/>
      <c r="F865" s="3"/>
      <c r="G865" s="4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</row>
    <row r="866" ht="9.75" hidden="1" customHeight="1">
      <c r="A866" s="1"/>
      <c r="B866" s="1"/>
      <c r="C866" s="2"/>
      <c r="D866" s="1"/>
      <c r="E866" s="3"/>
      <c r="F866" s="3"/>
      <c r="G866" s="4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</row>
    <row r="867" ht="9.75" hidden="1" customHeight="1">
      <c r="A867" s="1"/>
      <c r="B867" s="1"/>
      <c r="C867" s="2"/>
      <c r="D867" s="1"/>
      <c r="E867" s="3"/>
      <c r="F867" s="3"/>
      <c r="G867" s="4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</row>
    <row r="868" ht="9.75" hidden="1" customHeight="1">
      <c r="A868" s="1"/>
      <c r="B868" s="1"/>
      <c r="C868" s="2"/>
      <c r="D868" s="1"/>
      <c r="E868" s="3"/>
      <c r="F868" s="3"/>
      <c r="G868" s="4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</row>
    <row r="869" ht="9.75" hidden="1" customHeight="1">
      <c r="A869" s="1"/>
      <c r="B869" s="1"/>
      <c r="C869" s="2"/>
      <c r="D869" s="1"/>
      <c r="E869" s="3"/>
      <c r="F869" s="3"/>
      <c r="G869" s="4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</row>
    <row r="870" ht="9.75" hidden="1" customHeight="1">
      <c r="A870" s="1"/>
      <c r="B870" s="1"/>
      <c r="C870" s="2"/>
      <c r="D870" s="1"/>
      <c r="E870" s="3"/>
      <c r="F870" s="3"/>
      <c r="G870" s="4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</row>
    <row r="871" ht="9.75" hidden="1" customHeight="1">
      <c r="A871" s="1"/>
      <c r="B871" s="1"/>
      <c r="C871" s="2"/>
      <c r="D871" s="1"/>
      <c r="E871" s="3"/>
      <c r="F871" s="3"/>
      <c r="G871" s="4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</row>
    <row r="872" ht="9.75" hidden="1" customHeight="1">
      <c r="A872" s="1"/>
      <c r="B872" s="1"/>
      <c r="C872" s="2"/>
      <c r="D872" s="1"/>
      <c r="E872" s="3"/>
      <c r="F872" s="3"/>
      <c r="G872" s="4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</row>
    <row r="873" ht="9.75" hidden="1" customHeight="1">
      <c r="A873" s="1"/>
      <c r="B873" s="1"/>
      <c r="C873" s="2"/>
      <c r="D873" s="1"/>
      <c r="E873" s="3"/>
      <c r="F873" s="3"/>
      <c r="G873" s="4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</row>
    <row r="874" ht="9.75" hidden="1" customHeight="1">
      <c r="A874" s="1"/>
      <c r="B874" s="1"/>
      <c r="C874" s="2"/>
      <c r="D874" s="1"/>
      <c r="E874" s="3"/>
      <c r="F874" s="3"/>
      <c r="G874" s="4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</row>
    <row r="875" ht="9.75" hidden="1" customHeight="1">
      <c r="A875" s="1"/>
      <c r="B875" s="1"/>
      <c r="C875" s="2"/>
      <c r="D875" s="1"/>
      <c r="E875" s="3"/>
      <c r="F875" s="3"/>
      <c r="G875" s="4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</row>
    <row r="876" ht="9.75" hidden="1" customHeight="1">
      <c r="A876" s="1"/>
      <c r="B876" s="1"/>
      <c r="C876" s="2"/>
      <c r="D876" s="1"/>
      <c r="E876" s="3"/>
      <c r="F876" s="3"/>
      <c r="G876" s="4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</row>
    <row r="877" ht="9.75" hidden="1" customHeight="1">
      <c r="A877" s="1"/>
      <c r="B877" s="1"/>
      <c r="C877" s="2"/>
      <c r="D877" s="1"/>
      <c r="E877" s="3"/>
      <c r="F877" s="3"/>
      <c r="G877" s="4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</row>
    <row r="878" ht="9.75" hidden="1" customHeight="1">
      <c r="A878" s="1"/>
      <c r="B878" s="1"/>
      <c r="C878" s="2"/>
      <c r="D878" s="1"/>
      <c r="E878" s="3"/>
      <c r="F878" s="3"/>
      <c r="G878" s="4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</row>
    <row r="879" ht="9.75" hidden="1" customHeight="1">
      <c r="A879" s="1"/>
      <c r="B879" s="1"/>
      <c r="C879" s="2"/>
      <c r="D879" s="1"/>
      <c r="E879" s="3"/>
      <c r="F879" s="3"/>
      <c r="G879" s="4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</row>
    <row r="880" ht="9.75" hidden="1" customHeight="1">
      <c r="A880" s="1"/>
      <c r="B880" s="1"/>
      <c r="C880" s="2"/>
      <c r="D880" s="1"/>
      <c r="E880" s="3"/>
      <c r="F880" s="3"/>
      <c r="G880" s="4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</row>
    <row r="881" ht="9.75" hidden="1" customHeight="1">
      <c r="A881" s="1"/>
      <c r="B881" s="1"/>
      <c r="C881" s="2"/>
      <c r="D881" s="1"/>
      <c r="E881" s="3"/>
      <c r="F881" s="3"/>
      <c r="G881" s="4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</row>
    <row r="882" ht="9.75" hidden="1" customHeight="1">
      <c r="A882" s="1"/>
      <c r="B882" s="1"/>
      <c r="C882" s="2"/>
      <c r="D882" s="1"/>
      <c r="E882" s="3"/>
      <c r="F882" s="3"/>
      <c r="G882" s="4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</row>
    <row r="883" ht="9.75" hidden="1" customHeight="1">
      <c r="A883" s="1"/>
      <c r="B883" s="1"/>
      <c r="C883" s="2"/>
      <c r="D883" s="1"/>
      <c r="E883" s="3"/>
      <c r="F883" s="3"/>
      <c r="G883" s="4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</row>
    <row r="884" ht="9.75" hidden="1" customHeight="1">
      <c r="A884" s="1"/>
      <c r="B884" s="1"/>
      <c r="C884" s="2"/>
      <c r="D884" s="1"/>
      <c r="E884" s="3"/>
      <c r="F884" s="3"/>
      <c r="G884" s="4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</row>
    <row r="885" ht="9.75" hidden="1" customHeight="1">
      <c r="A885" s="1"/>
      <c r="B885" s="1"/>
      <c r="C885" s="2"/>
      <c r="D885" s="1"/>
      <c r="E885" s="3"/>
      <c r="F885" s="3"/>
      <c r="G885" s="4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</row>
    <row r="886" ht="9.75" hidden="1" customHeight="1">
      <c r="A886" s="1"/>
      <c r="B886" s="1"/>
      <c r="C886" s="2"/>
      <c r="D886" s="1"/>
      <c r="E886" s="3"/>
      <c r="F886" s="3"/>
      <c r="G886" s="4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</row>
    <row r="887" ht="9.75" hidden="1" customHeight="1">
      <c r="A887" s="1"/>
      <c r="B887" s="1"/>
      <c r="C887" s="2"/>
      <c r="D887" s="1"/>
      <c r="E887" s="3"/>
      <c r="F887" s="3"/>
      <c r="G887" s="4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</row>
    <row r="888" ht="9.75" hidden="1" customHeight="1">
      <c r="A888" s="1"/>
      <c r="B888" s="1"/>
      <c r="C888" s="2"/>
      <c r="D888" s="1"/>
      <c r="E888" s="3"/>
      <c r="F888" s="3"/>
      <c r="G888" s="4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</row>
    <row r="889" ht="9.75" hidden="1" customHeight="1">
      <c r="A889" s="1"/>
      <c r="B889" s="1"/>
      <c r="C889" s="2"/>
      <c r="D889" s="1"/>
      <c r="E889" s="3"/>
      <c r="F889" s="3"/>
      <c r="G889" s="4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</row>
    <row r="890" ht="9.75" hidden="1" customHeight="1">
      <c r="A890" s="1"/>
      <c r="B890" s="1"/>
      <c r="C890" s="2"/>
      <c r="D890" s="1"/>
      <c r="E890" s="3"/>
      <c r="F890" s="3"/>
      <c r="G890" s="4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</row>
    <row r="891" ht="9.75" hidden="1" customHeight="1">
      <c r="A891" s="1"/>
      <c r="B891" s="1"/>
      <c r="C891" s="2"/>
      <c r="D891" s="1"/>
      <c r="E891" s="3"/>
      <c r="F891" s="3"/>
      <c r="G891" s="4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</row>
    <row r="892" ht="9.75" hidden="1" customHeight="1">
      <c r="A892" s="1"/>
      <c r="B892" s="1"/>
      <c r="C892" s="2"/>
      <c r="D892" s="1"/>
      <c r="E892" s="3"/>
      <c r="F892" s="3"/>
      <c r="G892" s="4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</row>
    <row r="893" ht="9.75" hidden="1" customHeight="1">
      <c r="A893" s="1"/>
      <c r="B893" s="1"/>
      <c r="C893" s="2"/>
      <c r="D893" s="1"/>
      <c r="E893" s="3"/>
      <c r="F893" s="3"/>
      <c r="G893" s="4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</row>
    <row r="894" ht="9.75" hidden="1" customHeight="1">
      <c r="A894" s="1"/>
      <c r="B894" s="1"/>
      <c r="C894" s="2"/>
      <c r="D894" s="1"/>
      <c r="E894" s="3"/>
      <c r="F894" s="3"/>
      <c r="G894" s="4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</row>
    <row r="895" ht="9.75" hidden="1" customHeight="1">
      <c r="A895" s="1"/>
      <c r="B895" s="1"/>
      <c r="C895" s="2"/>
      <c r="D895" s="1"/>
      <c r="E895" s="3"/>
      <c r="F895" s="3"/>
      <c r="G895" s="4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</row>
    <row r="896" ht="9.75" hidden="1" customHeight="1">
      <c r="A896" s="1"/>
      <c r="B896" s="1"/>
      <c r="C896" s="2"/>
      <c r="D896" s="1"/>
      <c r="E896" s="3"/>
      <c r="F896" s="3"/>
      <c r="G896" s="4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</row>
    <row r="897" ht="9.75" hidden="1" customHeight="1">
      <c r="A897" s="1"/>
      <c r="B897" s="1"/>
      <c r="C897" s="2"/>
      <c r="D897" s="1"/>
      <c r="E897" s="3"/>
      <c r="F897" s="3"/>
      <c r="G897" s="4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</row>
    <row r="898" ht="9.75" hidden="1" customHeight="1">
      <c r="A898" s="1"/>
      <c r="B898" s="1"/>
      <c r="C898" s="2"/>
      <c r="D898" s="1"/>
      <c r="E898" s="3"/>
      <c r="F898" s="3"/>
      <c r="G898" s="4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</row>
    <row r="899" ht="9.75" hidden="1" customHeight="1">
      <c r="A899" s="1"/>
      <c r="B899" s="1"/>
      <c r="C899" s="2"/>
      <c r="D899" s="1"/>
      <c r="E899" s="3"/>
      <c r="F899" s="3"/>
      <c r="G899" s="4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</row>
    <row r="900" ht="9.75" hidden="1" customHeight="1">
      <c r="A900" s="1"/>
      <c r="B900" s="1"/>
      <c r="C900" s="2"/>
      <c r="D900" s="1"/>
      <c r="E900" s="3"/>
      <c r="F900" s="3"/>
      <c r="G900" s="4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</row>
    <row r="901" ht="9.75" hidden="1" customHeight="1">
      <c r="A901" s="1"/>
      <c r="B901" s="1"/>
      <c r="C901" s="2"/>
      <c r="D901" s="1"/>
      <c r="E901" s="3"/>
      <c r="F901" s="3"/>
      <c r="G901" s="4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</row>
    <row r="902" ht="9.75" hidden="1" customHeight="1">
      <c r="A902" s="1"/>
      <c r="B902" s="1"/>
      <c r="C902" s="2"/>
      <c r="D902" s="1"/>
      <c r="E902" s="3"/>
      <c r="F902" s="3"/>
      <c r="G902" s="4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</row>
    <row r="903" ht="9.75" hidden="1" customHeight="1">
      <c r="A903" s="1"/>
      <c r="B903" s="1"/>
      <c r="C903" s="2"/>
      <c r="D903" s="1"/>
      <c r="E903" s="3"/>
      <c r="F903" s="3"/>
      <c r="G903" s="4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</row>
    <row r="904" ht="9.75" hidden="1" customHeight="1">
      <c r="A904" s="1"/>
      <c r="B904" s="1"/>
      <c r="C904" s="2"/>
      <c r="D904" s="1"/>
      <c r="E904" s="3"/>
      <c r="F904" s="3"/>
      <c r="G904" s="4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</row>
    <row r="905" ht="9.75" hidden="1" customHeight="1">
      <c r="A905" s="1"/>
      <c r="B905" s="1"/>
      <c r="C905" s="2"/>
      <c r="D905" s="1"/>
      <c r="E905" s="3"/>
      <c r="F905" s="3"/>
      <c r="G905" s="4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</row>
    <row r="906" ht="9.75" hidden="1" customHeight="1">
      <c r="A906" s="1"/>
      <c r="B906" s="1"/>
      <c r="C906" s="2"/>
      <c r="D906" s="1"/>
      <c r="E906" s="3"/>
      <c r="F906" s="3"/>
      <c r="G906" s="4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</row>
    <row r="907" ht="9.75" hidden="1" customHeight="1">
      <c r="A907" s="1"/>
      <c r="B907" s="1"/>
      <c r="C907" s="2"/>
      <c r="D907" s="1"/>
      <c r="E907" s="3"/>
      <c r="F907" s="3"/>
      <c r="G907" s="4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</row>
    <row r="908" ht="9.75" hidden="1" customHeight="1">
      <c r="A908" s="1"/>
      <c r="B908" s="1"/>
      <c r="C908" s="2"/>
      <c r="D908" s="1"/>
      <c r="E908" s="3"/>
      <c r="F908" s="3"/>
      <c r="G908" s="4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</row>
    <row r="909" ht="9.75" hidden="1" customHeight="1">
      <c r="A909" s="1"/>
      <c r="B909" s="1"/>
      <c r="C909" s="2"/>
      <c r="D909" s="1"/>
      <c r="E909" s="3"/>
      <c r="F909" s="3"/>
      <c r="G909" s="4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</row>
    <row r="910" ht="9.75" hidden="1" customHeight="1">
      <c r="A910" s="1"/>
      <c r="B910" s="1"/>
      <c r="C910" s="2"/>
      <c r="D910" s="1"/>
      <c r="E910" s="3"/>
      <c r="F910" s="3"/>
      <c r="G910" s="4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</row>
    <row r="911" ht="9.75" hidden="1" customHeight="1">
      <c r="A911" s="1"/>
      <c r="B911" s="1"/>
      <c r="C911" s="2"/>
      <c r="D911" s="1"/>
      <c r="E911" s="3"/>
      <c r="F911" s="3"/>
      <c r="G911" s="4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</row>
    <row r="912" ht="9.75" hidden="1" customHeight="1">
      <c r="A912" s="1"/>
      <c r="B912" s="1"/>
      <c r="C912" s="2"/>
      <c r="D912" s="1"/>
      <c r="E912" s="3"/>
      <c r="F912" s="3"/>
      <c r="G912" s="4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</row>
    <row r="913" ht="9.75" hidden="1" customHeight="1">
      <c r="A913" s="1"/>
      <c r="B913" s="1"/>
      <c r="C913" s="2"/>
      <c r="D913" s="1"/>
      <c r="E913" s="3"/>
      <c r="F913" s="3"/>
      <c r="G913" s="4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</row>
    <row r="914" ht="9.75" hidden="1" customHeight="1">
      <c r="A914" s="1"/>
      <c r="B914" s="1"/>
      <c r="C914" s="2"/>
      <c r="D914" s="1"/>
      <c r="E914" s="3"/>
      <c r="F914" s="3"/>
      <c r="G914" s="4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</row>
    <row r="915" ht="9.75" hidden="1" customHeight="1">
      <c r="A915" s="1"/>
      <c r="B915" s="1"/>
      <c r="C915" s="2"/>
      <c r="D915" s="1"/>
      <c r="E915" s="3"/>
      <c r="F915" s="3"/>
      <c r="G915" s="4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</row>
    <row r="916" ht="9.75" hidden="1" customHeight="1">
      <c r="A916" s="1"/>
      <c r="B916" s="1"/>
      <c r="C916" s="2"/>
      <c r="D916" s="1"/>
      <c r="E916" s="3"/>
      <c r="F916" s="3"/>
      <c r="G916" s="4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</row>
    <row r="917" ht="9.75" hidden="1" customHeight="1">
      <c r="A917" s="1"/>
      <c r="B917" s="1"/>
      <c r="C917" s="2"/>
      <c r="D917" s="1"/>
      <c r="E917" s="3"/>
      <c r="F917" s="3"/>
      <c r="G917" s="4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</row>
    <row r="918" ht="9.75" hidden="1" customHeight="1">
      <c r="A918" s="1"/>
      <c r="B918" s="1"/>
      <c r="C918" s="2"/>
      <c r="D918" s="1"/>
      <c r="E918" s="3"/>
      <c r="F918" s="3"/>
      <c r="G918" s="4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</row>
    <row r="919" ht="9.75" hidden="1" customHeight="1">
      <c r="A919" s="1"/>
      <c r="B919" s="1"/>
      <c r="C919" s="2"/>
      <c r="D919" s="1"/>
      <c r="E919" s="3"/>
      <c r="F919" s="3"/>
      <c r="G919" s="4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</row>
    <row r="920" ht="9.75" hidden="1" customHeight="1">
      <c r="A920" s="1"/>
      <c r="B920" s="1"/>
      <c r="C920" s="2"/>
      <c r="D920" s="1"/>
      <c r="E920" s="3"/>
      <c r="F920" s="3"/>
      <c r="G920" s="4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</row>
    <row r="921" ht="9.75" hidden="1" customHeight="1">
      <c r="A921" s="1"/>
      <c r="B921" s="1"/>
      <c r="C921" s="2"/>
      <c r="D921" s="1"/>
      <c r="E921" s="3"/>
      <c r="F921" s="3"/>
      <c r="G921" s="4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</row>
    <row r="922" ht="9.75" hidden="1" customHeight="1">
      <c r="A922" s="1"/>
      <c r="B922" s="1"/>
      <c r="C922" s="2"/>
      <c r="D922" s="1"/>
      <c r="E922" s="3"/>
      <c r="F922" s="3"/>
      <c r="G922" s="4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</row>
    <row r="923" ht="9.75" hidden="1" customHeight="1">
      <c r="A923" s="1"/>
      <c r="B923" s="1"/>
      <c r="C923" s="2"/>
      <c r="D923" s="1"/>
      <c r="E923" s="3"/>
      <c r="F923" s="3"/>
      <c r="G923" s="4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</row>
    <row r="924" ht="9.75" hidden="1" customHeight="1">
      <c r="A924" s="1"/>
      <c r="B924" s="1"/>
      <c r="C924" s="2"/>
      <c r="D924" s="1"/>
      <c r="E924" s="3"/>
      <c r="F924" s="3"/>
      <c r="G924" s="4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</row>
    <row r="925" ht="9.75" hidden="1" customHeight="1">
      <c r="A925" s="1"/>
      <c r="B925" s="1"/>
      <c r="C925" s="2"/>
      <c r="D925" s="1"/>
      <c r="E925" s="3"/>
      <c r="F925" s="3"/>
      <c r="G925" s="4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</row>
    <row r="926" ht="9.75" hidden="1" customHeight="1">
      <c r="A926" s="1"/>
      <c r="B926" s="1"/>
      <c r="C926" s="2"/>
      <c r="D926" s="1"/>
      <c r="E926" s="3"/>
      <c r="F926" s="3"/>
      <c r="G926" s="4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</row>
    <row r="927" ht="9.75" hidden="1" customHeight="1">
      <c r="A927" s="1"/>
      <c r="B927" s="1"/>
      <c r="C927" s="2"/>
      <c r="D927" s="1"/>
      <c r="E927" s="3"/>
      <c r="F927" s="3"/>
      <c r="G927" s="4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</row>
    <row r="928" ht="9.75" hidden="1" customHeight="1">
      <c r="A928" s="1"/>
      <c r="B928" s="1"/>
      <c r="C928" s="2"/>
      <c r="D928" s="1"/>
      <c r="E928" s="3"/>
      <c r="F928" s="3"/>
      <c r="G928" s="4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</row>
    <row r="929" ht="9.75" hidden="1" customHeight="1">
      <c r="A929" s="1"/>
      <c r="B929" s="1"/>
      <c r="C929" s="2"/>
      <c r="D929" s="1"/>
      <c r="E929" s="3"/>
      <c r="F929" s="3"/>
      <c r="G929" s="4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</row>
    <row r="930" ht="9.75" hidden="1" customHeight="1">
      <c r="A930" s="1"/>
      <c r="B930" s="1"/>
      <c r="C930" s="2"/>
      <c r="D930" s="1"/>
      <c r="E930" s="3"/>
      <c r="F930" s="3"/>
      <c r="G930" s="4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</row>
    <row r="931" ht="9.75" hidden="1" customHeight="1">
      <c r="A931" s="1"/>
      <c r="B931" s="1"/>
      <c r="C931" s="2"/>
      <c r="D931" s="1"/>
      <c r="E931" s="3"/>
      <c r="F931" s="3"/>
      <c r="G931" s="4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</row>
    <row r="932" ht="9.75" hidden="1" customHeight="1">
      <c r="A932" s="1"/>
      <c r="B932" s="1"/>
      <c r="C932" s="2"/>
      <c r="D932" s="1"/>
      <c r="E932" s="3"/>
      <c r="F932" s="3"/>
      <c r="G932" s="4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</row>
    <row r="933" ht="9.75" hidden="1" customHeight="1">
      <c r="A933" s="1"/>
      <c r="B933" s="1"/>
      <c r="C933" s="2"/>
      <c r="D933" s="1"/>
      <c r="E933" s="3"/>
      <c r="F933" s="3"/>
      <c r="G933" s="4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</row>
    <row r="934" ht="9.75" hidden="1" customHeight="1">
      <c r="A934" s="1"/>
      <c r="B934" s="1"/>
      <c r="C934" s="2"/>
      <c r="D934" s="1"/>
      <c r="E934" s="3"/>
      <c r="F934" s="3"/>
      <c r="G934" s="4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</row>
    <row r="935" ht="9.75" hidden="1" customHeight="1">
      <c r="A935" s="1"/>
      <c r="B935" s="1"/>
      <c r="C935" s="2"/>
      <c r="D935" s="1"/>
      <c r="E935" s="3"/>
      <c r="F935" s="3"/>
      <c r="G935" s="4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</row>
    <row r="936" ht="9.75" hidden="1" customHeight="1">
      <c r="A936" s="1"/>
      <c r="B936" s="1"/>
      <c r="C936" s="2"/>
      <c r="D936" s="1"/>
      <c r="E936" s="3"/>
      <c r="F936" s="3"/>
      <c r="G936" s="4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</row>
    <row r="937" ht="9.75" hidden="1" customHeight="1">
      <c r="A937" s="1"/>
      <c r="B937" s="1"/>
      <c r="C937" s="2"/>
      <c r="D937" s="1"/>
      <c r="E937" s="3"/>
      <c r="F937" s="3"/>
      <c r="G937" s="4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</row>
    <row r="938" ht="9.75" hidden="1" customHeight="1">
      <c r="A938" s="1"/>
      <c r="B938" s="1"/>
      <c r="C938" s="2"/>
      <c r="D938" s="1"/>
      <c r="E938" s="3"/>
      <c r="F938" s="3"/>
      <c r="G938" s="4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</row>
    <row r="939" ht="9.75" hidden="1" customHeight="1">
      <c r="A939" s="1"/>
      <c r="B939" s="1"/>
      <c r="C939" s="2"/>
      <c r="D939" s="1"/>
      <c r="E939" s="3"/>
      <c r="F939" s="3"/>
      <c r="G939" s="4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</row>
    <row r="940" ht="9.75" hidden="1" customHeight="1">
      <c r="A940" s="1"/>
      <c r="B940" s="1"/>
      <c r="C940" s="2"/>
      <c r="D940" s="1"/>
      <c r="E940" s="3"/>
      <c r="F940" s="3"/>
      <c r="G940" s="4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</row>
    <row r="941" ht="9.75" hidden="1" customHeight="1">
      <c r="A941" s="1"/>
      <c r="B941" s="1"/>
      <c r="C941" s="2"/>
      <c r="D941" s="1"/>
      <c r="E941" s="3"/>
      <c r="F941" s="3"/>
      <c r="G941" s="4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</row>
    <row r="942" ht="9.75" hidden="1" customHeight="1">
      <c r="A942" s="1"/>
      <c r="B942" s="1"/>
      <c r="C942" s="2"/>
      <c r="D942" s="1"/>
      <c r="E942" s="3"/>
      <c r="F942" s="3"/>
      <c r="G942" s="4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</row>
    <row r="943" ht="9.75" hidden="1" customHeight="1">
      <c r="A943" s="1"/>
      <c r="B943" s="1"/>
      <c r="C943" s="2"/>
      <c r="D943" s="1"/>
      <c r="E943" s="3"/>
      <c r="F943" s="3"/>
      <c r="G943" s="4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</row>
    <row r="944" ht="9.75" hidden="1" customHeight="1">
      <c r="A944" s="1"/>
      <c r="B944" s="1"/>
      <c r="C944" s="2"/>
      <c r="D944" s="1"/>
      <c r="E944" s="3"/>
      <c r="F944" s="3"/>
      <c r="G944" s="4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</row>
    <row r="945" ht="9.75" hidden="1" customHeight="1">
      <c r="A945" s="1"/>
      <c r="B945" s="1"/>
      <c r="C945" s="2"/>
      <c r="D945" s="1"/>
      <c r="E945" s="3"/>
      <c r="F945" s="3"/>
      <c r="G945" s="4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</row>
    <row r="946" ht="9.75" hidden="1" customHeight="1">
      <c r="A946" s="1"/>
      <c r="B946" s="1"/>
      <c r="C946" s="2"/>
      <c r="D946" s="1"/>
      <c r="E946" s="3"/>
      <c r="F946" s="3"/>
      <c r="G946" s="4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</row>
    <row r="947" ht="9.75" hidden="1" customHeight="1">
      <c r="A947" s="1"/>
      <c r="B947" s="1"/>
      <c r="C947" s="2"/>
      <c r="D947" s="1"/>
      <c r="E947" s="3"/>
      <c r="F947" s="3"/>
      <c r="G947" s="4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</row>
    <row r="948" ht="9.75" hidden="1" customHeight="1">
      <c r="A948" s="1"/>
      <c r="B948" s="1"/>
      <c r="C948" s="2"/>
      <c r="D948" s="1"/>
      <c r="E948" s="3"/>
      <c r="F948" s="3"/>
      <c r="G948" s="4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</row>
    <row r="949" ht="9.75" hidden="1" customHeight="1">
      <c r="A949" s="1"/>
      <c r="B949" s="1"/>
      <c r="C949" s="2"/>
      <c r="D949" s="1"/>
      <c r="E949" s="3"/>
      <c r="F949" s="3"/>
      <c r="G949" s="4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</row>
    <row r="950" ht="9.75" hidden="1" customHeight="1">
      <c r="A950" s="1"/>
      <c r="B950" s="1"/>
      <c r="C950" s="2"/>
      <c r="D950" s="1"/>
      <c r="E950" s="3"/>
      <c r="F950" s="3"/>
      <c r="G950" s="4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</row>
    <row r="951" ht="9.75" hidden="1" customHeight="1">
      <c r="A951" s="1"/>
      <c r="B951" s="1"/>
      <c r="C951" s="2"/>
      <c r="D951" s="1"/>
      <c r="E951" s="3"/>
      <c r="F951" s="3"/>
      <c r="G951" s="4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</row>
    <row r="952" ht="9.75" hidden="1" customHeight="1">
      <c r="A952" s="1"/>
      <c r="B952" s="1"/>
      <c r="C952" s="2"/>
      <c r="D952" s="1"/>
      <c r="E952" s="3"/>
      <c r="F952" s="3"/>
      <c r="G952" s="4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</row>
    <row r="953" ht="9.75" hidden="1" customHeight="1">
      <c r="A953" s="1"/>
      <c r="B953" s="1"/>
      <c r="C953" s="2"/>
      <c r="D953" s="1"/>
      <c r="E953" s="3"/>
      <c r="F953" s="3"/>
      <c r="G953" s="4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</row>
    <row r="954" ht="9.75" hidden="1" customHeight="1">
      <c r="A954" s="1"/>
      <c r="B954" s="1"/>
      <c r="C954" s="2"/>
      <c r="D954" s="1"/>
      <c r="E954" s="3"/>
      <c r="F954" s="3"/>
      <c r="G954" s="4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</row>
    <row r="955" ht="9.75" hidden="1" customHeight="1">
      <c r="A955" s="1"/>
      <c r="B955" s="1"/>
      <c r="C955" s="2"/>
      <c r="D955" s="1"/>
      <c r="E955" s="3"/>
      <c r="F955" s="3"/>
      <c r="G955" s="4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</row>
    <row r="956" ht="9.75" hidden="1" customHeight="1">
      <c r="A956" s="1"/>
      <c r="B956" s="1"/>
      <c r="C956" s="2"/>
      <c r="D956" s="1"/>
      <c r="E956" s="3"/>
      <c r="F956" s="3"/>
      <c r="G956" s="4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</row>
    <row r="957" ht="9.75" hidden="1" customHeight="1">
      <c r="A957" s="1"/>
      <c r="B957" s="1"/>
      <c r="C957" s="2"/>
      <c r="D957" s="1"/>
      <c r="E957" s="3"/>
      <c r="F957" s="3"/>
      <c r="G957" s="4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</row>
    <row r="958" ht="9.75" hidden="1" customHeight="1">
      <c r="A958" s="1"/>
      <c r="B958" s="1"/>
      <c r="C958" s="2"/>
      <c r="D958" s="1"/>
      <c r="E958" s="3"/>
      <c r="F958" s="3"/>
      <c r="G958" s="4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</row>
    <row r="959" ht="9.75" hidden="1" customHeight="1">
      <c r="A959" s="1"/>
      <c r="B959" s="1"/>
      <c r="C959" s="2"/>
      <c r="D959" s="1"/>
      <c r="E959" s="3"/>
      <c r="F959" s="3"/>
      <c r="G959" s="4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</row>
    <row r="960" ht="9.75" hidden="1" customHeight="1">
      <c r="A960" s="1"/>
      <c r="B960" s="1"/>
      <c r="C960" s="2"/>
      <c r="D960" s="1"/>
      <c r="E960" s="3"/>
      <c r="F960" s="3"/>
      <c r="G960" s="4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</row>
    <row r="961" ht="9.75" hidden="1" customHeight="1">
      <c r="A961" s="1"/>
      <c r="B961" s="1"/>
      <c r="C961" s="2"/>
      <c r="D961" s="1"/>
      <c r="E961" s="3"/>
      <c r="F961" s="3"/>
      <c r="G961" s="4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</row>
    <row r="962" ht="9.75" hidden="1" customHeight="1">
      <c r="A962" s="1"/>
      <c r="B962" s="1"/>
      <c r="C962" s="2"/>
      <c r="D962" s="1"/>
      <c r="E962" s="3"/>
      <c r="F962" s="3"/>
      <c r="G962" s="4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</row>
    <row r="963" ht="9.75" hidden="1" customHeight="1">
      <c r="A963" s="1"/>
      <c r="B963" s="1"/>
      <c r="C963" s="2"/>
      <c r="D963" s="1"/>
      <c r="E963" s="3"/>
      <c r="F963" s="3"/>
      <c r="G963" s="4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</row>
    <row r="964" ht="9.75" hidden="1" customHeight="1">
      <c r="A964" s="1"/>
      <c r="B964" s="1"/>
      <c r="C964" s="2"/>
      <c r="D964" s="1"/>
      <c r="E964" s="3"/>
      <c r="F964" s="3"/>
      <c r="G964" s="4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</row>
    <row r="965" ht="9.75" hidden="1" customHeight="1">
      <c r="A965" s="1"/>
      <c r="B965" s="1"/>
      <c r="C965" s="2"/>
      <c r="D965" s="1"/>
      <c r="E965" s="3"/>
      <c r="F965" s="3"/>
      <c r="G965" s="4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</row>
    <row r="966" ht="9.75" hidden="1" customHeight="1">
      <c r="A966" s="1"/>
      <c r="B966" s="1"/>
      <c r="C966" s="2"/>
      <c r="D966" s="1"/>
      <c r="E966" s="3"/>
      <c r="F966" s="3"/>
      <c r="G966" s="4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</row>
    <row r="967" ht="9.75" hidden="1" customHeight="1">
      <c r="A967" s="1"/>
      <c r="B967" s="1"/>
      <c r="C967" s="2"/>
      <c r="D967" s="1"/>
      <c r="E967" s="3"/>
      <c r="F967" s="3"/>
      <c r="G967" s="4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</row>
    <row r="968" ht="9.75" hidden="1" customHeight="1">
      <c r="A968" s="1"/>
      <c r="B968" s="1"/>
      <c r="C968" s="2"/>
      <c r="D968" s="1"/>
      <c r="E968" s="3"/>
      <c r="F968" s="3"/>
      <c r="G968" s="4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</row>
    <row r="969" ht="9.75" hidden="1" customHeight="1">
      <c r="A969" s="1"/>
      <c r="B969" s="1"/>
      <c r="C969" s="2"/>
      <c r="D969" s="1"/>
      <c r="E969" s="3"/>
      <c r="F969" s="3"/>
      <c r="G969" s="4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</row>
    <row r="970" ht="9.75" hidden="1" customHeight="1">
      <c r="A970" s="1"/>
      <c r="B970" s="1"/>
      <c r="C970" s="2"/>
      <c r="D970" s="1"/>
      <c r="E970" s="3"/>
      <c r="F970" s="3"/>
      <c r="G970" s="4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</row>
    <row r="971" ht="9.75" hidden="1" customHeight="1">
      <c r="A971" s="1"/>
      <c r="B971" s="1"/>
      <c r="C971" s="2"/>
      <c r="D971" s="1"/>
      <c r="E971" s="3"/>
      <c r="F971" s="3"/>
      <c r="G971" s="4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</row>
    <row r="972" ht="9.75" hidden="1" customHeight="1">
      <c r="A972" s="1"/>
      <c r="B972" s="1"/>
      <c r="C972" s="2"/>
      <c r="D972" s="1"/>
      <c r="E972" s="3"/>
      <c r="F972" s="3"/>
      <c r="G972" s="4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</row>
    <row r="973" ht="9.75" hidden="1" customHeight="1">
      <c r="A973" s="1"/>
      <c r="B973" s="1"/>
      <c r="C973" s="2"/>
      <c r="D973" s="1"/>
      <c r="E973" s="3"/>
      <c r="F973" s="3"/>
      <c r="G973" s="4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</row>
    <row r="974" ht="9.75" hidden="1" customHeight="1">
      <c r="A974" s="1"/>
      <c r="B974" s="1"/>
      <c r="C974" s="2"/>
      <c r="D974" s="1"/>
      <c r="E974" s="3"/>
      <c r="F974" s="3"/>
      <c r="G974" s="4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</row>
    <row r="975" ht="9.75" hidden="1" customHeight="1">
      <c r="A975" s="1"/>
      <c r="B975" s="1"/>
      <c r="C975" s="2"/>
      <c r="D975" s="1"/>
      <c r="E975" s="3"/>
      <c r="F975" s="3"/>
      <c r="G975" s="4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</row>
    <row r="976" ht="9.75" hidden="1" customHeight="1">
      <c r="A976" s="1"/>
      <c r="B976" s="1"/>
      <c r="C976" s="2"/>
      <c r="D976" s="1"/>
      <c r="E976" s="3"/>
      <c r="F976" s="3"/>
      <c r="G976" s="4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</row>
    <row r="977" ht="9.75" hidden="1" customHeight="1">
      <c r="A977" s="1"/>
      <c r="B977" s="1"/>
      <c r="C977" s="2"/>
      <c r="D977" s="1"/>
      <c r="E977" s="3"/>
      <c r="F977" s="3"/>
      <c r="G977" s="4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</row>
    <row r="978" ht="9.75" hidden="1" customHeight="1">
      <c r="A978" s="1"/>
      <c r="B978" s="1"/>
      <c r="C978" s="2"/>
      <c r="D978" s="1"/>
      <c r="E978" s="3"/>
      <c r="F978" s="3"/>
      <c r="G978" s="4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</row>
    <row r="979" ht="9.75" hidden="1" customHeight="1">
      <c r="A979" s="1"/>
      <c r="B979" s="1"/>
      <c r="C979" s="2"/>
      <c r="D979" s="1"/>
      <c r="E979" s="3"/>
      <c r="F979" s="3"/>
      <c r="G979" s="4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</row>
    <row r="980" ht="9.75" hidden="1" customHeight="1">
      <c r="A980" s="1"/>
      <c r="B980" s="1"/>
      <c r="C980" s="2"/>
      <c r="D980" s="1"/>
      <c r="E980" s="3"/>
      <c r="F980" s="3"/>
      <c r="G980" s="4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</row>
    <row r="981" ht="9.75" hidden="1" customHeight="1">
      <c r="A981" s="1"/>
      <c r="B981" s="1"/>
      <c r="C981" s="2"/>
      <c r="D981" s="1"/>
      <c r="E981" s="3"/>
      <c r="F981" s="3"/>
      <c r="G981" s="4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</row>
    <row r="982" ht="9.75" hidden="1" customHeight="1">
      <c r="A982" s="1"/>
      <c r="B982" s="1"/>
      <c r="C982" s="2"/>
      <c r="D982" s="1"/>
      <c r="E982" s="3"/>
      <c r="F982" s="3"/>
      <c r="G982" s="4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</row>
    <row r="983" ht="9.75" hidden="1" customHeight="1">
      <c r="A983" s="1"/>
      <c r="B983" s="1"/>
      <c r="C983" s="2"/>
      <c r="D983" s="1"/>
      <c r="E983" s="3"/>
      <c r="F983" s="3"/>
      <c r="G983" s="4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</row>
    <row r="984" ht="9.75" hidden="1" customHeight="1">
      <c r="A984" s="1"/>
      <c r="B984" s="1"/>
      <c r="C984" s="2"/>
      <c r="D984" s="1"/>
      <c r="E984" s="3"/>
      <c r="F984" s="3"/>
      <c r="G984" s="4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</row>
    <row r="985" ht="9.75" hidden="1" customHeight="1">
      <c r="A985" s="1"/>
      <c r="B985" s="1"/>
      <c r="C985" s="2"/>
      <c r="D985" s="1"/>
      <c r="E985" s="3"/>
      <c r="F985" s="3"/>
      <c r="G985" s="4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</row>
    <row r="986" ht="9.75" hidden="1" customHeight="1">
      <c r="A986" s="1"/>
      <c r="B986" s="1"/>
      <c r="C986" s="2"/>
      <c r="D986" s="1"/>
      <c r="E986" s="3"/>
      <c r="F986" s="3"/>
      <c r="G986" s="4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</row>
    <row r="987" ht="9.75" hidden="1" customHeight="1">
      <c r="A987" s="1"/>
      <c r="B987" s="1"/>
      <c r="C987" s="2"/>
      <c r="D987" s="1"/>
      <c r="E987" s="3"/>
      <c r="F987" s="3"/>
      <c r="G987" s="4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</row>
    <row r="988" ht="9.75" hidden="1" customHeight="1">
      <c r="A988" s="1"/>
      <c r="B988" s="1"/>
      <c r="C988" s="2"/>
      <c r="D988" s="1"/>
      <c r="E988" s="3"/>
      <c r="F988" s="3"/>
      <c r="G988" s="4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</row>
    <row r="989" ht="9.75" hidden="1" customHeight="1">
      <c r="A989" s="1"/>
      <c r="B989" s="1"/>
      <c r="C989" s="2"/>
      <c r="D989" s="1"/>
      <c r="E989" s="3"/>
      <c r="F989" s="3"/>
      <c r="G989" s="4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</row>
    <row r="990" ht="9.75" hidden="1" customHeight="1">
      <c r="A990" s="1"/>
      <c r="B990" s="1"/>
      <c r="C990" s="2"/>
      <c r="D990" s="1"/>
      <c r="E990" s="3"/>
      <c r="F990" s="3"/>
      <c r="G990" s="4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</row>
    <row r="991" ht="9.75" hidden="1" customHeight="1">
      <c r="A991" s="1"/>
      <c r="B991" s="1"/>
      <c r="C991" s="2"/>
      <c r="D991" s="1"/>
      <c r="E991" s="3"/>
      <c r="F991" s="3"/>
      <c r="G991" s="4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</row>
    <row r="992" ht="9.75" hidden="1" customHeight="1">
      <c r="A992" s="1"/>
      <c r="B992" s="1"/>
      <c r="C992" s="2"/>
      <c r="D992" s="1"/>
      <c r="E992" s="3"/>
      <c r="F992" s="3"/>
      <c r="G992" s="4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</row>
    <row r="993" ht="9.75" hidden="1" customHeight="1">
      <c r="A993" s="1"/>
      <c r="B993" s="1"/>
      <c r="C993" s="2"/>
      <c r="D993" s="1"/>
      <c r="E993" s="3"/>
      <c r="F993" s="3"/>
      <c r="G993" s="4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</row>
    <row r="994" ht="9.75" hidden="1" customHeight="1">
      <c r="A994" s="1"/>
      <c r="B994" s="1"/>
      <c r="C994" s="2"/>
      <c r="D994" s="1"/>
      <c r="E994" s="3"/>
      <c r="F994" s="3"/>
      <c r="G994" s="4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</row>
    <row r="995" ht="9.75" hidden="1" customHeight="1">
      <c r="A995" s="1"/>
      <c r="B995" s="1"/>
      <c r="C995" s="2"/>
      <c r="D995" s="1"/>
      <c r="E995" s="3"/>
      <c r="F995" s="3"/>
      <c r="G995" s="4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</row>
    <row r="996" ht="9.75" hidden="1" customHeight="1">
      <c r="A996" s="1"/>
      <c r="B996" s="1"/>
      <c r="C996" s="2"/>
      <c r="D996" s="1"/>
      <c r="E996" s="3"/>
      <c r="F996" s="3"/>
      <c r="G996" s="4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</row>
    <row r="997" ht="9.75" hidden="1" customHeight="1">
      <c r="A997" s="1"/>
      <c r="B997" s="1"/>
      <c r="C997" s="2"/>
      <c r="D997" s="1"/>
      <c r="E997" s="3"/>
      <c r="F997" s="3"/>
      <c r="G997" s="4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</row>
    <row r="998" ht="9.75" hidden="1" customHeight="1">
      <c r="A998" s="1"/>
      <c r="B998" s="1"/>
      <c r="C998" s="2"/>
      <c r="D998" s="1"/>
      <c r="E998" s="3"/>
      <c r="F998" s="3"/>
      <c r="G998" s="4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</row>
    <row r="999" ht="9.75" hidden="1" customHeight="1">
      <c r="A999" s="1"/>
      <c r="B999" s="1"/>
      <c r="C999" s="2"/>
      <c r="D999" s="1"/>
      <c r="E999" s="3"/>
      <c r="F999" s="3"/>
      <c r="G999" s="4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</row>
    <row r="1000" ht="9.75" hidden="1" customHeight="1">
      <c r="A1000" s="1"/>
      <c r="B1000" s="1"/>
      <c r="C1000" s="2"/>
      <c r="D1000" s="1"/>
      <c r="E1000" s="3"/>
      <c r="F1000" s="3"/>
      <c r="G1000" s="4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</row>
  </sheetData>
  <mergeCells count="56">
    <mergeCell ref="B3:W4"/>
    <mergeCell ref="B7:G7"/>
    <mergeCell ref="S7:V7"/>
    <mergeCell ref="S8:S9"/>
    <mergeCell ref="T8:T9"/>
    <mergeCell ref="S10:S11"/>
    <mergeCell ref="T10:T11"/>
    <mergeCell ref="S12:S13"/>
    <mergeCell ref="T12:T13"/>
    <mergeCell ref="S14:S15"/>
    <mergeCell ref="T14:T15"/>
    <mergeCell ref="B15:G15"/>
    <mergeCell ref="S16:S17"/>
    <mergeCell ref="T16:T17"/>
    <mergeCell ref="S18:S19"/>
    <mergeCell ref="T18:T19"/>
    <mergeCell ref="S20:S21"/>
    <mergeCell ref="T20:T21"/>
    <mergeCell ref="T22:T23"/>
    <mergeCell ref="B23:G23"/>
    <mergeCell ref="S25:V25"/>
    <mergeCell ref="B31:G31"/>
    <mergeCell ref="S22:S23"/>
    <mergeCell ref="S26:S27"/>
    <mergeCell ref="T26:T27"/>
    <mergeCell ref="S28:S29"/>
    <mergeCell ref="T28:T29"/>
    <mergeCell ref="S30:S31"/>
    <mergeCell ref="T30:T31"/>
    <mergeCell ref="S32:S33"/>
    <mergeCell ref="T32:T33"/>
    <mergeCell ref="S35:V35"/>
    <mergeCell ref="S36:S37"/>
    <mergeCell ref="T36:T37"/>
    <mergeCell ref="S38:S39"/>
    <mergeCell ref="B39:G39"/>
    <mergeCell ref="B47:G47"/>
    <mergeCell ref="T38:T39"/>
    <mergeCell ref="S41:V42"/>
    <mergeCell ref="S43:S44"/>
    <mergeCell ref="T43:T44"/>
    <mergeCell ref="S46:V47"/>
    <mergeCell ref="W46:W47"/>
    <mergeCell ref="S48:S49"/>
    <mergeCell ref="S57:T58"/>
    <mergeCell ref="S59:T60"/>
    <mergeCell ref="U59:W60"/>
    <mergeCell ref="Y73:AC74"/>
    <mergeCell ref="T48:T49"/>
    <mergeCell ref="S52:T53"/>
    <mergeCell ref="U52:W53"/>
    <mergeCell ref="B55:G55"/>
    <mergeCell ref="S55:T56"/>
    <mergeCell ref="U55:W56"/>
    <mergeCell ref="U57:W58"/>
    <mergeCell ref="B63:G63"/>
  </mergeCells>
  <conditionalFormatting sqref="U8 U10 U12 U14 U16 U18 U20 U22 U26 U28 U30 U32 U36 U38 U48">
    <cfRule type="expression" dxfId="0" priority="1" stopIfTrue="1">
      <formula>100*$V8+$W8&gt;100*$V9+$W9</formula>
    </cfRule>
  </conditionalFormatting>
  <conditionalFormatting sqref="U9 U11 U13 U15 U17 U19 U21 U23 U27 U29 U31 U33 U36:U37 U39:U40 U49:U50">
    <cfRule type="expression" dxfId="0" priority="2" stopIfTrue="1">
      <formula>100*$V9+$W9&gt;100*$V8+$W8</formula>
    </cfRule>
  </conditionalFormatting>
  <conditionalFormatting sqref="J10:N10 J18:N18 J26:N26 J34:N34 J42:N42 J50:N50 J58:N58 J66:N66">
    <cfRule type="expression" dxfId="1" priority="3" stopIfTrue="1">
      <formula>OR($I10&lt;3)</formula>
    </cfRule>
  </conditionalFormatting>
  <conditionalFormatting sqref="J11:N11 J19:N19 J27:N27 J35:N35 J43:N43 J51:N51 J59:N59 J67:N67">
    <cfRule type="expression" dxfId="1" priority="4" stopIfTrue="1">
      <formula>$I11&lt;3</formula>
    </cfRule>
  </conditionalFormatting>
  <conditionalFormatting sqref="U52 U55 U57 U59">
    <cfRule type="cellIs" dxfId="2" priority="5" stopIfTrue="1" operator="notEqual">
      <formula>"-"</formula>
    </cfRule>
  </conditionalFormatting>
  <conditionalFormatting sqref="U51">
    <cfRule type="expression" dxfId="0" priority="6" stopIfTrue="1">
      <formula>100*$V51+$W51&gt;100*$V49+$W49</formula>
    </cfRule>
  </conditionalFormatting>
  <conditionalFormatting sqref="U43">
    <cfRule type="expression" dxfId="0" priority="7" stopIfTrue="1">
      <formula>100*$V43+$W43&gt;100*$V44+$W44</formula>
    </cfRule>
  </conditionalFormatting>
  <conditionalFormatting sqref="U44">
    <cfRule type="expression" dxfId="0" priority="8" stopIfTrue="1">
      <formula>100*$V44+$W44&gt;100*$V43+$W43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outlinePr summaryBelow="0" summaryRight="0"/>
  </sheetPr>
  <sheetViews>
    <sheetView showGridLines="0" workbookViewId="0"/>
  </sheetViews>
  <sheetFormatPr customHeight="1" defaultColWidth="14.43" defaultRowHeight="15.0"/>
  <cols>
    <col customWidth="1" min="1" max="1" width="3.71"/>
    <col customWidth="1" min="2" max="2" width="51.14"/>
    <col customWidth="1" min="3" max="3" width="30.86"/>
    <col customWidth="1" min="4" max="6" width="3.71"/>
    <col customWidth="1" min="7" max="8" width="30.86"/>
    <col customWidth="1" min="9" max="10" width="3.71"/>
  </cols>
  <sheetData>
    <row r="1">
      <c r="B1" s="189"/>
      <c r="C1" s="189"/>
      <c r="D1" s="189"/>
      <c r="E1" s="189"/>
      <c r="F1" s="189"/>
      <c r="G1" s="190"/>
      <c r="H1" s="190"/>
      <c r="I1" s="189"/>
      <c r="J1" s="189"/>
    </row>
    <row r="2" ht="31.5" customHeight="1">
      <c r="B2" s="191" t="s">
        <v>99</v>
      </c>
      <c r="C2" s="192"/>
      <c r="G2" s="193" t="s">
        <v>100</v>
      </c>
      <c r="H2" s="194"/>
    </row>
    <row r="3">
      <c r="B3" s="195" t="s">
        <v>101</v>
      </c>
      <c r="C3" s="196"/>
      <c r="G3" s="197">
        <v>1.0</v>
      </c>
      <c r="H3" s="198" t="s">
        <v>102</v>
      </c>
    </row>
    <row r="4">
      <c r="B4" s="199" t="s">
        <v>103</v>
      </c>
      <c r="C4" s="196"/>
      <c r="G4" s="197">
        <f t="shared" ref="G4:G34" si="1">G3+1</f>
        <v>2</v>
      </c>
      <c r="H4" s="200" t="s">
        <v>104</v>
      </c>
    </row>
    <row r="5">
      <c r="B5" s="201" t="s">
        <v>105</v>
      </c>
      <c r="C5" s="196"/>
      <c r="G5" s="197">
        <f t="shared" si="1"/>
        <v>3</v>
      </c>
      <c r="H5" s="202" t="s">
        <v>106</v>
      </c>
    </row>
    <row r="6">
      <c r="B6" s="199" t="s">
        <v>107</v>
      </c>
      <c r="C6" s="196"/>
      <c r="G6" s="197">
        <f t="shared" si="1"/>
        <v>4</v>
      </c>
      <c r="H6" s="203" t="s">
        <v>108</v>
      </c>
    </row>
    <row r="7">
      <c r="B7" s="204" t="s">
        <v>109</v>
      </c>
      <c r="C7" s="205"/>
      <c r="G7" s="197">
        <f t="shared" si="1"/>
        <v>5</v>
      </c>
      <c r="H7" s="206" t="s">
        <v>110</v>
      </c>
    </row>
    <row r="8">
      <c r="B8" s="207"/>
      <c r="C8" s="208"/>
      <c r="G8" s="197">
        <f t="shared" si="1"/>
        <v>6</v>
      </c>
      <c r="H8" s="209" t="s">
        <v>111</v>
      </c>
    </row>
    <row r="9">
      <c r="B9" s="210" t="s">
        <v>112</v>
      </c>
      <c r="C9" s="196"/>
      <c r="G9" s="197">
        <f t="shared" si="1"/>
        <v>7</v>
      </c>
      <c r="H9" s="211" t="s">
        <v>113</v>
      </c>
    </row>
    <row r="10">
      <c r="B10" s="212">
        <v>1.0</v>
      </c>
      <c r="C10" s="213" t="s">
        <v>114</v>
      </c>
      <c r="G10" s="197">
        <f t="shared" si="1"/>
        <v>8</v>
      </c>
      <c r="H10" s="214" t="s">
        <v>88</v>
      </c>
    </row>
    <row r="11">
      <c r="B11" s="212">
        <f t="shared" ref="B11:B41" si="2">B10+1</f>
        <v>2</v>
      </c>
      <c r="C11" s="215"/>
      <c r="G11" s="197">
        <f t="shared" si="1"/>
        <v>9</v>
      </c>
      <c r="H11" s="214" t="s">
        <v>115</v>
      </c>
    </row>
    <row r="12">
      <c r="B12" s="212">
        <f t="shared" si="2"/>
        <v>3</v>
      </c>
      <c r="C12" s="215"/>
      <c r="G12" s="197">
        <f t="shared" si="1"/>
        <v>10</v>
      </c>
      <c r="H12" s="211" t="s">
        <v>116</v>
      </c>
    </row>
    <row r="13">
      <c r="B13" s="212">
        <f t="shared" si="2"/>
        <v>4</v>
      </c>
      <c r="C13" s="215"/>
      <c r="G13" s="197">
        <f t="shared" si="1"/>
        <v>11</v>
      </c>
      <c r="H13" s="209" t="s">
        <v>117</v>
      </c>
    </row>
    <row r="14">
      <c r="B14" s="212">
        <f t="shared" si="2"/>
        <v>5</v>
      </c>
      <c r="C14" s="215"/>
      <c r="G14" s="197">
        <f t="shared" si="1"/>
        <v>12</v>
      </c>
      <c r="H14" s="206" t="s">
        <v>118</v>
      </c>
    </row>
    <row r="15">
      <c r="B15" s="212">
        <f t="shared" si="2"/>
        <v>6</v>
      </c>
      <c r="C15" s="215"/>
      <c r="G15" s="197">
        <f t="shared" si="1"/>
        <v>13</v>
      </c>
      <c r="H15" s="203" t="s">
        <v>119</v>
      </c>
    </row>
    <row r="16">
      <c r="B16" s="212">
        <f t="shared" si="2"/>
        <v>7</v>
      </c>
      <c r="C16" s="215"/>
      <c r="G16" s="197">
        <f t="shared" si="1"/>
        <v>14</v>
      </c>
      <c r="H16" s="216" t="s">
        <v>120</v>
      </c>
    </row>
    <row r="17">
      <c r="B17" s="212">
        <f t="shared" si="2"/>
        <v>8</v>
      </c>
      <c r="C17" s="215"/>
      <c r="G17" s="197">
        <f t="shared" si="1"/>
        <v>15</v>
      </c>
      <c r="H17" s="200" t="s">
        <v>121</v>
      </c>
    </row>
    <row r="18">
      <c r="B18" s="212">
        <f t="shared" si="2"/>
        <v>9</v>
      </c>
      <c r="C18" s="215"/>
      <c r="G18" s="197">
        <f t="shared" si="1"/>
        <v>16</v>
      </c>
      <c r="H18" s="217" t="s">
        <v>122</v>
      </c>
    </row>
    <row r="19">
      <c r="B19" s="212">
        <f t="shared" si="2"/>
        <v>10</v>
      </c>
      <c r="C19" s="215"/>
      <c r="G19" s="197">
        <f t="shared" si="1"/>
        <v>17</v>
      </c>
      <c r="H19" s="217" t="s">
        <v>123</v>
      </c>
    </row>
    <row r="20">
      <c r="B20" s="212">
        <f t="shared" si="2"/>
        <v>11</v>
      </c>
      <c r="C20" s="215"/>
      <c r="G20" s="197">
        <f t="shared" si="1"/>
        <v>18</v>
      </c>
      <c r="H20" s="218" t="s">
        <v>124</v>
      </c>
    </row>
    <row r="21">
      <c r="B21" s="212">
        <f t="shared" si="2"/>
        <v>12</v>
      </c>
      <c r="C21" s="215"/>
      <c r="G21" s="197">
        <f t="shared" si="1"/>
        <v>19</v>
      </c>
      <c r="H21" s="216" t="s">
        <v>125</v>
      </c>
    </row>
    <row r="22">
      <c r="B22" s="212">
        <f t="shared" si="2"/>
        <v>13</v>
      </c>
      <c r="C22" s="215"/>
      <c r="G22" s="197">
        <f t="shared" si="1"/>
        <v>20</v>
      </c>
      <c r="H22" s="203" t="s">
        <v>126</v>
      </c>
    </row>
    <row r="23">
      <c r="B23" s="212">
        <f t="shared" si="2"/>
        <v>14</v>
      </c>
      <c r="C23" s="215"/>
      <c r="G23" s="197">
        <f t="shared" si="1"/>
        <v>21</v>
      </c>
      <c r="H23" s="206" t="s">
        <v>127</v>
      </c>
    </row>
    <row r="24">
      <c r="B24" s="212">
        <f t="shared" si="2"/>
        <v>15</v>
      </c>
      <c r="C24" s="215"/>
      <c r="G24" s="197">
        <f t="shared" si="1"/>
        <v>22</v>
      </c>
      <c r="H24" s="219" t="s">
        <v>128</v>
      </c>
    </row>
    <row r="25">
      <c r="B25" s="212">
        <f t="shared" si="2"/>
        <v>16</v>
      </c>
      <c r="C25" s="215"/>
      <c r="G25" s="197">
        <f t="shared" si="1"/>
        <v>23</v>
      </c>
      <c r="H25" s="211" t="s">
        <v>129</v>
      </c>
    </row>
    <row r="26">
      <c r="B26" s="212">
        <f t="shared" si="2"/>
        <v>17</v>
      </c>
      <c r="C26" s="215"/>
      <c r="G26" s="197">
        <f t="shared" si="1"/>
        <v>24</v>
      </c>
      <c r="H26" s="214" t="s">
        <v>130</v>
      </c>
    </row>
    <row r="27">
      <c r="B27" s="212">
        <f t="shared" si="2"/>
        <v>18</v>
      </c>
      <c r="C27" s="215"/>
      <c r="G27" s="197">
        <f t="shared" si="1"/>
        <v>25</v>
      </c>
      <c r="H27" s="214" t="s">
        <v>131</v>
      </c>
    </row>
    <row r="28">
      <c r="B28" s="212">
        <f t="shared" si="2"/>
        <v>19</v>
      </c>
      <c r="C28" s="215"/>
      <c r="G28" s="197">
        <f t="shared" si="1"/>
        <v>26</v>
      </c>
      <c r="H28" s="211" t="s">
        <v>132</v>
      </c>
    </row>
    <row r="29">
      <c r="B29" s="212">
        <f t="shared" si="2"/>
        <v>20</v>
      </c>
      <c r="C29" s="215"/>
      <c r="G29" s="197">
        <f t="shared" si="1"/>
        <v>27</v>
      </c>
      <c r="H29" s="209" t="s">
        <v>133</v>
      </c>
    </row>
    <row r="30">
      <c r="B30" s="212">
        <f t="shared" si="2"/>
        <v>21</v>
      </c>
      <c r="C30" s="215"/>
      <c r="G30" s="197">
        <f t="shared" si="1"/>
        <v>28</v>
      </c>
      <c r="H30" s="206" t="s">
        <v>134</v>
      </c>
    </row>
    <row r="31">
      <c r="B31" s="212">
        <f t="shared" si="2"/>
        <v>22</v>
      </c>
      <c r="C31" s="215"/>
      <c r="G31" s="197">
        <f t="shared" si="1"/>
        <v>29</v>
      </c>
      <c r="H31" s="220" t="s">
        <v>135</v>
      </c>
    </row>
    <row r="32">
      <c r="B32" s="212">
        <f t="shared" si="2"/>
        <v>23</v>
      </c>
      <c r="C32" s="215"/>
      <c r="G32" s="197">
        <f t="shared" si="1"/>
        <v>30</v>
      </c>
      <c r="H32" s="216" t="s">
        <v>109</v>
      </c>
    </row>
    <row r="33">
      <c r="B33" s="212">
        <f t="shared" si="2"/>
        <v>24</v>
      </c>
      <c r="C33" s="215"/>
      <c r="G33" s="197">
        <f t="shared" si="1"/>
        <v>31</v>
      </c>
      <c r="H33" s="200" t="s">
        <v>109</v>
      </c>
    </row>
    <row r="34">
      <c r="B34" s="212">
        <f t="shared" si="2"/>
        <v>25</v>
      </c>
      <c r="C34" s="215"/>
      <c r="G34" s="221">
        <f t="shared" si="1"/>
        <v>32</v>
      </c>
      <c r="H34" s="217" t="s">
        <v>109</v>
      </c>
    </row>
    <row r="35">
      <c r="B35" s="212">
        <f t="shared" si="2"/>
        <v>26</v>
      </c>
      <c r="C35" s="215"/>
      <c r="G35" s="222"/>
      <c r="H35" s="222"/>
    </row>
    <row r="36">
      <c r="B36" s="212">
        <f t="shared" si="2"/>
        <v>27</v>
      </c>
      <c r="C36" s="215"/>
      <c r="G36" s="222"/>
      <c r="H36" s="222"/>
    </row>
    <row r="37">
      <c r="B37" s="212">
        <f t="shared" si="2"/>
        <v>28</v>
      </c>
      <c r="C37" s="215"/>
      <c r="G37" s="222"/>
      <c r="H37" s="222"/>
    </row>
    <row r="38">
      <c r="B38" s="212">
        <f t="shared" si="2"/>
        <v>29</v>
      </c>
      <c r="C38" s="215"/>
      <c r="G38" s="222"/>
      <c r="H38" s="222"/>
    </row>
    <row r="39">
      <c r="B39" s="212">
        <f t="shared" si="2"/>
        <v>30</v>
      </c>
      <c r="C39" s="215"/>
      <c r="G39" s="222"/>
      <c r="H39" s="222"/>
    </row>
    <row r="40">
      <c r="B40" s="212">
        <f t="shared" si="2"/>
        <v>31</v>
      </c>
      <c r="C40" s="215"/>
      <c r="G40" s="222"/>
      <c r="H40" s="222"/>
    </row>
    <row r="41">
      <c r="B41" s="223">
        <f t="shared" si="2"/>
        <v>32</v>
      </c>
      <c r="C41" s="224"/>
      <c r="G41" s="222"/>
      <c r="H41" s="222"/>
    </row>
    <row r="42">
      <c r="G42" s="222"/>
      <c r="H42" s="222"/>
    </row>
  </sheetData>
  <mergeCells count="9">
    <mergeCell ref="B9:C9"/>
    <mergeCell ref="C10:C41"/>
    <mergeCell ref="B2:C2"/>
    <mergeCell ref="G2:H2"/>
    <mergeCell ref="B3:C3"/>
    <mergeCell ref="B4:C4"/>
    <mergeCell ref="B5:C5"/>
    <mergeCell ref="B6:C6"/>
    <mergeCell ref="B7:C8"/>
  </mergeCells>
  <hyperlinks>
    <hyperlink r:id="rId1" ref="H3"/>
    <hyperlink r:id="rId2" ref="H20"/>
    <hyperlink r:id="rId3" ref="H24"/>
  </hyperlinks>
  <drawing r:id="rId4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2018-04-25T15:51:00Z</dcterms:created>
</cp:coreProperties>
</file>