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DC05BD20-4804-7139-695A-D245BE01A294}"/>
  <workbookPr updateLinks="always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qcm-fls-corp01\Dossiers\Planification CSEP Court-Moyen Terme\Cédules\GARAGE 400T\"/>
    </mc:Choice>
  </mc:AlternateContent>
  <xr:revisionPtr revIDLastSave="0" documentId="13_ncr:1_{08562F2B-EF90-445F-B927-8E3D6336B25F}" xr6:coauthVersionLast="47" xr6:coauthVersionMax="47" xr10:uidLastSave="{00000000-0000-0000-0000-000000000000}"/>
  <bookViews>
    <workbookView xWindow="-120" yWindow="-120" windowWidth="25440" windowHeight="15390" xr2:uid="{0948AFBE-427C-44C7-999F-C0C7369273EB}"/>
  </bookViews>
  <sheets>
    <sheet name="Proj hres huile mot 400T " sheetId="188" r:id="rId1"/>
    <sheet name="Prévision 400T" sheetId="196" r:id="rId2"/>
    <sheet name="Préventive" sheetId="200" r:id="rId3"/>
    <sheet name="PEA Entretien" sheetId="199" r:id="rId4"/>
    <sheet name="Export Ivara" sheetId="192" r:id="rId5"/>
    <sheet name="Mise a jour " sheetId="198" r:id="rId6"/>
  </sheets>
  <externalReferences>
    <externalReference r:id="rId7"/>
    <externalReference r:id="rId8"/>
  </externalReferences>
  <definedNames>
    <definedName name="_xlnm._FilterDatabase" localSheetId="1" hidden="1">'Prévision 400T'!$A$6:$M$6</definedName>
    <definedName name="_xlnm._FilterDatabase" localSheetId="0" hidden="1">'Proj hres huile mot 400T '!$A$3:$AZ$83</definedName>
    <definedName name="DonnéesExternes_1" localSheetId="4" hidden="1">'Export Ivara'!$A$1:$U$155</definedName>
    <definedName name="DonnéesExternes_1" localSheetId="3" hidden="1">'PEA Entretien'!$A$1:$L$47</definedName>
    <definedName name="DonnéesExternes_1" localSheetId="2" hidden="1">Préventive!$A$1:$C$54</definedName>
    <definedName name="DonnéesExternes_2" localSheetId="5" hidden="1">'Mise a jour '!$A$1:$A$2</definedName>
    <definedName name="Employés" localSheetId="0">#REF!</definedName>
    <definedName name="Employés">#REF!</definedName>
    <definedName name="f" localSheetId="0">#REF!</definedName>
    <definedName name="f">#REF!</definedName>
    <definedName name="ffff" localSheetId="0">#REF!</definedName>
    <definedName name="ffff">#REF!</definedName>
    <definedName name="ffffffff" localSheetId="0">#REF!</definedName>
    <definedName name="ffffffff">#REF!</definedName>
    <definedName name="fin" localSheetId="0">#REF!</definedName>
    <definedName name="fin">#REF!</definedName>
    <definedName name="gantt" localSheetId="0">#REF!</definedName>
    <definedName name="gantt">#REF!</definedName>
    <definedName name="gg" localSheetId="0">#REF!</definedName>
    <definedName name="gg">#REF!</definedName>
    <definedName name="ggdd" localSheetId="0">#REF!</definedName>
    <definedName name="ggdd">#REF!</definedName>
    <definedName name="gggg" localSheetId="0">#REF!</definedName>
    <definedName name="gggg">#REF!</definedName>
    <definedName name="gggggg" localSheetId="0">#REF!</definedName>
    <definedName name="gggggg">#REF!</definedName>
    <definedName name="hh" localSheetId="0">#REF!</definedName>
    <definedName name="hh">#REF!</definedName>
    <definedName name="J" localSheetId="0">#REF!</definedName>
    <definedName name="J">#REF!</definedName>
    <definedName name="jj" localSheetId="0">#REF!</definedName>
    <definedName name="jj">#REF!</definedName>
    <definedName name="kk" localSheetId="0">#REF!</definedName>
    <definedName name="kk">#REF!</definedName>
    <definedName name="KKKKK" localSheetId="0">#REF!</definedName>
    <definedName name="KKKKK">#REF!</definedName>
    <definedName name="op" localSheetId="0">#REF!</definedName>
    <definedName name="op">#REF!</definedName>
    <definedName name="pk">'[1]11'!$H$12:$H$12</definedName>
    <definedName name="pp" localSheetId="0">#REF!</definedName>
    <definedName name="pp">#REF!</definedName>
    <definedName name="Priorité" localSheetId="0">#REF!</definedName>
    <definedName name="Priorité">#REF!</definedName>
    <definedName name="Priority" localSheetId="0">#REF!</definedName>
    <definedName name="Priority">#REF!</definedName>
    <definedName name="rrrrr" localSheetId="0">#REF!</definedName>
    <definedName name="rrrrr">#REF!</definedName>
    <definedName name="Status" localSheetId="0">#REF!</definedName>
    <definedName name="Status">#REF!</definedName>
    <definedName name="X">'[2]13'!$A$360:$A$362</definedName>
    <definedName name="_xlnm.Print_Area" localSheetId="0">'Proj hres huile mot 400T '!$A$1:$H$81</definedName>
    <definedName name="ZZZZ" localSheetId="0">#REF!</definedName>
    <definedName name="ZZZZ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W6" i="188" l="1"/>
  <c r="W7" i="188"/>
  <c r="W8" i="188"/>
  <c r="W9" i="188"/>
  <c r="W10" i="188"/>
  <c r="W11" i="188"/>
  <c r="W12" i="188"/>
  <c r="W13" i="188"/>
  <c r="W14" i="188"/>
  <c r="W15" i="188"/>
  <c r="W16" i="188"/>
  <c r="W17" i="188"/>
  <c r="W19" i="188"/>
  <c r="W20" i="188"/>
  <c r="W21" i="188"/>
  <c r="W22" i="188"/>
  <c r="W23" i="188"/>
  <c r="W24" i="188"/>
  <c r="W25" i="188"/>
  <c r="W26" i="188"/>
  <c r="W27" i="188"/>
  <c r="W28" i="188"/>
  <c r="W29" i="188"/>
  <c r="W30" i="188"/>
  <c r="W31" i="188"/>
  <c r="W32" i="188"/>
  <c r="W33" i="188"/>
  <c r="W34" i="188"/>
  <c r="W36" i="188"/>
  <c r="W37" i="188"/>
  <c r="W38" i="188"/>
  <c r="W40" i="188"/>
  <c r="W41" i="188"/>
  <c r="W42" i="188"/>
  <c r="W43" i="188"/>
  <c r="W44" i="188"/>
  <c r="W45" i="188"/>
  <c r="W47" i="188"/>
  <c r="W49" i="188"/>
  <c r="W51" i="188"/>
  <c r="W52" i="188"/>
  <c r="W53" i="188"/>
  <c r="W54" i="188"/>
  <c r="W55" i="188"/>
  <c r="W56" i="188"/>
  <c r="W58" i="188"/>
  <c r="W59" i="188"/>
  <c r="W60" i="188"/>
  <c r="W61" i="188"/>
  <c r="W62" i="188"/>
  <c r="W63" i="188"/>
  <c r="W5" i="188"/>
  <c r="T8" i="188"/>
  <c r="U8" i="188" s="1"/>
  <c r="S6" i="188"/>
  <c r="I61" i="196"/>
  <c r="J61" i="196"/>
  <c r="I62" i="196"/>
  <c r="J62" i="196"/>
  <c r="I63" i="196"/>
  <c r="J63" i="196"/>
  <c r="I64" i="196"/>
  <c r="J64" i="196"/>
  <c r="I65" i="196"/>
  <c r="J65" i="196"/>
  <c r="J60" i="196"/>
  <c r="I60" i="196"/>
  <c r="E46" i="196"/>
  <c r="F46" i="196"/>
  <c r="G46" i="196"/>
  <c r="H46" i="196"/>
  <c r="I46" i="196"/>
  <c r="J46" i="196"/>
  <c r="K46" i="196"/>
  <c r="L46" i="196"/>
  <c r="M46" i="196"/>
  <c r="N46" i="196"/>
  <c r="E47" i="196"/>
  <c r="F47" i="196"/>
  <c r="G47" i="196"/>
  <c r="H47" i="196"/>
  <c r="I47" i="196"/>
  <c r="J47" i="196"/>
  <c r="K47" i="196"/>
  <c r="L47" i="196"/>
  <c r="M47" i="196"/>
  <c r="N47" i="196"/>
  <c r="S8" i="188"/>
  <c r="X6" i="188"/>
  <c r="X7" i="188"/>
  <c r="X8" i="188"/>
  <c r="X9" i="188"/>
  <c r="X10" i="188"/>
  <c r="X11" i="188"/>
  <c r="X12" i="188"/>
  <c r="X13" i="188"/>
  <c r="X14" i="188"/>
  <c r="X15" i="188"/>
  <c r="X16" i="188"/>
  <c r="X17" i="188"/>
  <c r="X19" i="188"/>
  <c r="X20" i="188"/>
  <c r="X21" i="188"/>
  <c r="X22" i="188"/>
  <c r="X23" i="188"/>
  <c r="X24" i="188"/>
  <c r="X25" i="188"/>
  <c r="X26" i="188"/>
  <c r="X27" i="188"/>
  <c r="X28" i="188"/>
  <c r="X29" i="188"/>
  <c r="X30" i="188"/>
  <c r="X31" i="188"/>
  <c r="X32" i="188"/>
  <c r="X33" i="188"/>
  <c r="X34" i="188"/>
  <c r="X36" i="188"/>
  <c r="X37" i="188"/>
  <c r="X38" i="188"/>
  <c r="X40" i="188"/>
  <c r="X41" i="188"/>
  <c r="X42" i="188"/>
  <c r="X43" i="188"/>
  <c r="X44" i="188"/>
  <c r="X45" i="188"/>
  <c r="X47" i="188"/>
  <c r="X49" i="188"/>
  <c r="X51" i="188"/>
  <c r="X52" i="188"/>
  <c r="X53" i="188"/>
  <c r="X54" i="188"/>
  <c r="X55" i="188"/>
  <c r="X56" i="188"/>
  <c r="X58" i="188"/>
  <c r="X59" i="188"/>
  <c r="X60" i="188"/>
  <c r="X61" i="188"/>
  <c r="X62" i="188"/>
  <c r="X63" i="188"/>
  <c r="X5" i="188"/>
  <c r="S5" i="188"/>
  <c r="T5" i="188"/>
  <c r="U5" i="188" s="1"/>
  <c r="S7" i="188"/>
  <c r="U29" i="188"/>
  <c r="U34" i="188"/>
  <c r="U36" i="188"/>
  <c r="U37" i="188"/>
  <c r="U38" i="188"/>
  <c r="U40" i="188"/>
  <c r="U41" i="188"/>
  <c r="U42" i="188"/>
  <c r="U43" i="188"/>
  <c r="U44" i="188"/>
  <c r="U45" i="188"/>
  <c r="U47" i="188"/>
  <c r="U49" i="188"/>
  <c r="U51" i="188"/>
  <c r="U52" i="188"/>
  <c r="U53" i="188"/>
  <c r="U54" i="188"/>
  <c r="U55" i="188"/>
  <c r="U56" i="188"/>
  <c r="U58" i="188"/>
  <c r="U59" i="188"/>
  <c r="U60" i="188"/>
  <c r="U61" i="188"/>
  <c r="U62" i="188"/>
  <c r="U63" i="188"/>
  <c r="T19" i="188"/>
  <c r="U19" i="188" s="1"/>
  <c r="T20" i="188"/>
  <c r="U20" i="188" s="1"/>
  <c r="T21" i="188"/>
  <c r="U21" i="188" s="1"/>
  <c r="T22" i="188"/>
  <c r="U22" i="188" s="1"/>
  <c r="T23" i="188"/>
  <c r="U23" i="188" s="1"/>
  <c r="T24" i="188"/>
  <c r="U24" i="188" s="1"/>
  <c r="T25" i="188"/>
  <c r="U25" i="188" s="1"/>
  <c r="T26" i="188"/>
  <c r="U26" i="188" s="1"/>
  <c r="T27" i="188"/>
  <c r="U27" i="188" s="1"/>
  <c r="T28" i="188"/>
  <c r="U28" i="188" s="1"/>
  <c r="T29" i="188"/>
  <c r="T30" i="188"/>
  <c r="U30" i="188" s="1"/>
  <c r="T31" i="188"/>
  <c r="U31" i="188" s="1"/>
  <c r="T32" i="188"/>
  <c r="U32" i="188" s="1"/>
  <c r="T33" i="188"/>
  <c r="U33" i="188" s="1"/>
  <c r="T34" i="188"/>
  <c r="T36" i="188"/>
  <c r="T37" i="188"/>
  <c r="T38" i="188"/>
  <c r="T40" i="188"/>
  <c r="T41" i="188"/>
  <c r="T42" i="188"/>
  <c r="T43" i="188"/>
  <c r="T44" i="188"/>
  <c r="T45" i="188"/>
  <c r="T47" i="188"/>
  <c r="T49" i="188"/>
  <c r="T51" i="188"/>
  <c r="T52" i="188"/>
  <c r="T53" i="188"/>
  <c r="T54" i="188"/>
  <c r="T55" i="188"/>
  <c r="T56" i="188"/>
  <c r="T58" i="188"/>
  <c r="T59" i="188"/>
  <c r="T60" i="188"/>
  <c r="T61" i="188"/>
  <c r="T62" i="188"/>
  <c r="T63" i="188"/>
  <c r="S19" i="188"/>
  <c r="S20" i="188"/>
  <c r="S21" i="188"/>
  <c r="S22" i="188"/>
  <c r="S23" i="188"/>
  <c r="S24" i="188"/>
  <c r="S25" i="188"/>
  <c r="S26" i="188"/>
  <c r="S27" i="188"/>
  <c r="S28" i="188"/>
  <c r="S29" i="188"/>
  <c r="S30" i="188"/>
  <c r="S31" i="188"/>
  <c r="S32" i="188"/>
  <c r="S33" i="188"/>
  <c r="S34" i="188"/>
  <c r="S36" i="188"/>
  <c r="S37" i="188"/>
  <c r="S38" i="188"/>
  <c r="S40" i="188"/>
  <c r="S41" i="188"/>
  <c r="S42" i="188"/>
  <c r="S43" i="188"/>
  <c r="S44" i="188"/>
  <c r="S45" i="188"/>
  <c r="S47" i="188"/>
  <c r="S49" i="188"/>
  <c r="S51" i="188"/>
  <c r="S52" i="188"/>
  <c r="S53" i="188"/>
  <c r="S54" i="188"/>
  <c r="S55" i="188"/>
  <c r="S56" i="188"/>
  <c r="S58" i="188"/>
  <c r="S59" i="188"/>
  <c r="S60" i="188"/>
  <c r="S61" i="188"/>
  <c r="S62" i="188"/>
  <c r="S63" i="188"/>
  <c r="S9" i="188"/>
  <c r="S10" i="188"/>
  <c r="S11" i="188"/>
  <c r="S12" i="188"/>
  <c r="S13" i="188"/>
  <c r="S14" i="188"/>
  <c r="S15" i="188"/>
  <c r="S16" i="188"/>
  <c r="S17" i="188"/>
  <c r="T9" i="188"/>
  <c r="U9" i="188" s="1"/>
  <c r="T10" i="188"/>
  <c r="U10" i="188" s="1"/>
  <c r="T11" i="188"/>
  <c r="U11" i="188" s="1"/>
  <c r="T12" i="188"/>
  <c r="U12" i="188" s="1"/>
  <c r="T13" i="188"/>
  <c r="U13" i="188" s="1"/>
  <c r="T14" i="188"/>
  <c r="U14" i="188" s="1"/>
  <c r="T15" i="188"/>
  <c r="U15" i="188" s="1"/>
  <c r="T16" i="188"/>
  <c r="U16" i="188" s="1"/>
  <c r="T17" i="188"/>
  <c r="U17" i="188" s="1"/>
  <c r="T6" i="188"/>
  <c r="U6" i="188" s="1"/>
  <c r="T7" i="188"/>
  <c r="U7" i="188" s="1"/>
  <c r="Y6" i="188" l="1"/>
  <c r="Y7" i="188"/>
  <c r="Y8" i="188"/>
  <c r="Y9" i="188"/>
  <c r="Y10" i="188"/>
  <c r="Y11" i="188"/>
  <c r="Y12" i="188"/>
  <c r="Y13" i="188"/>
  <c r="Y14" i="188"/>
  <c r="Y15" i="188"/>
  <c r="Y16" i="188"/>
  <c r="Y17" i="188"/>
  <c r="Y19" i="188"/>
  <c r="Y20" i="188"/>
  <c r="Y21" i="188"/>
  <c r="Y22" i="188"/>
  <c r="Y23" i="188"/>
  <c r="Y24" i="188"/>
  <c r="Y25" i="188"/>
  <c r="Y26" i="188"/>
  <c r="Y27" i="188"/>
  <c r="Y28" i="188"/>
  <c r="Y29" i="188"/>
  <c r="Y30" i="188"/>
  <c r="Y31" i="188"/>
  <c r="Y32" i="188"/>
  <c r="Y33" i="188"/>
  <c r="Y34" i="188"/>
  <c r="Y36" i="188"/>
  <c r="Y37" i="188"/>
  <c r="Y38" i="188"/>
  <c r="Y40" i="188"/>
  <c r="Y41" i="188"/>
  <c r="Y42" i="188"/>
  <c r="Y43" i="188"/>
  <c r="Y44" i="188"/>
  <c r="Y45" i="188"/>
  <c r="Y47" i="188"/>
  <c r="Y49" i="188"/>
  <c r="Y51" i="188"/>
  <c r="Y52" i="188"/>
  <c r="Y53" i="188"/>
  <c r="Y54" i="188"/>
  <c r="Y55" i="188"/>
  <c r="Y56" i="188"/>
  <c r="Y58" i="188"/>
  <c r="Y59" i="188"/>
  <c r="Y60" i="188"/>
  <c r="Y61" i="188"/>
  <c r="Y62" i="188"/>
  <c r="Y63" i="188"/>
  <c r="Y5" i="188"/>
  <c r="B44" i="188" l="1"/>
  <c r="D44" i="188"/>
  <c r="B45" i="188"/>
  <c r="D45" i="188"/>
  <c r="B53" i="196"/>
  <c r="D53" i="196"/>
  <c r="B54" i="196"/>
  <c r="D54" i="196"/>
  <c r="B55" i="196"/>
  <c r="D55" i="196"/>
  <c r="B56" i="196"/>
  <c r="D56" i="196"/>
  <c r="B57" i="196"/>
  <c r="D57" i="196"/>
  <c r="B58" i="196"/>
  <c r="D58" i="196"/>
  <c r="B51" i="188"/>
  <c r="D51" i="188"/>
  <c r="B52" i="188"/>
  <c r="D52" i="188"/>
  <c r="B53" i="188"/>
  <c r="D53" i="188"/>
  <c r="B54" i="188"/>
  <c r="D54" i="188"/>
  <c r="B55" i="188"/>
  <c r="D55" i="188"/>
  <c r="B56" i="188"/>
  <c r="D56" i="188"/>
  <c r="C61" i="196"/>
  <c r="C62" i="196"/>
  <c r="C63" i="196"/>
  <c r="C64" i="196"/>
  <c r="C65" i="196"/>
  <c r="C60" i="196"/>
  <c r="D8" i="196"/>
  <c r="D9" i="196"/>
  <c r="D10" i="196"/>
  <c r="D11" i="196"/>
  <c r="D12" i="196"/>
  <c r="D13" i="196"/>
  <c r="D14" i="196"/>
  <c r="D15" i="196"/>
  <c r="D16" i="196"/>
  <c r="D17" i="196"/>
  <c r="D18" i="196"/>
  <c r="D19" i="196"/>
  <c r="D21" i="196"/>
  <c r="D22" i="196"/>
  <c r="D23" i="196"/>
  <c r="D24" i="196"/>
  <c r="D25" i="196"/>
  <c r="D26" i="196"/>
  <c r="D27" i="196"/>
  <c r="D28" i="196"/>
  <c r="D29" i="196"/>
  <c r="D30" i="196"/>
  <c r="D31" i="196"/>
  <c r="D32" i="196"/>
  <c r="D33" i="196"/>
  <c r="D34" i="196"/>
  <c r="D35" i="196"/>
  <c r="D36" i="196"/>
  <c r="D38" i="196"/>
  <c r="D39" i="196"/>
  <c r="D40" i="196"/>
  <c r="D42" i="196"/>
  <c r="D43" i="196"/>
  <c r="D44" i="196"/>
  <c r="D45" i="196"/>
  <c r="D49" i="196"/>
  <c r="D51" i="196"/>
  <c r="D60" i="196"/>
  <c r="D61" i="196"/>
  <c r="D62" i="196"/>
  <c r="D63" i="196"/>
  <c r="D64" i="196"/>
  <c r="D65" i="196"/>
  <c r="D7" i="196"/>
  <c r="B8" i="196"/>
  <c r="B9" i="196"/>
  <c r="B10" i="196"/>
  <c r="F10" i="196" s="1"/>
  <c r="B11" i="196"/>
  <c r="B12" i="196"/>
  <c r="B13" i="196"/>
  <c r="B14" i="196"/>
  <c r="B15" i="196"/>
  <c r="B16" i="196"/>
  <c r="B17" i="196"/>
  <c r="B18" i="196"/>
  <c r="B19" i="196"/>
  <c r="B21" i="196"/>
  <c r="B22" i="196"/>
  <c r="B23" i="196"/>
  <c r="B24" i="196"/>
  <c r="B25" i="196"/>
  <c r="B26" i="196"/>
  <c r="B27" i="196"/>
  <c r="B28" i="196"/>
  <c r="B29" i="196"/>
  <c r="B30" i="196"/>
  <c r="B31" i="196"/>
  <c r="B32" i="196"/>
  <c r="B33" i="196"/>
  <c r="B34" i="196"/>
  <c r="B35" i="196"/>
  <c r="B36" i="196"/>
  <c r="B38" i="196"/>
  <c r="B39" i="196"/>
  <c r="B40" i="196"/>
  <c r="B42" i="196"/>
  <c r="B43" i="196"/>
  <c r="B44" i="196"/>
  <c r="B45" i="196"/>
  <c r="B49" i="196"/>
  <c r="B51" i="196"/>
  <c r="B60" i="196"/>
  <c r="B61" i="196"/>
  <c r="B62" i="196"/>
  <c r="B63" i="196"/>
  <c r="B64" i="196"/>
  <c r="B65" i="196"/>
  <c r="B7" i="196"/>
  <c r="B1" i="188" a="1"/>
  <c r="B1" i="188" s="1"/>
  <c r="E3" i="196"/>
  <c r="G3" i="196" s="1"/>
  <c r="I3" i="196" s="1"/>
  <c r="K3" i="196" s="1"/>
  <c r="M3" i="196" s="1"/>
  <c r="K34" i="196" l="1"/>
  <c r="L34" i="196"/>
  <c r="N34" i="196"/>
  <c r="M34" i="196"/>
  <c r="N33" i="196"/>
  <c r="M33" i="196"/>
  <c r="K33" i="196"/>
  <c r="L33" i="196"/>
  <c r="N8" i="196"/>
  <c r="M8" i="196"/>
  <c r="K8" i="196"/>
  <c r="L8" i="196"/>
  <c r="K62" i="196"/>
  <c r="L62" i="196"/>
  <c r="M62" i="196"/>
  <c r="N62" i="196"/>
  <c r="K42" i="196"/>
  <c r="L42" i="196"/>
  <c r="M42" i="196"/>
  <c r="N42" i="196"/>
  <c r="K32" i="196"/>
  <c r="L32" i="196"/>
  <c r="M32" i="196"/>
  <c r="N32" i="196"/>
  <c r="K24" i="196"/>
  <c r="L24" i="196"/>
  <c r="M24" i="196"/>
  <c r="N24" i="196"/>
  <c r="K15" i="196"/>
  <c r="L15" i="196"/>
  <c r="N15" i="196"/>
  <c r="M15" i="196"/>
  <c r="L58" i="196"/>
  <c r="M58" i="196"/>
  <c r="N58" i="196"/>
  <c r="K58" i="196"/>
  <c r="L54" i="196"/>
  <c r="N54" i="196"/>
  <c r="M54" i="196"/>
  <c r="K54" i="196"/>
  <c r="N43" i="196"/>
  <c r="M43" i="196"/>
  <c r="K43" i="196"/>
  <c r="L43" i="196"/>
  <c r="N31" i="196"/>
  <c r="K31" i="196"/>
  <c r="L31" i="196"/>
  <c r="M31" i="196"/>
  <c r="N14" i="196"/>
  <c r="K14" i="196"/>
  <c r="L14" i="196"/>
  <c r="M14" i="196"/>
  <c r="K26" i="196"/>
  <c r="L26" i="196"/>
  <c r="N26" i="196"/>
  <c r="M26" i="196"/>
  <c r="L63" i="196"/>
  <c r="M63" i="196"/>
  <c r="N63" i="196"/>
  <c r="K63" i="196"/>
  <c r="L61" i="196"/>
  <c r="K61" i="196"/>
  <c r="M61" i="196"/>
  <c r="N61" i="196"/>
  <c r="K53" i="196"/>
  <c r="L53" i="196"/>
  <c r="M53" i="196"/>
  <c r="N53" i="196"/>
  <c r="K17" i="196"/>
  <c r="L17" i="196"/>
  <c r="M17" i="196"/>
  <c r="N17" i="196"/>
  <c r="N25" i="196"/>
  <c r="K25" i="196"/>
  <c r="L25" i="196"/>
  <c r="M25" i="196"/>
  <c r="N40" i="196"/>
  <c r="K40" i="196"/>
  <c r="L40" i="196"/>
  <c r="M40" i="196"/>
  <c r="K39" i="196"/>
  <c r="L39" i="196"/>
  <c r="N39" i="196"/>
  <c r="M39" i="196"/>
  <c r="K22" i="196"/>
  <c r="L22" i="196"/>
  <c r="N22" i="196"/>
  <c r="M22" i="196"/>
  <c r="L51" i="196"/>
  <c r="N51" i="196"/>
  <c r="M51" i="196"/>
  <c r="K51" i="196"/>
  <c r="N38" i="196"/>
  <c r="M38" i="196"/>
  <c r="K38" i="196"/>
  <c r="L38" i="196"/>
  <c r="N29" i="196"/>
  <c r="M29" i="196"/>
  <c r="K29" i="196"/>
  <c r="L29" i="196"/>
  <c r="N21" i="196"/>
  <c r="K21" i="196"/>
  <c r="L21" i="196"/>
  <c r="M21" i="196"/>
  <c r="N12" i="196"/>
  <c r="M12" i="196"/>
  <c r="K12" i="196"/>
  <c r="L12" i="196"/>
  <c r="N64" i="196"/>
  <c r="K64" i="196"/>
  <c r="L64" i="196"/>
  <c r="M64" i="196"/>
  <c r="K55" i="196"/>
  <c r="L55" i="196"/>
  <c r="M55" i="196"/>
  <c r="N55" i="196"/>
  <c r="N16" i="196"/>
  <c r="K16" i="196"/>
  <c r="L16" i="196"/>
  <c r="M16" i="196"/>
  <c r="N23" i="196"/>
  <c r="M23" i="196"/>
  <c r="K23" i="196"/>
  <c r="L23" i="196"/>
  <c r="K30" i="196"/>
  <c r="L30" i="196"/>
  <c r="N30" i="196"/>
  <c r="M30" i="196"/>
  <c r="K13" i="196"/>
  <c r="L13" i="196"/>
  <c r="N13" i="196"/>
  <c r="M13" i="196"/>
  <c r="M7" i="196"/>
  <c r="N7" i="196"/>
  <c r="L7" i="196"/>
  <c r="K7" i="196"/>
  <c r="N49" i="196"/>
  <c r="K49" i="196"/>
  <c r="L49" i="196"/>
  <c r="M49" i="196"/>
  <c r="K36" i="196"/>
  <c r="L36" i="196"/>
  <c r="M36" i="196"/>
  <c r="N36" i="196"/>
  <c r="K28" i="196"/>
  <c r="L28" i="196"/>
  <c r="M28" i="196"/>
  <c r="N28" i="196"/>
  <c r="K19" i="196"/>
  <c r="L19" i="196"/>
  <c r="N19" i="196"/>
  <c r="M19" i="196"/>
  <c r="K11" i="196"/>
  <c r="L11" i="196"/>
  <c r="N11" i="196"/>
  <c r="M11" i="196"/>
  <c r="K56" i="196"/>
  <c r="L56" i="196"/>
  <c r="N56" i="196"/>
  <c r="M56" i="196"/>
  <c r="K44" i="196"/>
  <c r="L44" i="196"/>
  <c r="N44" i="196"/>
  <c r="M44" i="196"/>
  <c r="K9" i="196"/>
  <c r="L9" i="196"/>
  <c r="N9" i="196"/>
  <c r="M9" i="196"/>
  <c r="M60" i="196"/>
  <c r="L60" i="196"/>
  <c r="K60" i="196"/>
  <c r="N60" i="196"/>
  <c r="N57" i="196"/>
  <c r="K57" i="196"/>
  <c r="L57" i="196"/>
  <c r="M57" i="196"/>
  <c r="L65" i="196"/>
  <c r="K65" i="196"/>
  <c r="M65" i="196"/>
  <c r="N65" i="196"/>
  <c r="N45" i="196"/>
  <c r="K45" i="196"/>
  <c r="L45" i="196"/>
  <c r="M45" i="196"/>
  <c r="N35" i="196"/>
  <c r="K35" i="196"/>
  <c r="L35" i="196"/>
  <c r="M35" i="196"/>
  <c r="N27" i="196"/>
  <c r="K27" i="196"/>
  <c r="L27" i="196"/>
  <c r="M27" i="196"/>
  <c r="N18" i="196"/>
  <c r="M18" i="196"/>
  <c r="K18" i="196"/>
  <c r="L18" i="196"/>
  <c r="N10" i="196"/>
  <c r="K10" i="196"/>
  <c r="L10" i="196"/>
  <c r="M10" i="196"/>
  <c r="E40" i="196"/>
  <c r="I40" i="196"/>
  <c r="J40" i="196"/>
  <c r="F40" i="196"/>
  <c r="G40" i="196"/>
  <c r="H40" i="196"/>
  <c r="E31" i="196"/>
  <c r="I31" i="196"/>
  <c r="J31" i="196"/>
  <c r="F31" i="196"/>
  <c r="G31" i="196"/>
  <c r="H31" i="196"/>
  <c r="E14" i="196"/>
  <c r="F14" i="196"/>
  <c r="G14" i="196"/>
  <c r="H14" i="196"/>
  <c r="I14" i="196"/>
  <c r="J14" i="196"/>
  <c r="G30" i="196"/>
  <c r="E30" i="196"/>
  <c r="H30" i="196"/>
  <c r="I30" i="196"/>
  <c r="J30" i="196"/>
  <c r="F30" i="196"/>
  <c r="G13" i="196"/>
  <c r="E13" i="196"/>
  <c r="H13" i="196"/>
  <c r="I13" i="196"/>
  <c r="J13" i="196"/>
  <c r="F13" i="196"/>
  <c r="E51" i="196"/>
  <c r="F51" i="196"/>
  <c r="G51" i="196"/>
  <c r="H51" i="196"/>
  <c r="I51" i="196"/>
  <c r="J51" i="196"/>
  <c r="I21" i="196"/>
  <c r="E21" i="196"/>
  <c r="F21" i="196"/>
  <c r="G21" i="196"/>
  <c r="J21" i="196"/>
  <c r="H21" i="196"/>
  <c r="E7" i="196"/>
  <c r="J7" i="196"/>
  <c r="I7" i="196"/>
  <c r="H7" i="196"/>
  <c r="G7" i="196"/>
  <c r="F7" i="196"/>
  <c r="G36" i="196"/>
  <c r="H36" i="196"/>
  <c r="I36" i="196"/>
  <c r="E36" i="196"/>
  <c r="F36" i="196"/>
  <c r="J36" i="196"/>
  <c r="E45" i="196"/>
  <c r="I45" i="196"/>
  <c r="F45" i="196"/>
  <c r="G45" i="196"/>
  <c r="H45" i="196"/>
  <c r="J45" i="196"/>
  <c r="E18" i="196"/>
  <c r="I18" i="196"/>
  <c r="J18" i="196"/>
  <c r="F18" i="196"/>
  <c r="G18" i="196"/>
  <c r="H18" i="196"/>
  <c r="I54" i="196"/>
  <c r="J54" i="196"/>
  <c r="E54" i="196"/>
  <c r="F54" i="196"/>
  <c r="H54" i="196"/>
  <c r="G54" i="196"/>
  <c r="G64" i="196"/>
  <c r="E64" i="196"/>
  <c r="H64" i="196"/>
  <c r="F64" i="196"/>
  <c r="G44" i="196"/>
  <c r="E44" i="196"/>
  <c r="H44" i="196"/>
  <c r="I44" i="196"/>
  <c r="J44" i="196"/>
  <c r="F44" i="196"/>
  <c r="G34" i="196"/>
  <c r="H34" i="196"/>
  <c r="I34" i="196"/>
  <c r="J34" i="196"/>
  <c r="E34" i="196"/>
  <c r="F34" i="196"/>
  <c r="G26" i="196"/>
  <c r="E26" i="196"/>
  <c r="H26" i="196"/>
  <c r="I26" i="196"/>
  <c r="J26" i="196"/>
  <c r="F26" i="196"/>
  <c r="G17" i="196"/>
  <c r="H17" i="196"/>
  <c r="I17" i="196"/>
  <c r="J17" i="196"/>
  <c r="E17" i="196"/>
  <c r="F17" i="196"/>
  <c r="G9" i="196"/>
  <c r="E9" i="196"/>
  <c r="H9" i="196"/>
  <c r="I9" i="196"/>
  <c r="J9" i="196"/>
  <c r="F9" i="196"/>
  <c r="E23" i="196"/>
  <c r="F23" i="196"/>
  <c r="G23" i="196"/>
  <c r="H23" i="196"/>
  <c r="I23" i="196"/>
  <c r="J23" i="196"/>
  <c r="G39" i="196"/>
  <c r="E39" i="196"/>
  <c r="H39" i="196"/>
  <c r="I39" i="196"/>
  <c r="J39" i="196"/>
  <c r="F39" i="196"/>
  <c r="G22" i="196"/>
  <c r="H22" i="196"/>
  <c r="I22" i="196"/>
  <c r="J22" i="196"/>
  <c r="E22" i="196"/>
  <c r="F22" i="196"/>
  <c r="I38" i="196"/>
  <c r="J38" i="196"/>
  <c r="E38" i="196"/>
  <c r="F38" i="196"/>
  <c r="G38" i="196"/>
  <c r="H38" i="196"/>
  <c r="I12" i="196"/>
  <c r="E12" i="196"/>
  <c r="F12" i="196"/>
  <c r="J12" i="196"/>
  <c r="G12" i="196"/>
  <c r="H12" i="196"/>
  <c r="G49" i="196"/>
  <c r="H49" i="196"/>
  <c r="I49" i="196"/>
  <c r="J49" i="196"/>
  <c r="F49" i="196"/>
  <c r="E49" i="196"/>
  <c r="I19" i="196"/>
  <c r="E19" i="196"/>
  <c r="F19" i="196"/>
  <c r="G19" i="196"/>
  <c r="H19" i="196"/>
  <c r="J19" i="196"/>
  <c r="E65" i="196"/>
  <c r="F65" i="196"/>
  <c r="G65" i="196"/>
  <c r="H65" i="196"/>
  <c r="E27" i="196"/>
  <c r="F27" i="196"/>
  <c r="G27" i="196"/>
  <c r="H27" i="196"/>
  <c r="I27" i="196"/>
  <c r="J27" i="196"/>
  <c r="I58" i="196"/>
  <c r="E58" i="196"/>
  <c r="J58" i="196"/>
  <c r="F58" i="196"/>
  <c r="G58" i="196"/>
  <c r="H58" i="196"/>
  <c r="E63" i="196"/>
  <c r="F63" i="196"/>
  <c r="G63" i="196"/>
  <c r="H63" i="196"/>
  <c r="I43" i="196"/>
  <c r="E43" i="196"/>
  <c r="F43" i="196"/>
  <c r="J43" i="196"/>
  <c r="H43" i="196"/>
  <c r="G43" i="196"/>
  <c r="I33" i="196"/>
  <c r="E33" i="196"/>
  <c r="F33" i="196"/>
  <c r="G33" i="196"/>
  <c r="J33" i="196"/>
  <c r="H33" i="196"/>
  <c r="I25" i="196"/>
  <c r="J25" i="196"/>
  <c r="E25" i="196"/>
  <c r="F25" i="196"/>
  <c r="G25" i="196"/>
  <c r="H25" i="196"/>
  <c r="I16" i="196"/>
  <c r="G16" i="196"/>
  <c r="J16" i="196"/>
  <c r="E16" i="196"/>
  <c r="F16" i="196"/>
  <c r="H16" i="196"/>
  <c r="G53" i="196"/>
  <c r="H53" i="196"/>
  <c r="E53" i="196"/>
  <c r="F53" i="196"/>
  <c r="J53" i="196"/>
  <c r="I53" i="196"/>
  <c r="E61" i="196"/>
  <c r="F61" i="196"/>
  <c r="G61" i="196"/>
  <c r="H61" i="196"/>
  <c r="H60" i="196"/>
  <c r="G60" i="196"/>
  <c r="F60" i="196"/>
  <c r="E60" i="196"/>
  <c r="I29" i="196"/>
  <c r="E29" i="196"/>
  <c r="J29" i="196"/>
  <c r="F29" i="196"/>
  <c r="H29" i="196"/>
  <c r="G29" i="196"/>
  <c r="G55" i="196"/>
  <c r="H55" i="196"/>
  <c r="I55" i="196"/>
  <c r="J55" i="196"/>
  <c r="F55" i="196"/>
  <c r="E55" i="196"/>
  <c r="G28" i="196"/>
  <c r="H28" i="196"/>
  <c r="E28" i="196"/>
  <c r="F28" i="196"/>
  <c r="I28" i="196"/>
  <c r="J28" i="196"/>
  <c r="I11" i="196"/>
  <c r="E11" i="196"/>
  <c r="F11" i="196"/>
  <c r="G11" i="196"/>
  <c r="H11" i="196"/>
  <c r="J11" i="196"/>
  <c r="E35" i="196"/>
  <c r="F35" i="196"/>
  <c r="G35" i="196"/>
  <c r="H35" i="196"/>
  <c r="I35" i="196"/>
  <c r="J35" i="196"/>
  <c r="E10" i="196"/>
  <c r="I10" i="196"/>
  <c r="J10" i="196"/>
  <c r="G10" i="196"/>
  <c r="H10" i="196"/>
  <c r="I8" i="196"/>
  <c r="F8" i="196"/>
  <c r="G8" i="196"/>
  <c r="J8" i="196"/>
  <c r="E8" i="196"/>
  <c r="H8" i="196"/>
  <c r="H57" i="196"/>
  <c r="E57" i="196"/>
  <c r="F57" i="196"/>
  <c r="G57" i="196"/>
  <c r="I57" i="196"/>
  <c r="J57" i="196"/>
  <c r="G62" i="196"/>
  <c r="E62" i="196"/>
  <c r="F62" i="196"/>
  <c r="H62" i="196"/>
  <c r="E42" i="196"/>
  <c r="F42" i="196"/>
  <c r="G42" i="196"/>
  <c r="H42" i="196"/>
  <c r="I42" i="196"/>
  <c r="J42" i="196"/>
  <c r="E32" i="196"/>
  <c r="F32" i="196"/>
  <c r="G32" i="196"/>
  <c r="H32" i="196"/>
  <c r="I32" i="196"/>
  <c r="J32" i="196"/>
  <c r="G24" i="196"/>
  <c r="H24" i="196"/>
  <c r="I24" i="196"/>
  <c r="E24" i="196"/>
  <c r="F24" i="196"/>
  <c r="J24" i="196"/>
  <c r="G15" i="196"/>
  <c r="H15" i="196"/>
  <c r="E15" i="196"/>
  <c r="F15" i="196"/>
  <c r="I15" i="196"/>
  <c r="J15" i="196"/>
  <c r="E56" i="196"/>
  <c r="I56" i="196"/>
  <c r="F56" i="196"/>
  <c r="G56" i="196"/>
  <c r="H56" i="196"/>
  <c r="J56" i="196"/>
  <c r="E2" i="196"/>
  <c r="G2" i="196" s="1"/>
  <c r="I2" i="196" s="1"/>
  <c r="K2" i="196" s="1"/>
  <c r="M2" i="196" s="1"/>
  <c r="D63" i="188" l="1"/>
  <c r="B63" i="188"/>
  <c r="B6" i="188" l="1"/>
  <c r="B7" i="188"/>
  <c r="B8" i="188"/>
  <c r="B9" i="188"/>
  <c r="B10" i="188"/>
  <c r="B11" i="188"/>
  <c r="B12" i="188"/>
  <c r="B13" i="188"/>
  <c r="B14" i="188"/>
  <c r="B15" i="188"/>
  <c r="B16" i="188"/>
  <c r="B17" i="188"/>
  <c r="B19" i="188"/>
  <c r="B20" i="188"/>
  <c r="B21" i="188"/>
  <c r="B22" i="188"/>
  <c r="B23" i="188"/>
  <c r="B24" i="188"/>
  <c r="B25" i="188"/>
  <c r="B26" i="188"/>
  <c r="B27" i="188"/>
  <c r="B28" i="188"/>
  <c r="B29" i="188"/>
  <c r="B30" i="188"/>
  <c r="B31" i="188"/>
  <c r="B32" i="188"/>
  <c r="B33" i="188"/>
  <c r="B34" i="188"/>
  <c r="B36" i="188"/>
  <c r="B37" i="188"/>
  <c r="B38" i="188"/>
  <c r="B40" i="188"/>
  <c r="B41" i="188"/>
  <c r="B42" i="188"/>
  <c r="B43" i="188"/>
  <c r="B47" i="188"/>
  <c r="B49" i="188"/>
  <c r="B58" i="188"/>
  <c r="B59" i="188"/>
  <c r="B60" i="188"/>
  <c r="B61" i="188"/>
  <c r="B62" i="188"/>
  <c r="B5" i="188"/>
  <c r="D19" i="188"/>
  <c r="D20" i="188"/>
  <c r="D21" i="188"/>
  <c r="D22" i="188"/>
  <c r="D23" i="188"/>
  <c r="D24" i="188"/>
  <c r="D25" i="188"/>
  <c r="D26" i="188"/>
  <c r="D27" i="188"/>
  <c r="D28" i="188"/>
  <c r="D29" i="188"/>
  <c r="D30" i="188"/>
  <c r="D31" i="188"/>
  <c r="D32" i="188"/>
  <c r="D33" i="188"/>
  <c r="D34" i="188"/>
  <c r="D36" i="188"/>
  <c r="D37" i="188"/>
  <c r="D38" i="188"/>
  <c r="D40" i="188"/>
  <c r="D41" i="188"/>
  <c r="D42" i="188"/>
  <c r="D43" i="188"/>
  <c r="D47" i="188"/>
  <c r="D49" i="188"/>
  <c r="D58" i="188"/>
  <c r="D59" i="188"/>
  <c r="D60" i="188"/>
  <c r="D61" i="188"/>
  <c r="D62" i="188"/>
  <c r="D6" i="188"/>
  <c r="D7" i="188"/>
  <c r="D8" i="188"/>
  <c r="D9" i="188"/>
  <c r="D10" i="188"/>
  <c r="D11" i="188"/>
  <c r="D12" i="188"/>
  <c r="D13" i="188"/>
  <c r="D14" i="188"/>
  <c r="D15" i="188"/>
  <c r="D16" i="188"/>
  <c r="D17" i="188"/>
  <c r="D5" i="188"/>
  <c r="G3" i="188" l="1"/>
  <c r="F2" i="188"/>
  <c r="D3" i="188"/>
  <c r="L45" i="188" l="1"/>
  <c r="L44" i="188"/>
  <c r="L54" i="188"/>
  <c r="L51" i="188"/>
  <c r="L53" i="188"/>
  <c r="L55" i="188"/>
  <c r="L56" i="188"/>
  <c r="L52" i="188"/>
  <c r="G2" i="188"/>
  <c r="H2" i="188" s="1"/>
  <c r="I2" i="188" s="1"/>
  <c r="J2" i="188" s="1"/>
  <c r="E5" i="196"/>
  <c r="G5" i="196" s="1"/>
  <c r="I5" i="196" s="1"/>
  <c r="K5" i="196" s="1"/>
  <c r="M5" i="196" s="1"/>
  <c r="L62" i="188"/>
  <c r="N62" i="188" s="1"/>
  <c r="M62" i="188" s="1"/>
  <c r="L63" i="188"/>
  <c r="BA1" i="188"/>
  <c r="L13" i="188"/>
  <c r="L17" i="188"/>
  <c r="L22" i="188"/>
  <c r="L26" i="188"/>
  <c r="L34" i="188"/>
  <c r="L37" i="188"/>
  <c r="L40" i="188"/>
  <c r="L42" i="188"/>
  <c r="L49" i="188"/>
  <c r="L59" i="188"/>
  <c r="L61" i="188"/>
  <c r="L12" i="188"/>
  <c r="L21" i="188"/>
  <c r="L29" i="188"/>
  <c r="L7" i="188"/>
  <c r="L9" i="188"/>
  <c r="L8" i="188"/>
  <c r="L16" i="188"/>
  <c r="L25" i="188"/>
  <c r="H3" i="188"/>
  <c r="L31" i="188"/>
  <c r="L33" i="188"/>
  <c r="L15" i="188"/>
  <c r="L20" i="188"/>
  <c r="L24" i="188"/>
  <c r="L28" i="188"/>
  <c r="L36" i="188"/>
  <c r="L38" i="188"/>
  <c r="L41" i="188"/>
  <c r="L43" i="188"/>
  <c r="L47" i="188"/>
  <c r="L58" i="188"/>
  <c r="L60" i="188"/>
  <c r="L6" i="188"/>
  <c r="L14" i="188"/>
  <c r="L23" i="188"/>
  <c r="L11" i="188"/>
  <c r="L10" i="188"/>
  <c r="L19" i="188"/>
  <c r="L27" i="188"/>
  <c r="L30" i="188"/>
  <c r="L32" i="188"/>
  <c r="N45" i="188" l="1"/>
  <c r="M45" i="188" s="1"/>
  <c r="O45" i="188"/>
  <c r="E45" i="188"/>
  <c r="F45" i="188" s="1"/>
  <c r="G45" i="188" s="1"/>
  <c r="H45" i="188" s="1"/>
  <c r="E44" i="188"/>
  <c r="F44" i="188" s="1"/>
  <c r="G44" i="188" s="1"/>
  <c r="H44" i="188" s="1"/>
  <c r="N44" i="188"/>
  <c r="M44" i="188" s="1"/>
  <c r="O44" i="188"/>
  <c r="E51" i="188"/>
  <c r="F51" i="188" s="1"/>
  <c r="G51" i="188" s="1"/>
  <c r="H51" i="188" s="1"/>
  <c r="E56" i="188"/>
  <c r="F56" i="188" s="1"/>
  <c r="G56" i="188" s="1"/>
  <c r="H56" i="188" s="1"/>
  <c r="E54" i="188"/>
  <c r="F54" i="188" s="1"/>
  <c r="G54" i="188" s="1"/>
  <c r="H54" i="188" s="1"/>
  <c r="E52" i="188"/>
  <c r="F52" i="188" s="1"/>
  <c r="G52" i="188" s="1"/>
  <c r="H52" i="188" s="1"/>
  <c r="E55" i="188"/>
  <c r="F55" i="188" s="1"/>
  <c r="G55" i="188" s="1"/>
  <c r="H55" i="188" s="1"/>
  <c r="E53" i="188"/>
  <c r="F53" i="188" s="1"/>
  <c r="G53" i="188" s="1"/>
  <c r="H53" i="188" s="1"/>
  <c r="N51" i="188"/>
  <c r="M51" i="188" s="1"/>
  <c r="O51" i="188"/>
  <c r="N52" i="188"/>
  <c r="M52" i="188" s="1"/>
  <c r="O52" i="188"/>
  <c r="N53" i="188"/>
  <c r="M53" i="188" s="1"/>
  <c r="O53" i="188"/>
  <c r="N54" i="188"/>
  <c r="M54" i="188" s="1"/>
  <c r="O54" i="188"/>
  <c r="N56" i="188"/>
  <c r="M56" i="188" s="1"/>
  <c r="O56" i="188"/>
  <c r="N55" i="188"/>
  <c r="M55" i="188" s="1"/>
  <c r="O55" i="188"/>
  <c r="O62" i="188"/>
  <c r="N63" i="188"/>
  <c r="M63" i="188" s="1"/>
  <c r="O63" i="188"/>
  <c r="E20" i="188"/>
  <c r="F20" i="188" s="1"/>
  <c r="G20" i="188" s="1"/>
  <c r="H20" i="188" s="1"/>
  <c r="E63" i="188"/>
  <c r="F63" i="188" s="1"/>
  <c r="G63" i="188" s="1"/>
  <c r="H63" i="188" s="1"/>
  <c r="O10" i="188"/>
  <c r="N10" i="188"/>
  <c r="M10" i="188" s="1"/>
  <c r="O47" i="188"/>
  <c r="N47" i="188"/>
  <c r="M47" i="188" s="1"/>
  <c r="O61" i="188"/>
  <c r="N61" i="188"/>
  <c r="M61" i="188" s="1"/>
  <c r="O26" i="188"/>
  <c r="N26" i="188"/>
  <c r="M26" i="188" s="1"/>
  <c r="O14" i="188"/>
  <c r="N14" i="188"/>
  <c r="M14" i="188" s="1"/>
  <c r="O43" i="188"/>
  <c r="N43" i="188"/>
  <c r="M43" i="188" s="1"/>
  <c r="O20" i="188"/>
  <c r="N20" i="188"/>
  <c r="M20" i="188" s="1"/>
  <c r="O8" i="188"/>
  <c r="N8" i="188"/>
  <c r="M8" i="188" s="1"/>
  <c r="O29" i="188"/>
  <c r="N29" i="188"/>
  <c r="M29" i="188" s="1"/>
  <c r="O59" i="188"/>
  <c r="N59" i="188"/>
  <c r="M59" i="188" s="1"/>
  <c r="O41" i="188"/>
  <c r="N41" i="188"/>
  <c r="M41" i="188" s="1"/>
  <c r="O49" i="188"/>
  <c r="N49" i="188"/>
  <c r="M49" i="188" s="1"/>
  <c r="O22" i="188"/>
  <c r="N22" i="188"/>
  <c r="M22" i="188" s="1"/>
  <c r="O11" i="188"/>
  <c r="N11" i="188"/>
  <c r="M11" i="188" s="1"/>
  <c r="O6" i="188"/>
  <c r="N6" i="188"/>
  <c r="M6" i="188" s="1"/>
  <c r="O38" i="188"/>
  <c r="N38" i="188"/>
  <c r="M38" i="188" s="1"/>
  <c r="O15" i="188"/>
  <c r="N15" i="188"/>
  <c r="M15" i="188" s="1"/>
  <c r="O9" i="188"/>
  <c r="N9" i="188"/>
  <c r="M9" i="188" s="1"/>
  <c r="O21" i="188"/>
  <c r="N21" i="188"/>
  <c r="M21" i="188" s="1"/>
  <c r="O32" i="188"/>
  <c r="N32" i="188"/>
  <c r="M32" i="188" s="1"/>
  <c r="O27" i="188"/>
  <c r="N27" i="188"/>
  <c r="M27" i="188" s="1"/>
  <c r="O36" i="188"/>
  <c r="N36" i="188"/>
  <c r="M36" i="188" s="1"/>
  <c r="O33" i="188"/>
  <c r="N33" i="188"/>
  <c r="M33" i="188" s="1"/>
  <c r="I3" i="188"/>
  <c r="O42" i="188"/>
  <c r="N42" i="188"/>
  <c r="M42" i="188" s="1"/>
  <c r="O17" i="188"/>
  <c r="N17" i="188"/>
  <c r="M17" i="188" s="1"/>
  <c r="E62" i="188"/>
  <c r="F62" i="188" s="1"/>
  <c r="G62" i="188" s="1"/>
  <c r="H62" i="188" s="1"/>
  <c r="E61" i="188"/>
  <c r="F61" i="188" s="1"/>
  <c r="G61" i="188" s="1"/>
  <c r="H61" i="188" s="1"/>
  <c r="E59" i="188"/>
  <c r="F59" i="188" s="1"/>
  <c r="G59" i="188" s="1"/>
  <c r="H59" i="188" s="1"/>
  <c r="E49" i="188"/>
  <c r="F49" i="188" s="1"/>
  <c r="G49" i="188" s="1"/>
  <c r="H49" i="188" s="1"/>
  <c r="E42" i="188"/>
  <c r="F42" i="188" s="1"/>
  <c r="G42" i="188" s="1"/>
  <c r="H42" i="188" s="1"/>
  <c r="E40" i="188"/>
  <c r="F40" i="188" s="1"/>
  <c r="G40" i="188" s="1"/>
  <c r="H40" i="188" s="1"/>
  <c r="E37" i="188"/>
  <c r="F37" i="188" s="1"/>
  <c r="G37" i="188" s="1"/>
  <c r="H37" i="188" s="1"/>
  <c r="E34" i="188"/>
  <c r="F34" i="188" s="1"/>
  <c r="G34" i="188" s="1"/>
  <c r="H34" i="188" s="1"/>
  <c r="E32" i="188"/>
  <c r="F32" i="188" s="1"/>
  <c r="G32" i="188" s="1"/>
  <c r="H32" i="188" s="1"/>
  <c r="E30" i="188"/>
  <c r="F30" i="188" s="1"/>
  <c r="G30" i="188" s="1"/>
  <c r="H30" i="188" s="1"/>
  <c r="E28" i="188"/>
  <c r="F28" i="188" s="1"/>
  <c r="G28" i="188" s="1"/>
  <c r="H28" i="188" s="1"/>
  <c r="E26" i="188"/>
  <c r="F26" i="188" s="1"/>
  <c r="G26" i="188" s="1"/>
  <c r="H26" i="188" s="1"/>
  <c r="E24" i="188"/>
  <c r="F24" i="188" s="1"/>
  <c r="G24" i="188" s="1"/>
  <c r="H24" i="188" s="1"/>
  <c r="E22" i="188"/>
  <c r="F22" i="188" s="1"/>
  <c r="E17" i="188"/>
  <c r="F17" i="188" s="1"/>
  <c r="G17" i="188" s="1"/>
  <c r="H17" i="188" s="1"/>
  <c r="E15" i="188"/>
  <c r="F15" i="188" s="1"/>
  <c r="G15" i="188" s="1"/>
  <c r="H15" i="188" s="1"/>
  <c r="E13" i="188"/>
  <c r="F13" i="188" s="1"/>
  <c r="G13" i="188" s="1"/>
  <c r="H13" i="188" s="1"/>
  <c r="E11" i="188"/>
  <c r="F11" i="188" s="1"/>
  <c r="G11" i="188" s="1"/>
  <c r="H11" i="188" s="1"/>
  <c r="E9" i="188"/>
  <c r="F9" i="188" s="1"/>
  <c r="G9" i="188" s="1"/>
  <c r="H9" i="188" s="1"/>
  <c r="E7" i="188"/>
  <c r="F7" i="188" s="1"/>
  <c r="G7" i="188" s="1"/>
  <c r="H7" i="188" s="1"/>
  <c r="E5" i="188"/>
  <c r="E60" i="188"/>
  <c r="F60" i="188" s="1"/>
  <c r="G60" i="188" s="1"/>
  <c r="H60" i="188" s="1"/>
  <c r="E58" i="188"/>
  <c r="F58" i="188" s="1"/>
  <c r="G58" i="188" s="1"/>
  <c r="H58" i="188" s="1"/>
  <c r="E47" i="188"/>
  <c r="F47" i="188" s="1"/>
  <c r="G47" i="188" s="1"/>
  <c r="H47" i="188" s="1"/>
  <c r="E43" i="188"/>
  <c r="F43" i="188" s="1"/>
  <c r="G43" i="188" s="1"/>
  <c r="H43" i="188" s="1"/>
  <c r="E41" i="188"/>
  <c r="F41" i="188" s="1"/>
  <c r="G41" i="188" s="1"/>
  <c r="H41" i="188" s="1"/>
  <c r="E38" i="188"/>
  <c r="F38" i="188" s="1"/>
  <c r="G38" i="188" s="1"/>
  <c r="H38" i="188" s="1"/>
  <c r="E36" i="188"/>
  <c r="F36" i="188" s="1"/>
  <c r="G36" i="188" s="1"/>
  <c r="H36" i="188" s="1"/>
  <c r="E33" i="188"/>
  <c r="F33" i="188" s="1"/>
  <c r="G33" i="188" s="1"/>
  <c r="H33" i="188" s="1"/>
  <c r="E31" i="188"/>
  <c r="F31" i="188" s="1"/>
  <c r="G31" i="188" s="1"/>
  <c r="H31" i="188" s="1"/>
  <c r="E29" i="188"/>
  <c r="F29" i="188" s="1"/>
  <c r="G29" i="188" s="1"/>
  <c r="H29" i="188" s="1"/>
  <c r="E27" i="188"/>
  <c r="F27" i="188" s="1"/>
  <c r="G27" i="188" s="1"/>
  <c r="H27" i="188" s="1"/>
  <c r="E25" i="188"/>
  <c r="F25" i="188" s="1"/>
  <c r="G25" i="188" s="1"/>
  <c r="H25" i="188" s="1"/>
  <c r="E23" i="188"/>
  <c r="F23" i="188" s="1"/>
  <c r="G23" i="188" s="1"/>
  <c r="H23" i="188" s="1"/>
  <c r="E21" i="188"/>
  <c r="F21" i="188" s="1"/>
  <c r="G21" i="188" s="1"/>
  <c r="H21" i="188" s="1"/>
  <c r="E19" i="188"/>
  <c r="F19" i="188" s="1"/>
  <c r="G19" i="188" s="1"/>
  <c r="H19" i="188" s="1"/>
  <c r="E16" i="188"/>
  <c r="F16" i="188" s="1"/>
  <c r="G16" i="188" s="1"/>
  <c r="H16" i="188" s="1"/>
  <c r="E14" i="188"/>
  <c r="F14" i="188" s="1"/>
  <c r="G14" i="188" s="1"/>
  <c r="H14" i="188" s="1"/>
  <c r="E12" i="188"/>
  <c r="F12" i="188" s="1"/>
  <c r="G12" i="188" s="1"/>
  <c r="H12" i="188" s="1"/>
  <c r="E10" i="188"/>
  <c r="F10" i="188" s="1"/>
  <c r="G10" i="188" s="1"/>
  <c r="H10" i="188" s="1"/>
  <c r="E8" i="188"/>
  <c r="F8" i="188" s="1"/>
  <c r="G8" i="188" s="1"/>
  <c r="H8" i="188" s="1"/>
  <c r="E6" i="188"/>
  <c r="F6" i="188" s="1"/>
  <c r="G6" i="188" s="1"/>
  <c r="H6" i="188" s="1"/>
  <c r="O30" i="188"/>
  <c r="N30" i="188"/>
  <c r="M30" i="188" s="1"/>
  <c r="O28" i="188"/>
  <c r="N28" i="188"/>
  <c r="M28" i="188" s="1"/>
  <c r="O31" i="188"/>
  <c r="N31" i="188"/>
  <c r="M31" i="188" s="1"/>
  <c r="O25" i="188"/>
  <c r="N25" i="188"/>
  <c r="M25" i="188" s="1"/>
  <c r="O12" i="188"/>
  <c r="N12" i="188"/>
  <c r="M12" i="188" s="1"/>
  <c r="O40" i="188"/>
  <c r="N40" i="188"/>
  <c r="M40" i="188" s="1"/>
  <c r="O19" i="188"/>
  <c r="N19" i="188"/>
  <c r="M19" i="188" s="1"/>
  <c r="O60" i="188"/>
  <c r="N60" i="188"/>
  <c r="M60" i="188" s="1"/>
  <c r="O7" i="188"/>
  <c r="N7" i="188"/>
  <c r="M7" i="188" s="1"/>
  <c r="O37" i="188"/>
  <c r="N37" i="188"/>
  <c r="M37" i="188" s="1"/>
  <c r="O13" i="188"/>
  <c r="N13" i="188"/>
  <c r="M13" i="188" s="1"/>
  <c r="O23" i="188"/>
  <c r="N23" i="188"/>
  <c r="M23" i="188" s="1"/>
  <c r="O58" i="188"/>
  <c r="N58" i="188"/>
  <c r="M58" i="188" s="1"/>
  <c r="O24" i="188"/>
  <c r="N24" i="188"/>
  <c r="M24" i="188" s="1"/>
  <c r="O16" i="188"/>
  <c r="N16" i="188"/>
  <c r="M16" i="188" s="1"/>
  <c r="O34" i="188"/>
  <c r="N34" i="188"/>
  <c r="M34" i="188" s="1"/>
  <c r="I44" i="188" l="1"/>
  <c r="I45" i="188"/>
  <c r="I55" i="188"/>
  <c r="I52" i="188"/>
  <c r="I53" i="188"/>
  <c r="I54" i="188"/>
  <c r="I56" i="188"/>
  <c r="I51" i="188"/>
  <c r="I63" i="188"/>
  <c r="L5" i="188"/>
  <c r="I60" i="188"/>
  <c r="I58" i="188"/>
  <c r="I47" i="188"/>
  <c r="I43" i="188"/>
  <c r="I41" i="188"/>
  <c r="I38" i="188"/>
  <c r="I36" i="188"/>
  <c r="I33" i="188"/>
  <c r="I31" i="188"/>
  <c r="I29" i="188"/>
  <c r="I27" i="188"/>
  <c r="I25" i="188"/>
  <c r="I23" i="188"/>
  <c r="I21" i="188"/>
  <c r="I19" i="188"/>
  <c r="I16" i="188"/>
  <c r="I14" i="188"/>
  <c r="I12" i="188"/>
  <c r="I10" i="188"/>
  <c r="I8" i="188"/>
  <c r="I6" i="188"/>
  <c r="J3" i="188"/>
  <c r="I62" i="188"/>
  <c r="I61" i="188"/>
  <c r="I59" i="188"/>
  <c r="I49" i="188"/>
  <c r="I42" i="188"/>
  <c r="I40" i="188"/>
  <c r="I37" i="188"/>
  <c r="I34" i="188"/>
  <c r="I32" i="188"/>
  <c r="I30" i="188"/>
  <c r="I28" i="188"/>
  <c r="I26" i="188"/>
  <c r="I24" i="188"/>
  <c r="I20" i="188"/>
  <c r="I17" i="188"/>
  <c r="I15" i="188"/>
  <c r="I13" i="188"/>
  <c r="I11" i="188"/>
  <c r="I9" i="188"/>
  <c r="I7" i="188"/>
  <c r="J45" i="188" l="1"/>
  <c r="J44" i="188"/>
  <c r="J51" i="188"/>
  <c r="J54" i="188"/>
  <c r="J56" i="188"/>
  <c r="J53" i="188"/>
  <c r="J52" i="188"/>
  <c r="J55" i="188"/>
  <c r="J63" i="188"/>
  <c r="O5" i="188"/>
  <c r="N5" i="188"/>
  <c r="M5" i="188" s="1"/>
  <c r="F5" i="188"/>
  <c r="G5" i="188" s="1"/>
  <c r="H5" i="188" s="1"/>
  <c r="I5" i="188" s="1"/>
  <c r="J5" i="188" s="1"/>
  <c r="J60" i="188"/>
  <c r="J58" i="188"/>
  <c r="J47" i="188"/>
  <c r="J43" i="188"/>
  <c r="J41" i="188"/>
  <c r="J38" i="188"/>
  <c r="J36" i="188"/>
  <c r="J33" i="188"/>
  <c r="J31" i="188"/>
  <c r="J29" i="188"/>
  <c r="J27" i="188"/>
  <c r="J25" i="188"/>
  <c r="J23" i="188"/>
  <c r="J21" i="188"/>
  <c r="J19" i="188"/>
  <c r="J16" i="188"/>
  <c r="J14" i="188"/>
  <c r="J12" i="188"/>
  <c r="J10" i="188"/>
  <c r="J8" i="188"/>
  <c r="J6" i="188"/>
  <c r="J62" i="188"/>
  <c r="J61" i="188"/>
  <c r="J59" i="188"/>
  <c r="J49" i="188"/>
  <c r="J42" i="188"/>
  <c r="J40" i="188"/>
  <c r="J37" i="188"/>
  <c r="J34" i="188"/>
  <c r="J32" i="188"/>
  <c r="J30" i="188"/>
  <c r="J28" i="188"/>
  <c r="J26" i="188"/>
  <c r="J24" i="188"/>
  <c r="J20" i="188"/>
  <c r="J17" i="188"/>
  <c r="J15" i="188"/>
  <c r="J13" i="188"/>
  <c r="J11" i="188"/>
  <c r="J9" i="188"/>
  <c r="J7" i="188"/>
  <c r="G22" i="188" l="1"/>
  <c r="H22" i="188" s="1"/>
  <c r="I22" i="188" s="1"/>
  <c r="J22" i="188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Moquin, Matthieu</author>
    <author>Leclerc, Normand</author>
    <author>Normandeau, Sylvie</author>
    <author>Guy, Eric</author>
  </authors>
  <commentList>
    <comment ref="P1" authorId="0" shapeId="0" xr:uid="{77BEABD7-5317-457D-A674-0F8DAA69CAE1}">
      <text>
        <r>
          <rPr>
            <b/>
            <sz val="9"/>
            <color indexed="81"/>
            <rFont val="Tahoma"/>
            <family val="2"/>
          </rPr>
          <t>Important de suivre les macro indiqués dans le bas de la colonne</t>
        </r>
      </text>
    </comment>
    <comment ref="BA1" authorId="1" shapeId="0" xr:uid="{A8A38616-2BEE-4BE3-B2B4-870FAB65FBD5}">
      <text>
        <r>
          <rPr>
            <b/>
            <sz val="9"/>
            <color indexed="81"/>
            <rFont val="Tahoma"/>
            <family val="2"/>
          </rPr>
          <t>Leclerc, Normand:</t>
        </r>
        <r>
          <rPr>
            <sz val="9"/>
            <color indexed="81"/>
            <rFont val="Tahoma"/>
            <family val="2"/>
          </rPr>
          <t xml:space="preserve">
NOMBRE DE JOURS ENTRE LA PRISE DES HEURES D'HUILES ET LE DIMANCHE DE LA SEMAINE SUIVANTES
</t>
        </r>
      </text>
    </comment>
    <comment ref="A2" authorId="0" shapeId="0" xr:uid="{08E66900-B284-4802-9BF9-6CA15A17DAFA}">
      <text>
        <r>
          <rPr>
            <b/>
            <sz val="9"/>
            <color indexed="81"/>
            <rFont val="Tahoma"/>
            <family val="2"/>
          </rPr>
          <t xml:space="preserve">    Pour actualiser données:
 - Données
    - Actualiser Tout</t>
        </r>
      </text>
    </comment>
    <comment ref="F3" authorId="2" shapeId="0" xr:uid="{E7DD66E8-11C7-42CF-BCEA-EF8355F431A6}">
      <text>
        <r>
          <rPr>
            <sz val="9"/>
            <color indexed="81"/>
            <rFont val="Tahoma"/>
            <family val="2"/>
          </rPr>
          <t xml:space="preserve">
Date du mecredi finissant la cédule semaine de la cellule G2
</t>
        </r>
      </text>
    </comment>
    <comment ref="P3" authorId="0" shapeId="0" xr:uid="{BC287AEE-D96F-4D33-8DD3-B0FB5710C918}">
      <text>
        <r>
          <rPr>
            <b/>
            <sz val="9"/>
            <color indexed="81"/>
            <rFont val="Tahoma"/>
            <family val="2"/>
          </rPr>
          <t>Important de suivre les macro indiqués dans le bas de la colonne</t>
        </r>
      </text>
    </comment>
    <comment ref="R3" authorId="0" shapeId="0" xr:uid="{F633DDD8-B8A6-4945-BBEA-0E3468CC2E3F}">
      <text>
        <r>
          <rPr>
            <b/>
            <sz val="9"/>
            <color indexed="81"/>
            <rFont val="Tahoma"/>
            <family val="2"/>
          </rPr>
          <t xml:space="preserve">Important de suivre les macro indiqués dans le bas de la colonne
</t>
        </r>
      </text>
    </comment>
    <comment ref="A59" authorId="3" shapeId="0" xr:uid="{F99A4CC0-6EFA-4E8D-8318-EBC6A78C861F}">
      <text>
        <r>
          <rPr>
            <sz val="9"/>
            <color indexed="81"/>
            <rFont val="Tahoma"/>
            <family val="2"/>
          </rPr>
          <t xml:space="preserve">GÉNÉRATRICE F0001
</t>
        </r>
      </text>
    </comment>
    <comment ref="A61" authorId="3" shapeId="0" xr:uid="{6E4A3F2E-AEED-4735-957D-500A1762B9AB}">
      <text>
        <r>
          <rPr>
            <sz val="9"/>
            <color indexed="81"/>
            <rFont val="Tahoma"/>
            <family val="2"/>
          </rPr>
          <t xml:space="preserve">GÉNÉRATRICE F0002
</t>
        </r>
      </text>
    </comment>
    <comment ref="A63" authorId="0" shapeId="0" xr:uid="{1879990D-F650-4D88-93BB-F9AAA5FBC7CD}">
      <text>
        <r>
          <rPr>
            <b/>
            <sz val="9"/>
            <color indexed="81"/>
            <rFont val="Tahoma"/>
            <family val="2"/>
          </rPr>
          <t>Génératrice M0004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Guy, Eric</author>
    <author>Moquin, Matthieu</author>
  </authors>
  <commentList>
    <comment ref="A61" authorId="0" shapeId="0" xr:uid="{ED10F7DE-DED2-4C72-BACD-E6A2039BE3FD}">
      <text>
        <r>
          <rPr>
            <sz val="9"/>
            <color indexed="81"/>
            <rFont val="Tahoma"/>
            <family val="2"/>
          </rPr>
          <t xml:space="preserve">GÉNÉRATRICE F0001
</t>
        </r>
      </text>
    </comment>
    <comment ref="A63" authorId="0" shapeId="0" xr:uid="{B400B4B0-2A13-4176-B36D-AC001B03A6E1}">
      <text>
        <r>
          <rPr>
            <sz val="9"/>
            <color indexed="81"/>
            <rFont val="Tahoma"/>
            <family val="2"/>
          </rPr>
          <t xml:space="preserve">GÉNÉRATRICE F0002
</t>
        </r>
      </text>
    </comment>
    <comment ref="A65" authorId="1" shapeId="0" xr:uid="{B8306356-2BD9-4854-A642-9D2D71260977}">
      <text>
        <r>
          <rPr>
            <b/>
            <sz val="9"/>
            <color indexed="81"/>
            <rFont val="Tahoma"/>
            <family val="2"/>
          </rPr>
          <t>Génératrice M0004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E25419A-323F-4BE4-A0EB-00DA548C1747}" keepAlive="1" name="Requête - Mise a jour" description="Connexion à la requête « Mise a jour » dans le classeur." type="5" refreshedVersion="8" background="1" saveData="1">
    <dbPr connection="Provider=Microsoft.Mashup.OleDb.1;Data Source=$Workbook$;Location=&quot;Mise a jour&quot;;Extended Properties=&quot;&quot;" command="SELECT * FROM [Mise a jour]"/>
  </connection>
  <connection id="2" xr16:uid="{41654A8A-3B76-44B4-B380-0A7F4E16730D}" keepAlive="1" name="Requête - PEA Entretien" description="Connexion à la requête « PEA Entretien » dans le classeur." type="5" refreshedVersion="8" background="1" saveData="1">
    <dbPr connection="Provider=Microsoft.Mashup.OleDb.1;Data Source=$Workbook$;Location=&quot;PEA Entretien&quot;;Extended Properties=&quot;&quot;" command="SELECT * FROM [PEA Entretien]"/>
  </connection>
  <connection id="3" xr16:uid="{EC4ED04A-0406-4587-A317-79FF98FC411B}" keepAlive="1" name="Requête - Préventive" description="Connexion à la requête « Préventive » dans le classeur." type="5" refreshedVersion="8" background="1" saveData="1">
    <dbPr connection="Provider=Microsoft.Mashup.OleDb.1;Data Source=$Workbook$;Location=Préventive;Extended Properties=&quot;&quot;" command="SELECT * FROM [Préventive]"/>
  </connection>
  <connection id="4" xr16:uid="{18E926B7-D447-46FF-94F8-836E1E01B30B}" keepAlive="1" name="Requête - Projection huile" description="Connexion à la requête « Projection huile » dans le classeur." type="5" refreshedVersion="8" background="1" saveData="1">
    <dbPr connection="Provider=Microsoft.Mashup.OleDb.1;Data Source=$Workbook$;Location=&quot;Projection huile&quot;;Extended Properties=&quot;&quot;" command="SELECT * FROM [Projection huile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<sst xmlns="http://schemas.openxmlformats.org/spreadsheetml/2006/main" count="2307" uniqueCount="828">
  <si>
    <t>Lundi</t>
  </si>
  <si>
    <t>Mardi</t>
  </si>
  <si>
    <t>Jeudi</t>
  </si>
  <si>
    <t>Samedi</t>
  </si>
  <si>
    <t>Status</t>
  </si>
  <si>
    <t>Huile à moteur</t>
  </si>
  <si>
    <t>Huile à moteur Camion Caterpillar</t>
  </si>
  <si>
    <t>En Service</t>
  </si>
  <si>
    <t>meF282</t>
  </si>
  <si>
    <t>m.Expl.CamProd.793F.F282.Prop.ArgMot.Mot</t>
  </si>
  <si>
    <t>meF292</t>
  </si>
  <si>
    <t>meF289</t>
  </si>
  <si>
    <t>mjF289HuMot</t>
  </si>
  <si>
    <t>m.Expl.CamProd.793F.F289.Prop.ArgMot.Mot</t>
  </si>
  <si>
    <t>meF287</t>
  </si>
  <si>
    <t>meF332</t>
  </si>
  <si>
    <t>meF316</t>
  </si>
  <si>
    <t>meM422</t>
  </si>
  <si>
    <t>mjM422HuMot</t>
  </si>
  <si>
    <t>m.Expl.CamProd.797F.M422.Prop.ArgMot.Mot</t>
  </si>
  <si>
    <t>meM810</t>
  </si>
  <si>
    <t>meW193</t>
  </si>
  <si>
    <t>meM984</t>
  </si>
  <si>
    <t>meF280</t>
  </si>
  <si>
    <t>meW171</t>
  </si>
  <si>
    <t>meF081</t>
  </si>
  <si>
    <t>meF029</t>
  </si>
  <si>
    <t>meM813</t>
  </si>
  <si>
    <t>meW192</t>
  </si>
  <si>
    <t>meF324</t>
  </si>
  <si>
    <t>meF278</t>
  </si>
  <si>
    <t>meF334</t>
  </si>
  <si>
    <t>meM971</t>
  </si>
  <si>
    <t>meM942</t>
  </si>
  <si>
    <t>meF323</t>
  </si>
  <si>
    <t>meF331</t>
  </si>
  <si>
    <t>meF326</t>
  </si>
  <si>
    <t>meF370</t>
  </si>
  <si>
    <t>meF293</t>
  </si>
  <si>
    <t>m.Expl.CamProd.793F.F293.Prop.ArgMot.Mot</t>
  </si>
  <si>
    <t>meF284</t>
  </si>
  <si>
    <t>meM983</t>
  </si>
  <si>
    <t>meF328</t>
  </si>
  <si>
    <t>meF616</t>
  </si>
  <si>
    <t>meF657</t>
  </si>
  <si>
    <t>meF205</t>
  </si>
  <si>
    <t>meW189</t>
  </si>
  <si>
    <t>meF325</t>
  </si>
  <si>
    <t>meF315</t>
  </si>
  <si>
    <t>meF120</t>
  </si>
  <si>
    <t>meF286</t>
  </si>
  <si>
    <t>meF320</t>
  </si>
  <si>
    <t>meF279</t>
  </si>
  <si>
    <t>meF649</t>
  </si>
  <si>
    <t>meF317</t>
  </si>
  <si>
    <t>meF270</t>
  </si>
  <si>
    <t>m.Expl.CamProd.793D.F270.Prop.ArgMot.Mot</t>
  </si>
  <si>
    <t>meF281</t>
  </si>
  <si>
    <t>meF319</t>
  </si>
  <si>
    <t>mjF319HuMot</t>
  </si>
  <si>
    <t>m.Expl.CamProd.797F.F319.Prop.ArgMot.Mot.HuMot</t>
  </si>
  <si>
    <t>meF322</t>
  </si>
  <si>
    <t>m.Expl.CamProd.797F.F322.Prop.ArgMot.Mot.Huile</t>
  </si>
  <si>
    <t>meF614</t>
  </si>
  <si>
    <t>meF208</t>
  </si>
  <si>
    <t>meF285</t>
  </si>
  <si>
    <t>mjF285HuMot</t>
  </si>
  <si>
    <t>m.Expl.CamProd.793F.F285.Prop.ArgMot.Mot</t>
  </si>
  <si>
    <t>meF283</t>
  </si>
  <si>
    <t>m.Expl.CamProd.793F.F283.Prop.ArgMot.Mot.315291</t>
  </si>
  <si>
    <t>meM903</t>
  </si>
  <si>
    <t>meF290</t>
  </si>
  <si>
    <t>m.Expl.CamProd.793F.F290.Prop.ArgMot.Mot</t>
  </si>
  <si>
    <t>meM898</t>
  </si>
  <si>
    <t>meM902</t>
  </si>
  <si>
    <t>meF696</t>
  </si>
  <si>
    <t>m.auxiliaire.CamSerProd.Eau.F696.Prop.ArgMot.Mot</t>
  </si>
  <si>
    <t>meF697</t>
  </si>
  <si>
    <t>meF267</t>
  </si>
  <si>
    <t>meM900</t>
  </si>
  <si>
    <t>meF291</t>
  </si>
  <si>
    <t>meF333</t>
  </si>
  <si>
    <t>meW188</t>
  </si>
  <si>
    <t>meF288</t>
  </si>
  <si>
    <t>meM897</t>
  </si>
  <si>
    <t>meF321</t>
  </si>
  <si>
    <t>meF266</t>
  </si>
  <si>
    <t>meF895</t>
  </si>
  <si>
    <t>meF329</t>
  </si>
  <si>
    <t>Date de l'Export Ivara</t>
  </si>
  <si>
    <t>Semaine en cour</t>
  </si>
  <si>
    <t xml:space="preserve">Projection semaine </t>
  </si>
  <si>
    <t xml:space="preserve"> </t>
  </si>
  <si>
    <t>Date dernier
C/O huile</t>
  </si>
  <si>
    <t>objectif d'intervalle</t>
  </si>
  <si>
    <t>Équipement en Arrêt ou  Panne</t>
  </si>
  <si>
    <t>Date prévue d'arrêt</t>
  </si>
  <si>
    <t>Jour</t>
  </si>
  <si>
    <t>jour de semaine</t>
  </si>
  <si>
    <t>Commentaires à date du:</t>
  </si>
  <si>
    <t>DATE DE RÉCEPTION (DERNIERE PIÈCE)</t>
  </si>
  <si>
    <t>jour</t>
  </si>
  <si>
    <t>Mercredi</t>
  </si>
  <si>
    <t>Vendredi</t>
  </si>
  <si>
    <t>Dimanche</t>
  </si>
  <si>
    <t>meM0403</t>
  </si>
  <si>
    <t>m.Expl.CamProd.793F.M0403.Prop.ArgMot.Mot</t>
  </si>
  <si>
    <t>mjM0403HuMot</t>
  </si>
  <si>
    <t>meF318</t>
  </si>
  <si>
    <t>mjF318HuMot</t>
  </si>
  <si>
    <t>m.Expl.CamProd.797F.F318.Prop.ArgMot.Mot</t>
  </si>
  <si>
    <t>mjF293HuMot</t>
  </si>
  <si>
    <t>m.Expl.CamProd.797F.F317.Prop.ArgMot.Mot</t>
  </si>
  <si>
    <t>meM0103</t>
  </si>
  <si>
    <t>Retiré temporairement</t>
  </si>
  <si>
    <t>mjM0103HuMot</t>
  </si>
  <si>
    <t>Huile à moteur meM0103</t>
  </si>
  <si>
    <t>m.Expl.Charg.Pelle.PC2000.M0103.Puiss.ArgMot.Mot.HuMot</t>
  </si>
  <si>
    <t>m.Expl.CamProd.797F.F323.Prop.ArgMot.Mot</t>
  </si>
  <si>
    <t>m.Expl.CamProd.793F.F286.Prop.ArgMot.Mot</t>
  </si>
  <si>
    <t>mjF696HuMot</t>
  </si>
  <si>
    <t>meM1009</t>
  </si>
  <si>
    <t>mjM1009HuMot</t>
  </si>
  <si>
    <t>Huile à moteur meM1009</t>
  </si>
  <si>
    <t>m.auxiliaire.Niveleuse.16M3.M1009.Prop.Mot.HuMot</t>
  </si>
  <si>
    <t>m.Expl.CamProd.797F.F325.Prop.ArgMot.Mot</t>
  </si>
  <si>
    <t>m.Expl.CamProd.797F.F321.Prop.ArgMot.Mot.HN400132Hu</t>
  </si>
  <si>
    <t>meM989</t>
  </si>
  <si>
    <t>m.auxiliaire.Voirie.M989.Prop.ArgMot.Mot</t>
  </si>
  <si>
    <t>meM760</t>
  </si>
  <si>
    <t>mjM760HuMot</t>
  </si>
  <si>
    <t>Huile à moteur Niveleuse Caterpillar</t>
  </si>
  <si>
    <t>meM848</t>
  </si>
  <si>
    <t>m.auxiliaire.Voirie.M848.Prop.ArgMot.Mot</t>
  </si>
  <si>
    <t>meM761</t>
  </si>
  <si>
    <t>mjM761HuMot</t>
  </si>
  <si>
    <t>m.auxiliaire.Niveleuse.16M.M761.Prop.ArgMot.Mot.HuMot</t>
  </si>
  <si>
    <t>meM1010</t>
  </si>
  <si>
    <t>mjM1010HuMot</t>
  </si>
  <si>
    <t>Huile à moteur meM1010</t>
  </si>
  <si>
    <t>meM849</t>
  </si>
  <si>
    <t>mjM849HuilMot</t>
  </si>
  <si>
    <t>m.auxiliaire.Voirie.M849.Prop.ArgMot.Mot</t>
  </si>
  <si>
    <t>meM762</t>
  </si>
  <si>
    <t>m.auxiliaire.Niveleuse.16M.M762.Prop.ArgMot.Mot.M762HuMt</t>
  </si>
  <si>
    <t>meM765</t>
  </si>
  <si>
    <t>m.auxiliaire.Niveleuse.16M.M765.Prop.ArgMot.Mot</t>
  </si>
  <si>
    <t>meM766</t>
  </si>
  <si>
    <t>m.auxiliaire.Niveleuse.24M.M766.Prop.ArgMot.Mot</t>
  </si>
  <si>
    <t>Camion 797F</t>
  </si>
  <si>
    <t>Camion 793F</t>
  </si>
  <si>
    <t>Camion 775G</t>
  </si>
  <si>
    <t>Camion citerne</t>
  </si>
  <si>
    <t>Pelle PC2000</t>
  </si>
  <si>
    <t>Camions 
Prod</t>
  </si>
  <si>
    <t>Sem calculé</t>
  </si>
  <si>
    <t xml:space="preserve">BT préventive
1426BDEP
</t>
  </si>
  <si>
    <t>meM1012</t>
  </si>
  <si>
    <t>mjM1012HuMot</t>
  </si>
  <si>
    <t>Huile à moteur meM1012</t>
  </si>
  <si>
    <t>m.Serv.Excavatric.M1012.ArgMot.Mot.HuMot</t>
  </si>
  <si>
    <t>Pelle 390F</t>
  </si>
  <si>
    <t xml:space="preserve">Foreuses </t>
  </si>
  <si>
    <t>meF0001</t>
  </si>
  <si>
    <t>meF0002</t>
  </si>
  <si>
    <t>meF0003</t>
  </si>
  <si>
    <t>mjF0003HuMot</t>
  </si>
  <si>
    <t>Huile à moteur meF0003 Foreuse D65</t>
  </si>
  <si>
    <t>m.Expl.Foreuse.D65.F0003.ArrangMot.Mot.HuMot</t>
  </si>
  <si>
    <t>mjM989HuilMot1</t>
  </si>
  <si>
    <t>389036</t>
  </si>
  <si>
    <t>mjF0001HuMot</t>
  </si>
  <si>
    <t>mjF0002HuMot</t>
  </si>
  <si>
    <t>mjM848HuilMot</t>
  </si>
  <si>
    <t>meF369315</t>
  </si>
  <si>
    <t>meF370163</t>
  </si>
  <si>
    <t>mjF029HuileMot</t>
  </si>
  <si>
    <t>Huile à moteur Chargeur Auxiliaire Caterpillar</t>
  </si>
  <si>
    <t>m.Serv.Chargeur.F029.Prop.ArgMot.Mot</t>
  </si>
  <si>
    <t>m.Serv.Chargeur.F081.Prop.ArgMot.Mot</t>
  </si>
  <si>
    <t>mjF120HuilMot</t>
  </si>
  <si>
    <t>mjF205HuileMot</t>
  </si>
  <si>
    <t>Huile à moteur Tracteur sur roues Caterpillar</t>
  </si>
  <si>
    <t>mjF328HuilMot</t>
  </si>
  <si>
    <t>m.Serv.Chargeur.EnroulCâbl.F328.Prop.ArgMot.Mot</t>
  </si>
  <si>
    <t>mjF329HuilMot</t>
  </si>
  <si>
    <t>Huile à moteur Chargeur AuxiliaireCaterpillar</t>
  </si>
  <si>
    <t>m.Serv.Chargeur.EnroulCâbl.F329.Prop.ArgMot.Mot</t>
  </si>
  <si>
    <t>m.auxiliaire.Bouteur.844G.F331.Prop.ArgMot.Mot</t>
  </si>
  <si>
    <t>m.Serv.Chargeur.EnroulCâbl.F334.Prop.ArgMot.Mot</t>
  </si>
  <si>
    <t>mjF370HuMot</t>
  </si>
  <si>
    <t>Huile à moteur meF370</t>
  </si>
  <si>
    <t>m.Serv.Chargeur.F370.Prop.ArgMot.Mot.HuMot</t>
  </si>
  <si>
    <t>mjF649HuilMot</t>
  </si>
  <si>
    <t>mjF657HuMot</t>
  </si>
  <si>
    <t>m.Serv.Chargeur.F657.Prop.ArgMot.Mot</t>
  </si>
  <si>
    <t>mjF895HuMot</t>
  </si>
  <si>
    <t>m.Serv.Chargeur.F895.Prop.ArgMot.Mot</t>
  </si>
  <si>
    <t>meM0404</t>
  </si>
  <si>
    <t>mjM0404HuMot</t>
  </si>
  <si>
    <t>meM0405</t>
  </si>
  <si>
    <t>mjM0405HuMot</t>
  </si>
  <si>
    <t>meM1002</t>
  </si>
  <si>
    <t>mjM1002HuMot</t>
  </si>
  <si>
    <t>meM1008</t>
  </si>
  <si>
    <t>mjM1008HuMot</t>
  </si>
  <si>
    <t>meM1011</t>
  </si>
  <si>
    <t>mjM1011HuMot</t>
  </si>
  <si>
    <t>Huile à moteur meM1011</t>
  </si>
  <si>
    <t>m.auxiliaire.Tracteur.D10T2.M1011.Prop.Mot.HuMot</t>
  </si>
  <si>
    <t>meM3099</t>
  </si>
  <si>
    <t>mjM3099HuMot</t>
  </si>
  <si>
    <t>meM3100</t>
  </si>
  <si>
    <t>mjM3100HuMot</t>
  </si>
  <si>
    <t>meM3101</t>
  </si>
  <si>
    <t>mjM3101HuMot</t>
  </si>
  <si>
    <t>meM3128</t>
  </si>
  <si>
    <t>mjM3128HuMot</t>
  </si>
  <si>
    <t>m.Serv.Excavatric.M3128.Puiss.ArgMot.Mot.HuMot</t>
  </si>
  <si>
    <t>meM3129</t>
  </si>
  <si>
    <t>mjM3129HuMot</t>
  </si>
  <si>
    <t>Huile à moteur meM3129</t>
  </si>
  <si>
    <t>m.Serv.Excavatric.M3129.Puiss.ArgMot.Mot.HuMot</t>
  </si>
  <si>
    <t>Huile à moteur Tracteur sur chenilles Caterpillar</t>
  </si>
  <si>
    <t>mjLET01416HuMot</t>
  </si>
  <si>
    <t>m.auxiliaire.Tracteur.D10T.M813.Prop.ArgMot.Mot</t>
  </si>
  <si>
    <t>mjM897HuMot</t>
  </si>
  <si>
    <t>m.auxiliaire.Tracteur.D10T.M897.Prop.ArgMot.Mot</t>
  </si>
  <si>
    <t>m.auxiliaire.Tracteur.D10T.M898.Prop.ArgMot.Mot</t>
  </si>
  <si>
    <t>m.auxiliaire.Tracteur.D11T.M902.Prop.ArgMot.Mot</t>
  </si>
  <si>
    <t>mjM903HuilMot</t>
  </si>
  <si>
    <t>m.auxiliaire.Tracteur.D11T.M903.Prop.ArgMot.Mot</t>
  </si>
  <si>
    <t>m.Expl.Charg.ChargProd.L1850.M971.Prop.ArgMot.Mot.HuMot</t>
  </si>
  <si>
    <t>meW140</t>
  </si>
  <si>
    <t>312050</t>
  </si>
  <si>
    <t>Huile à moteur mc4RR00397</t>
  </si>
  <si>
    <t>m.Serv.Excavatric.W140.Prop.ArgMot.Mot</t>
  </si>
  <si>
    <t>mj6CL00688HuMot</t>
  </si>
  <si>
    <t>m.auxiliaire.CamSerProd.W171.Prop.ArgMot.Mot</t>
  </si>
  <si>
    <t>mj6CL00687HuMot</t>
  </si>
  <si>
    <t>m.auxiliaire.CamSerProd.W189.Prop.ArgMot.Mot</t>
  </si>
  <si>
    <t>mjWE300351HuMot</t>
  </si>
  <si>
    <t>m.auxiliaire.CamSerProd.W192.Prop.ArgMot.Mot</t>
  </si>
  <si>
    <t>m.auxiliaire.CamSerProd.W193.Prop.ArgMot.Mot</t>
  </si>
  <si>
    <t>meW199</t>
  </si>
  <si>
    <t>mjW199HuMot</t>
  </si>
  <si>
    <t>m.Expl.CamProd.793C.M0405.Prop.ArgMot.Mot.HuMot</t>
  </si>
  <si>
    <t>m.Expl.CamProd.793C.M0404.Prop.ArgMot.Mot.HuMot</t>
  </si>
  <si>
    <t>m.Expl.CamProd.797F.F326.Prop.ArgMot.Mot.308854</t>
  </si>
  <si>
    <t>m.Expl.CamProd.793F.F287.Prop.ArgMot.Mot.315291</t>
  </si>
  <si>
    <t>m.auxiliaire.Bouteur.844G.F208.Prop.ArgMot.Mot</t>
  </si>
  <si>
    <t>mjF208HuMot</t>
  </si>
  <si>
    <t>mjF081HuilMot</t>
  </si>
  <si>
    <t>meM1006</t>
  </si>
  <si>
    <t>meM1007</t>
  </si>
  <si>
    <t>m.auxiliaire.Niveleuse.16M.M1007.Prop.Mot.HuMot</t>
  </si>
  <si>
    <t>mjM983HuileMot</t>
  </si>
  <si>
    <t>m.auxiliaire.CamSerProd.W188.Prop.ArgMot.Mot</t>
  </si>
  <si>
    <t>mjM1006HuMot</t>
  </si>
  <si>
    <t>397358</t>
  </si>
  <si>
    <t>m.Expl.CamProd.793F.F292.Prop.ArgMot.Mot.315011</t>
  </si>
  <si>
    <t>mjM3146HuMot</t>
  </si>
  <si>
    <t>m.Serv.Chargeur.Access.M3146.prop.Mot.Huil</t>
  </si>
  <si>
    <t>meM3148</t>
  </si>
  <si>
    <t>mjM3148HuMot</t>
  </si>
  <si>
    <t>meM3147</t>
  </si>
  <si>
    <t>mjM3147HuMot</t>
  </si>
  <si>
    <t>m.Expl.Foreuse.DML.F0001.ArgMot.Mot.HuMot</t>
  </si>
  <si>
    <t>m.Expl.Foreuse.DML.F0002.ArgMot.Mot.HuMot</t>
  </si>
  <si>
    <t>mjF0001HuMotGene</t>
  </si>
  <si>
    <t>Huile à moteur Génératrice de Foreuse DML</t>
  </si>
  <si>
    <t>m.Expl.Foreuse.DML.F0001.SystAux.GrElectrog.MotGene.HuMotGene</t>
  </si>
  <si>
    <t>mjF0002HuMotGene</t>
  </si>
  <si>
    <t>m.Expl.Foreuse.DML.F0002.SystAux.GrElectrog.MotGene.HuMotGene</t>
  </si>
  <si>
    <t>Retiré Permanent</t>
  </si>
  <si>
    <t>meM3132</t>
  </si>
  <si>
    <t>mef286</t>
  </si>
  <si>
    <t>mjF286HuMot</t>
  </si>
  <si>
    <t>mef317</t>
  </si>
  <si>
    <t>mjF317HuMot</t>
  </si>
  <si>
    <t>mjF323HuMot</t>
  </si>
  <si>
    <t>mjF332HuilMot</t>
  </si>
  <si>
    <t>m.auxiliaire.Bouteur.844H.F332.Prop.ArgMot.Mot.F332HuilMo</t>
  </si>
  <si>
    <t>meM0406</t>
  </si>
  <si>
    <t>m.Expl.CamProd.793C.M0406.Prop.ArgMot.Mot.HuMot</t>
  </si>
  <si>
    <t>meM0407</t>
  </si>
  <si>
    <t>m.Expl.CamProd.793C.M0407.Prop.ArgMot.Mot.HuMot</t>
  </si>
  <si>
    <t>meM0408</t>
  </si>
  <si>
    <t>mjM0408HuMot</t>
  </si>
  <si>
    <t>m.Expl.CamProd.793C.M0408.Prop.ArgMot.Mot.HuMot</t>
  </si>
  <si>
    <t>meM0409</t>
  </si>
  <si>
    <t>mjM0409HuMot</t>
  </si>
  <si>
    <t>m.Expl.CamProd.793C.M0409.Prop.ArgMot.Mot.HuMot</t>
  </si>
  <si>
    <t>meM0413</t>
  </si>
  <si>
    <t>mjM0413HuMot</t>
  </si>
  <si>
    <t>m.Expl.CamProd.793C.M0413.Prop.ArgMot.Mot.HuMot</t>
  </si>
  <si>
    <t>meM0414</t>
  </si>
  <si>
    <t>mjM0414HuMot</t>
  </si>
  <si>
    <t>m.Expl.CamProd.793C.M0414.Prop.ArgMot.Mot.HuMot</t>
  </si>
  <si>
    <t>meM0415</t>
  </si>
  <si>
    <t>mjM0415HuMot</t>
  </si>
  <si>
    <t>m.Expl.CamProd.793C.M0415.Prop.ArgMot.Mot.HuMot</t>
  </si>
  <si>
    <t>meM0416</t>
  </si>
  <si>
    <t>mjM0416HuMot</t>
  </si>
  <si>
    <t>m.Expl.CamProd.793C.M0416.Prop.ArgMot.Mot.HuMot</t>
  </si>
  <si>
    <t>meM0419</t>
  </si>
  <si>
    <t>mjM0419HuMot</t>
  </si>
  <si>
    <t>m.Expl.CamProd.793C.M0419.Prop.ArgMot.Mot.HuMot</t>
  </si>
  <si>
    <t>meM0420</t>
  </si>
  <si>
    <t>mjM0420HuMot</t>
  </si>
  <si>
    <t>m.Expl.CamProd.793C.M0420.Prop.ArgMot.Mot.HuMot</t>
  </si>
  <si>
    <t>meM0424</t>
  </si>
  <si>
    <t>mjM0424HuMot</t>
  </si>
  <si>
    <t>m.Expl.CamProd.793C.M0424.Prop.ArgMot.Mot.HuMot</t>
  </si>
  <si>
    <t>mjM3132HuilMot</t>
  </si>
  <si>
    <t>meM3146</t>
  </si>
  <si>
    <t>Huile à moteur M3146</t>
  </si>
  <si>
    <t>410496</t>
  </si>
  <si>
    <t>StartDate_dttm</t>
  </si>
  <si>
    <t>AccumValue_amt</t>
  </si>
  <si>
    <t>AccumValue_uom</t>
  </si>
  <si>
    <t>AssetNumber</t>
  </si>
  <si>
    <t>Title</t>
  </si>
  <si>
    <t>InstalledOn_dttm</t>
  </si>
  <si>
    <t>Mnemonic</t>
  </si>
  <si>
    <t>LifeToDate_amt</t>
  </si>
  <si>
    <t>LifeToDate_uom</t>
  </si>
  <si>
    <t>LifeToDate_bse</t>
  </si>
  <si>
    <t>LifeToDate_bom</t>
  </si>
  <si>
    <t>Classificati</t>
  </si>
  <si>
    <t>FuncPosition</t>
  </si>
  <si>
    <t>AccumValue_bse</t>
  </si>
  <si>
    <t>AccumValue_bom</t>
  </si>
  <si>
    <t>AccumValue_amt2</t>
  </si>
  <si>
    <t>AccumValue_uom2</t>
  </si>
  <si>
    <t>AccumValue_bse2</t>
  </si>
  <si>
    <t>AccumValue_bom2</t>
  </si>
  <si>
    <t xml:space="preserve">hr </t>
  </si>
  <si>
    <t/>
  </si>
  <si>
    <t>day</t>
  </si>
  <si>
    <t>QCAsseToSch</t>
  </si>
  <si>
    <t>meM0427</t>
  </si>
  <si>
    <t>mjM0427HuMot</t>
  </si>
  <si>
    <t>m.Expl.CamProd.793C.M0427.Prop.ArgMot.Mot.HuMot</t>
  </si>
  <si>
    <t>418724</t>
  </si>
  <si>
    <t>422711</t>
  </si>
  <si>
    <t>meM0431</t>
  </si>
  <si>
    <t>mjM0431HuMot</t>
  </si>
  <si>
    <t>418701</t>
  </si>
  <si>
    <t>mjF320HuMot</t>
  </si>
  <si>
    <t>m.Expl.CamProd.797F.F320.Prop.ArgMot.Mot.HuMot</t>
  </si>
  <si>
    <t>mjF315HuMot</t>
  </si>
  <si>
    <t>meM0428</t>
  </si>
  <si>
    <t>mjM0428HuMot</t>
  </si>
  <si>
    <t>m.Expl.CamProd.793C.M0428.Prop.ArgMot.Mot.HuMot</t>
  </si>
  <si>
    <t>423146</t>
  </si>
  <si>
    <t>m.auxiliaire.Tracteur.D10T.M810.Prop.ArgMot.Mot.M810HuMtr</t>
  </si>
  <si>
    <t>meM3173</t>
  </si>
  <si>
    <t>418267</t>
  </si>
  <si>
    <t>423117</t>
  </si>
  <si>
    <t>m.auxiliaire.Tracteur.D11T.M900.Prop.ArgMot.Mot.423117</t>
  </si>
  <si>
    <t>meM3182</t>
  </si>
  <si>
    <t>mjM3182HuMot</t>
  </si>
  <si>
    <t>m.auxiliaire.Tracteur.D11T.M3182.Prop.ArgMot.Mot</t>
  </si>
  <si>
    <t>meM0423</t>
  </si>
  <si>
    <t>mjM0423HuMot</t>
  </si>
  <si>
    <t>m.Expl.CamProd.793C.M0423.Prop.ArgMot.Mot.HuMot</t>
  </si>
  <si>
    <t>mjF324HuMot</t>
  </si>
  <si>
    <t>m.Expl.CamProd.797F.F324.Prop.ArgMot.Mot.HuMot</t>
  </si>
  <si>
    <t>m.Serv.Chargeur.F649.Prop.ArgMot.Moteur</t>
  </si>
  <si>
    <t>mjF284HuMot</t>
  </si>
  <si>
    <t>m.Expl.CamProd.793F.F284.Prop.ArgMot.Mot.HuMot</t>
  </si>
  <si>
    <t>m.Serv.Chargeur.M3100.Prop.ArgMot.Mot.HuMot</t>
  </si>
  <si>
    <t>mjF279HuMot</t>
  </si>
  <si>
    <t>m.Expl.CamProd.793F.F279.Prop.ArgMot.Mot.HuMot</t>
  </si>
  <si>
    <t>HuileMoteu</t>
  </si>
  <si>
    <t>m.Serv.Chargeur.M983.Prop.ArgMot.Moteur.HuileMoteu</t>
  </si>
  <si>
    <t>m.auxiliaire.Niveleuse.16M.M760.Prop.ArgMot.Mot.HuMot</t>
  </si>
  <si>
    <t>mjF281HuMtr-1</t>
  </si>
  <si>
    <t>m.Expl.CamProd.793F.F281.Prop.ArgMot.Mot.315291</t>
  </si>
  <si>
    <t>mjF316HuMot</t>
  </si>
  <si>
    <t>m.Expl.CamProd.797F.F316.Prop.ArgMot.Mot.Huile</t>
  </si>
  <si>
    <t>m.Serv.Chargeur.M1002.Prop.ArgMot.Mot.HuMot</t>
  </si>
  <si>
    <t>m.Serv.Chargeur.M3101.Prop.ArgMot.Mot.HuMot</t>
  </si>
  <si>
    <t>mjF331HuMot</t>
  </si>
  <si>
    <t>m.Serv.Chargeur.M3147.Prop.ArgMot.Mot.HuMot</t>
  </si>
  <si>
    <t>m.Serv.Chargeur.M3148.Prop.ArgMot.Mot.HuMot</t>
  </si>
  <si>
    <t>mjF322HuMot</t>
  </si>
  <si>
    <t>meM0417</t>
  </si>
  <si>
    <t>mjM0417HuMot</t>
  </si>
  <si>
    <t>m.Expl.CamProd.793C.M0417.Prop.ArgMot.Mot.HuMot</t>
  </si>
  <si>
    <t>mjF280HuMot</t>
  </si>
  <si>
    <t>m.Expl.CamProd.793F.F280.Prop.ArgMot.Mot.HuMot</t>
  </si>
  <si>
    <t>m.auxiliaire.Bouteur.844K.M1008.Prop.ArgMot.Mot.HuMot</t>
  </si>
  <si>
    <t>mjF288HuMot</t>
  </si>
  <si>
    <t>m.Expl.CamProd.793F.F288.Prop.ArgMot.Mot.HuMot</t>
  </si>
  <si>
    <t>mjF326HuMot</t>
  </si>
  <si>
    <t>m.Expl.CamProd.797F.F315.Prop.ArgMot.Mot.F315HuMot</t>
  </si>
  <si>
    <t>mjM3173HuMot</t>
  </si>
  <si>
    <t>m.Serv.Excavatric.M3173.prop.ArrMot.HuMot</t>
  </si>
  <si>
    <t>meM0429</t>
  </si>
  <si>
    <t>mjM0429HuMot</t>
  </si>
  <si>
    <t>m.Expl.CamProd.793C.M0429.Prop.ArgMot.Mot.HuMot</t>
  </si>
  <si>
    <t>m.Serv.Chargeur.M3132.Prop.Mot</t>
  </si>
  <si>
    <t>425113</t>
  </si>
  <si>
    <t>meM0425</t>
  </si>
  <si>
    <t>mjM0425HuMot</t>
  </si>
  <si>
    <t>m.Expl.CamProd.793C.M0425.Prop.ArgMot.Mot.HuMot</t>
  </si>
  <si>
    <t>m.Serv.Chargeur.M3099.Prop.ArgMot.Mot.HuMot</t>
  </si>
  <si>
    <t>Retiré pour remise à neuf</t>
  </si>
  <si>
    <t>mjM1007HuMot</t>
  </si>
  <si>
    <t>mjM984HuMot</t>
  </si>
  <si>
    <t>HuileMot</t>
  </si>
  <si>
    <t>m.Serv.Chargeur.M984.Prop.ArrgMot.Moteur.HuileMot.HuMot</t>
  </si>
  <si>
    <t>423824</t>
  </si>
  <si>
    <t>387304</t>
  </si>
  <si>
    <t>m.auxiliaire.CamSerProd.Diesel.F616.Prop.ArgMot.Mot.Ff697</t>
  </si>
  <si>
    <t>m.Serv.Chargeur.F120.Prop.ArrMot.162798.HuilMot</t>
  </si>
  <si>
    <t>m.Expl.CamProd.793C.M0431.Prop.ArgMot.Mot.HuMot</t>
  </si>
  <si>
    <t>meM0410</t>
  </si>
  <si>
    <t>mjM0410HuMot</t>
  </si>
  <si>
    <t>m.Expl.CamProd.793C.M0410.Prop.ArgMot.Mot.HuMot</t>
  </si>
  <si>
    <t>meM0418</t>
  </si>
  <si>
    <t>mjM0418HuMot</t>
  </si>
  <si>
    <t>m.Expl.CamProd.793C.M0418.Prop.ArgMot.Mot.HuMot</t>
  </si>
  <si>
    <t>meM0421</t>
  </si>
  <si>
    <t>mjM0421HuMot</t>
  </si>
  <si>
    <t>m.Expl.CamProd.793C.M0421.Prop.ArgMot.Mot.HuMot</t>
  </si>
  <si>
    <t>meM0426</t>
  </si>
  <si>
    <t>mjM0426HuMot</t>
  </si>
  <si>
    <t>m.Expl.CamProd.793C.M0426.Prop.ArgMot.Mot.HuMot</t>
  </si>
  <si>
    <t>Huile à moteur diésel</t>
  </si>
  <si>
    <t>meM952</t>
  </si>
  <si>
    <t>mjM952HuilMot</t>
  </si>
  <si>
    <t>m.Serv.Excavatric.M952.Prop.ArgMot.Mot.HuilMot</t>
  </si>
  <si>
    <t>meM0004</t>
  </si>
  <si>
    <t>mjM0004HuMot</t>
  </si>
  <si>
    <t>m.Expl.Foreuse.DML.M0004.ArgMot.Mot.HuMot</t>
  </si>
  <si>
    <t>meM3188</t>
  </si>
  <si>
    <t>mjM3188HuMot</t>
  </si>
  <si>
    <t>Huile à moteur meM3188</t>
  </si>
  <si>
    <t>m.auxiliaire.Tracteur.D10T2.M3188.Prop.Mot.HuMot</t>
  </si>
  <si>
    <t>meM3189</t>
  </si>
  <si>
    <t>mjM3189HuMot</t>
  </si>
  <si>
    <t>Huile à moteur meM3189</t>
  </si>
  <si>
    <t>m.auxiliaire.Tracteur.D10T2.M3189.Prop.Mot.HuMot</t>
  </si>
  <si>
    <t>Foreuse</t>
  </si>
  <si>
    <t xml:space="preserve">BT entretien
Sem 4/5
</t>
  </si>
  <si>
    <t>meM3191</t>
  </si>
  <si>
    <t>mjM3191HuMot</t>
  </si>
  <si>
    <t>m.Serv.Excavatric.M3191.prop.ArrMot.HuMot</t>
  </si>
  <si>
    <t>mjF291HuMot</t>
  </si>
  <si>
    <t>m.Expl.CamProd.793F.F291.Prop.ArgMot.Mot.F291HuMo</t>
  </si>
  <si>
    <t>mef287</t>
  </si>
  <si>
    <t>mjF287HuMot</t>
  </si>
  <si>
    <t>meM3192</t>
  </si>
  <si>
    <t>mjM3192HuileMot</t>
  </si>
  <si>
    <t>Huile à moteur meM3192</t>
  </si>
  <si>
    <t>m.auxiliaire.Niveleuse.16M.M3192.Prop.ArgMot.Mot</t>
  </si>
  <si>
    <t>meM3195</t>
  </si>
  <si>
    <t>mjM3195HuilMot</t>
  </si>
  <si>
    <t>meM3190</t>
  </si>
  <si>
    <t>mjM3190HuMot</t>
  </si>
  <si>
    <t>m.Serv.Excavatric.M3190.prop.ArrMot.HuMot</t>
  </si>
  <si>
    <t>meM3194</t>
  </si>
  <si>
    <t>mjM3194HuilMot</t>
  </si>
  <si>
    <t>432039</t>
  </si>
  <si>
    <t>mjF321HuMot</t>
  </si>
  <si>
    <t>mjF282HuMot</t>
  </si>
  <si>
    <t>mjM971HuMot</t>
  </si>
  <si>
    <t>Disponible</t>
  </si>
  <si>
    <t>mjF267HuMot</t>
  </si>
  <si>
    <t>m.Expl.Charg.ChargProd.L1850.F267.Prop.ArgMot.Mot.HuMot</t>
  </si>
  <si>
    <t>mjM0406HuMot</t>
  </si>
  <si>
    <t>mjF266HuMot</t>
  </si>
  <si>
    <t>m.Expl.Charg.ChargProd.L1850.F266.Prop.ArgMot.Mot.HuMot</t>
  </si>
  <si>
    <t>mjF278HuMot</t>
  </si>
  <si>
    <t>m.auxiliaire.CamSerProd.W199.Prop.ArgMot.Mot.HuMot</t>
  </si>
  <si>
    <t>mjM942HuMot</t>
  </si>
  <si>
    <t>m.Expl.Charg.ChargProd.L1850.M942.Prop.ArgMot.Mot.HuMot</t>
  </si>
  <si>
    <t>mjF270HuMot</t>
  </si>
  <si>
    <t>mjM0407HuMot</t>
  </si>
  <si>
    <t>436713</t>
  </si>
  <si>
    <t xml:space="preserve">BT entretien
Sem 1/3
</t>
  </si>
  <si>
    <t>Note</t>
  </si>
  <si>
    <t>m.Expl.CamProd.793D.F278.Prop.ArgMot.HuMot</t>
  </si>
  <si>
    <t>meF429376</t>
  </si>
  <si>
    <t>mjM0004HuMotGene</t>
  </si>
  <si>
    <t>m.Expl.Foreuse.DML.M0004.SystAux.GrElectrog.MotGene.HuMotGene</t>
  </si>
  <si>
    <t>Actif</t>
  </si>
  <si>
    <t>Date Début Cédule</t>
  </si>
  <si>
    <t>Date Fin Cédule</t>
  </si>
  <si>
    <t>SEMAINE 1 - 3</t>
  </si>
  <si>
    <t>Semaine 4 - 5</t>
  </si>
  <si>
    <t>Note importante</t>
  </si>
  <si>
    <t>cédule
Prévue
1 a 3</t>
  </si>
  <si>
    <t>cédule
Prévue
4/5</t>
  </si>
  <si>
    <t>Macro à utiliser</t>
  </si>
  <si>
    <r>
      <t xml:space="preserve">Cycle  Sem 1 / 3
</t>
    </r>
    <r>
      <rPr>
        <b/>
        <sz val="10"/>
        <color theme="0"/>
        <rFont val="Calibri"/>
        <family val="2"/>
        <scheme val="minor"/>
      </rPr>
      <t>Cycle  Sem 1/2
(Foreuse 
Seulement)</t>
    </r>
  </si>
  <si>
    <t>Cycle Sem 3 (FOREUSE SEULEMENT)</t>
  </si>
  <si>
    <t>Cycle Sem 4/5</t>
  </si>
  <si>
    <t>SEMAINE 3 foreuse</t>
  </si>
  <si>
    <t>Cédule Prévue 3
Foreuse</t>
  </si>
  <si>
    <t>Cycle 1 / 500H</t>
  </si>
  <si>
    <t>Cycle 2 / 1000H</t>
  </si>
  <si>
    <t>Cycle 4 / 2000H</t>
  </si>
  <si>
    <t>Cycle 3 / 1500H</t>
  </si>
  <si>
    <t>Cycle 5 / 2500H</t>
  </si>
  <si>
    <t>Cycle 1 / 250H</t>
  </si>
  <si>
    <t>Cycle 2 / 500H</t>
  </si>
  <si>
    <t>Cycle 3 / 250H</t>
  </si>
  <si>
    <t>Cycle 4 / 1000H</t>
  </si>
  <si>
    <t>Cycle 5 / 250H</t>
  </si>
  <si>
    <t>Cycle 6 / 1500H</t>
  </si>
  <si>
    <t>Cycle 7 / 250H</t>
  </si>
  <si>
    <t>Cycle 8 / 2000H</t>
  </si>
  <si>
    <t>Cycle 10 / 2500H</t>
  </si>
  <si>
    <t>Cycle 12 / 3000H</t>
  </si>
  <si>
    <t>Cycle 14 / 3500H</t>
  </si>
  <si>
    <t>Cycle 16 / 4000H</t>
  </si>
  <si>
    <t>70T</t>
  </si>
  <si>
    <t>740B</t>
  </si>
  <si>
    <t>Cycle 6 / 3000H</t>
  </si>
  <si>
    <t>Cycle 7 / 3500H</t>
  </si>
  <si>
    <t>Cycle 8 / 4000H</t>
  </si>
  <si>
    <t>Pc2000</t>
  </si>
  <si>
    <t>COPIER SEULEMENT ÉCRITURE NON LA CASE</t>
  </si>
  <si>
    <t>MAJ</t>
  </si>
  <si>
    <t>meM3207</t>
  </si>
  <si>
    <t>meM3208</t>
  </si>
  <si>
    <t>meM3209</t>
  </si>
  <si>
    <t>meM3210</t>
  </si>
  <si>
    <t>meM3211</t>
  </si>
  <si>
    <t>Niveleuse 18M</t>
  </si>
  <si>
    <t>meM3212</t>
  </si>
  <si>
    <t>meM3214</t>
  </si>
  <si>
    <t xml:space="preserve">   </t>
  </si>
  <si>
    <t>m.auxiliaire.Tracteur.D10.M3206.Prop.ArgMot.Mot.HuMot</t>
  </si>
  <si>
    <t>m.auxiliaire.Tracteur.D10.M3205.Prop.ArgMot.Mot.HuMot</t>
  </si>
  <si>
    <t>m.auxiliaire.Bouteur.844G.F205.Prop.ArgMot.Mot.HuMot</t>
  </si>
  <si>
    <t>mjF333HuMot</t>
  </si>
  <si>
    <t>m.auxiliaire.Bouteur.844H.F333.Prop.ArgMot.Mot.HuMot</t>
  </si>
  <si>
    <t>mcTXM05870humot</t>
  </si>
  <si>
    <t>mc360739</t>
  </si>
  <si>
    <t>320372</t>
  </si>
  <si>
    <t>m.auxiliaire.CamSerProd.Diesel.F614.Prop.ArgMot.Mot.320372.360739</t>
  </si>
  <si>
    <t>m.auxiliaire.Tracteur.D11.M3194.Prop.ArgMot.Mot</t>
  </si>
  <si>
    <t>m.auxiliaire.Tracteur.D11.M3195.Prop.ArgMot.Mot</t>
  </si>
  <si>
    <t>meM3201</t>
  </si>
  <si>
    <t>mjM3201HuMot</t>
  </si>
  <si>
    <t>m.auxiliaire.Tracteur.D10.M3201.Prop.ArgMot.Mot.HuMot</t>
  </si>
  <si>
    <t>meM3202</t>
  </si>
  <si>
    <t>mjM3202HuMot</t>
  </si>
  <si>
    <t>m.auxiliaire.Tracteur.D10.M3202.Prop.ArgMot.Mot.HuMot</t>
  </si>
  <si>
    <t>meM3203</t>
  </si>
  <si>
    <t>mjM3203HuMot</t>
  </si>
  <si>
    <t>m.auxiliaire.Tracteur.D10.M3203.Prop.ArgMot.Mot.HuMot</t>
  </si>
  <si>
    <t>meM3204</t>
  </si>
  <si>
    <t>mjM3204HuMot</t>
  </si>
  <si>
    <t>m.auxiliaire.Tracteur.D10.M3204.Prop.ArgMot.Mot.HuMot</t>
  </si>
  <si>
    <t>mc439276</t>
  </si>
  <si>
    <t>HuMot</t>
  </si>
  <si>
    <t>m.auxiliaire.CamSerProd.Diesel.M3214.Prop.ArgMot.Mot.HuMot.438371</t>
  </si>
  <si>
    <t>mc439445</t>
  </si>
  <si>
    <t>m.auxiliaire.CamSerProd.Eau.M3215.Prop.ArgMot.Mot.HuMot.438371</t>
  </si>
  <si>
    <t>mef206</t>
  </si>
  <si>
    <t>mjF206HuMot</t>
  </si>
  <si>
    <t>m.auxiliaire.Bouteur.844H.F206.Prop.ArgMot.Mot.HuMot</t>
  </si>
  <si>
    <t>meM3215</t>
  </si>
  <si>
    <t>mc440529</t>
  </si>
  <si>
    <t>m.auxiliaire.CamSerProd.Eau.F697.Prop.ArgMot.Mot.440529</t>
  </si>
  <si>
    <t>m.auxiliaire.Niveleuse.16M.M1006.SystProp.Mot.HuMot</t>
  </si>
  <si>
    <t>m.auxiliaire.Niveleuse.16M3.M1010.SystProp.Mot.HuMot</t>
  </si>
  <si>
    <t>meM3205</t>
  </si>
  <si>
    <t>mjM3205HuMot</t>
  </si>
  <si>
    <t>meM3206</t>
  </si>
  <si>
    <t>mjM3206HuMot</t>
  </si>
  <si>
    <t>mj3207HuMot</t>
  </si>
  <si>
    <t>Huile à moteur Niveleuse</t>
  </si>
  <si>
    <t>m.auxiliaire.Niveleuse.NivCat18.M3207.Prop.ArgMot.Mot.HuMot</t>
  </si>
  <si>
    <t>mj3208HuMot</t>
  </si>
  <si>
    <t>m.auxiliaire.Niveleuse.NivCat18.M3208.Prop.ArgMot.Mot.HuMot</t>
  </si>
  <si>
    <t>meM0202</t>
  </si>
  <si>
    <t>mjM0202HuMot</t>
  </si>
  <si>
    <t>m.Expl.Charg.ChargProd.L1850.M0202.Prop.ArgMot.MotComb.HuMot</t>
  </si>
  <si>
    <t>mj3209HuMot</t>
  </si>
  <si>
    <t>m.auxiliaire.Niveleuse.NivCat18.M3209.Prop.ArgMot.Mot.HuMot</t>
  </si>
  <si>
    <t>mj3210HuMot</t>
  </si>
  <si>
    <t>m.auxiliaire.Niveleuse.NivCat18.M3210.Prop.ArgMot.Mot.HuMot</t>
  </si>
  <si>
    <t>mj3211HuMot</t>
  </si>
  <si>
    <t>m.auxiliaire.Niveleuse.NivCat18.M3211.Prop.ArgMot.Mot.HuMot</t>
  </si>
  <si>
    <t>mj3212HuMot</t>
  </si>
  <si>
    <t>m.auxiliaire.Niveleuse.NivCat18.M3212.Prop.ArgMot.Mot.HuMot</t>
  </si>
  <si>
    <t>meM3213</t>
  </si>
  <si>
    <t>mjM3213HuMot</t>
  </si>
  <si>
    <t>m.Serv.Excavatric.M3213.prop.ArrMot.HuMot</t>
  </si>
  <si>
    <t>Position Hierarchique</t>
  </si>
  <si>
    <t>BT</t>
  </si>
  <si>
    <t>Cycle Déclancher</t>
  </si>
  <si>
    <t>Prochain Cycle</t>
  </si>
  <si>
    <t>Titre</t>
  </si>
  <si>
    <t>JobNumber</t>
  </si>
  <si>
    <t>TriggCondIco</t>
  </si>
  <si>
    <t>DaysTillNext_amt</t>
  </si>
  <si>
    <t>DaysTillNext_uom</t>
  </si>
  <si>
    <t>DaysTillNext_bse</t>
  </si>
  <si>
    <t>DaysTillNext_bom</t>
  </si>
  <si>
    <t>m.auxiliaire.CamSerProd.Diesel.F614</t>
  </si>
  <si>
    <t>AL7945</t>
  </si>
  <si>
    <t>Cycle 4</t>
  </si>
  <si>
    <t>Cycle 5</t>
  </si>
  <si>
    <t>PEA - Faire l'entretien d'un camion 740B</t>
  </si>
  <si>
    <t>046139</t>
  </si>
  <si>
    <t>m.auxiliaire.CamSerProd.Diesel.F616</t>
  </si>
  <si>
    <t>PEA-Faire l'entretien d'un camion 740B</t>
  </si>
  <si>
    <t>046140</t>
  </si>
  <si>
    <t>m.auxiliaire.CamSerProd.Diesel.M3214</t>
  </si>
  <si>
    <t>Cycle 1</t>
  </si>
  <si>
    <t>PEA - Faire l'entretien - Camion articulé 740GC</t>
  </si>
  <si>
    <t>064622</t>
  </si>
  <si>
    <t>m.auxiliaire.CamSerProd.Eau.F696</t>
  </si>
  <si>
    <t>Cycle 3</t>
  </si>
  <si>
    <t>046141</t>
  </si>
  <si>
    <t>m.auxiliaire.CamSerProd.Eau.F697</t>
  </si>
  <si>
    <t>AK6501</t>
  </si>
  <si>
    <t>Cycle 2</t>
  </si>
  <si>
    <t>046142</t>
  </si>
  <si>
    <t>m.auxiliaire.CamSerProd.Eau.M3215</t>
  </si>
  <si>
    <t>AL9414</t>
  </si>
  <si>
    <t>064623</t>
  </si>
  <si>
    <t>m.auxiliaire.Niveleuse.NivCat18.M3207</t>
  </si>
  <si>
    <t>1000 heures</t>
  </si>
  <si>
    <t>PEA - Entretien mécanique   Niveleuse Cat 18</t>
  </si>
  <si>
    <t>064580</t>
  </si>
  <si>
    <t>m.auxiliaire.Niveleuse.NivCat18.M3208</t>
  </si>
  <si>
    <t>064612</t>
  </si>
  <si>
    <t>m.auxiliaire.Niveleuse.NivCat18.M3209</t>
  </si>
  <si>
    <t>064651</t>
  </si>
  <si>
    <t>m.auxiliaire.Niveleuse.NivCat18.M3210</t>
  </si>
  <si>
    <t>AL8072</t>
  </si>
  <si>
    <t>500 heures</t>
  </si>
  <si>
    <t>064685</t>
  </si>
  <si>
    <t>m.auxiliaire.Niveleuse.NivCat18.M3211</t>
  </si>
  <si>
    <t>AL8310</t>
  </si>
  <si>
    <t>064717</t>
  </si>
  <si>
    <t>m.auxiliaire.Niveleuse.NivCat18.M3212</t>
  </si>
  <si>
    <t>AL8313</t>
  </si>
  <si>
    <t>064801</t>
  </si>
  <si>
    <t>m.auxiliaire.Voirie.M848</t>
  </si>
  <si>
    <t>AL1377</t>
  </si>
  <si>
    <t>Cycle 10</t>
  </si>
  <si>
    <t>Cycle 11</t>
  </si>
  <si>
    <t>PEA - Faire l'entretien préventif d'un camion 775G</t>
  </si>
  <si>
    <t>044730</t>
  </si>
  <si>
    <t>m.auxiliaire.Voirie.M849</t>
  </si>
  <si>
    <t>044732</t>
  </si>
  <si>
    <t>m.auxiliaire.Voirie.M989</t>
  </si>
  <si>
    <t>045195</t>
  </si>
  <si>
    <t>m.Expl.CamProd.793F.F279</t>
  </si>
  <si>
    <t>AL6957</t>
  </si>
  <si>
    <t>PM2-750</t>
  </si>
  <si>
    <t>PM1-1125</t>
  </si>
  <si>
    <t>PEA - Entretien d'un camion 793F</t>
  </si>
  <si>
    <t>050574</t>
  </si>
  <si>
    <t>m.Expl.CamProd.793F.F280</t>
  </si>
  <si>
    <t>063650</t>
  </si>
  <si>
    <t>m.Expl.CamProd.793F.F281</t>
  </si>
  <si>
    <t>PM2-2250</t>
  </si>
  <si>
    <t>063651</t>
  </si>
  <si>
    <t>m.Expl.CamProd.793F.F282</t>
  </si>
  <si>
    <t>AL6964</t>
  </si>
  <si>
    <t>PM3-1500</t>
  </si>
  <si>
    <t>PM1-1875</t>
  </si>
  <si>
    <t>063652</t>
  </si>
  <si>
    <t>AL9418</t>
  </si>
  <si>
    <t>m.Expl.CamProd.793F.F284</t>
  </si>
  <si>
    <t>PM4-3000</t>
  </si>
  <si>
    <t>063654</t>
  </si>
  <si>
    <t>m.Expl.CamProd.793F.F285</t>
  </si>
  <si>
    <t>063655</t>
  </si>
  <si>
    <t>m.Expl.CamProd.793F.F286</t>
  </si>
  <si>
    <t>AK0152</t>
  </si>
  <si>
    <t>PM1-375</t>
  </si>
  <si>
    <t>063656</t>
  </si>
  <si>
    <t>m.Expl.CamProd.793F.F287</t>
  </si>
  <si>
    <t>AL7942</t>
  </si>
  <si>
    <t>063657</t>
  </si>
  <si>
    <t>m.Expl.CamProd.793F.F288</t>
  </si>
  <si>
    <t>063658</t>
  </si>
  <si>
    <t>m.Expl.CamProd.793F.F289</t>
  </si>
  <si>
    <t>AL6969</t>
  </si>
  <si>
    <t>063659</t>
  </si>
  <si>
    <t>m.Expl.CamProd.793F.F290</t>
  </si>
  <si>
    <t>AJ2243</t>
  </si>
  <si>
    <t>063660</t>
  </si>
  <si>
    <t>m.Expl.CamProd.793F.F291</t>
  </si>
  <si>
    <t>AL6976</t>
  </si>
  <si>
    <t>063661</t>
  </si>
  <si>
    <t>m.Expl.CamProd.793F.F292</t>
  </si>
  <si>
    <t>063662</t>
  </si>
  <si>
    <t>m.Expl.CamProd.793F.F293</t>
  </si>
  <si>
    <t>063664</t>
  </si>
  <si>
    <t>m.Expl.CamProd.793F.M0403</t>
  </si>
  <si>
    <t>AL6984</t>
  </si>
  <si>
    <t>063663</t>
  </si>
  <si>
    <t>m.Expl.CamProd.797F.F315</t>
  </si>
  <si>
    <t>AM1205</t>
  </si>
  <si>
    <t>PEA - Entretien d'un camion 797F</t>
  </si>
  <si>
    <t>048072</t>
  </si>
  <si>
    <t>AL7640</t>
  </si>
  <si>
    <t>AL9679</t>
  </si>
  <si>
    <t>m.Expl.CamProd.797F.F318</t>
  </si>
  <si>
    <t>047907</t>
  </si>
  <si>
    <t>m.Expl.CamProd.797F.F319</t>
  </si>
  <si>
    <t>AL9410</t>
  </si>
  <si>
    <t>047878</t>
  </si>
  <si>
    <t>m.Expl.CamProd.797F.F320</t>
  </si>
  <si>
    <t>047876</t>
  </si>
  <si>
    <t>m.Expl.CamProd.797F.F321</t>
  </si>
  <si>
    <t>AL6924</t>
  </si>
  <si>
    <t>047908</t>
  </si>
  <si>
    <t>AL9328</t>
  </si>
  <si>
    <t>AK7753</t>
  </si>
  <si>
    <t>m.Expl.CamProd.797F.F324</t>
  </si>
  <si>
    <t>AL3751</t>
  </si>
  <si>
    <t>048077</t>
  </si>
  <si>
    <t>m.Expl.CamProd.797F.F325</t>
  </si>
  <si>
    <t>047877</t>
  </si>
  <si>
    <t>m.Expl.CamProd.797F.F326</t>
  </si>
  <si>
    <t>AL9220</t>
  </si>
  <si>
    <t>048082</t>
  </si>
  <si>
    <t>AL7476</t>
  </si>
  <si>
    <t>m.Expl.Charg.Pelle.PC2000.M0103</t>
  </si>
  <si>
    <t>AL1408</t>
  </si>
  <si>
    <t>PEA - Entretien mécanique Pelle Komatsu PC2000 500 Hres</t>
  </si>
  <si>
    <t>050383</t>
  </si>
  <si>
    <t>m.Expl.Foreuse.DML.F0001</t>
  </si>
  <si>
    <t>AL9577</t>
  </si>
  <si>
    <t>Cycle 8</t>
  </si>
  <si>
    <t>PEA - Entretien d'une Foreuse Epiroc DML 250 heures</t>
  </si>
  <si>
    <t>049892</t>
  </si>
  <si>
    <t>m.Expl.Foreuse.DML.F0001.SystAux.GrElectrog</t>
  </si>
  <si>
    <t>PEA - Entretien du groupe électrogène Génératrice SQ-3330-CAN-SW 250 HRES</t>
  </si>
  <si>
    <t>049958</t>
  </si>
  <si>
    <t>m.Expl.Foreuse.DML.F0002</t>
  </si>
  <si>
    <t>050073</t>
  </si>
  <si>
    <t>m.Expl.Foreuse.DML.F0002.SystAux.GrElectrog</t>
  </si>
  <si>
    <t>050069</t>
  </si>
  <si>
    <t>m.Expl.Foreuse.DML.M0004</t>
  </si>
  <si>
    <t>AL9553</t>
  </si>
  <si>
    <t>Cycle 6</t>
  </si>
  <si>
    <t>Cycle 7</t>
  </si>
  <si>
    <t>061210</t>
  </si>
  <si>
    <t>m.Expl.Foreuse.DML.M0004.SystAux.GrElectrog</t>
  </si>
  <si>
    <t>061699</t>
  </si>
  <si>
    <t>m.Serv.Excavatric.M1012</t>
  </si>
  <si>
    <t>AK6258</t>
  </si>
  <si>
    <t>PEA - Entretien 500 Hres Excavatrice Cat 390F</t>
  </si>
  <si>
    <t>051593</t>
  </si>
  <si>
    <t>Titre BT</t>
  </si>
  <si>
    <t>AG7177</t>
  </si>
  <si>
    <t>Faire l'Inspection préventive PM1 -  Excavatrice PC490LC-11</t>
  </si>
  <si>
    <t>AH6816</t>
  </si>
  <si>
    <t>Faire l'inspection préventive Tracteur Cat D10T2</t>
  </si>
  <si>
    <t>meM3205.</t>
  </si>
  <si>
    <t>AJ0154</t>
  </si>
  <si>
    <t>Faire l'inspection préventive d'un chargeur auxiliaire</t>
  </si>
  <si>
    <t>AJ9778</t>
  </si>
  <si>
    <t>PEA - Faire l'inspection préventive PM1 - 250HRES</t>
  </si>
  <si>
    <t>AK4368</t>
  </si>
  <si>
    <t>AL2146</t>
  </si>
  <si>
    <t>Faire l'inspection Préventive PM1 - Camion 789A -793C</t>
  </si>
  <si>
    <t>AL4409</t>
  </si>
  <si>
    <t>Faire l'inspection préventive Chargeur 990K</t>
  </si>
  <si>
    <t>AL4614</t>
  </si>
  <si>
    <t>AL4615</t>
  </si>
  <si>
    <t>Faire l'inspection préventive d'un chargeur auxiliaire 988H</t>
  </si>
  <si>
    <t>AL7809</t>
  </si>
  <si>
    <t>AL7859</t>
  </si>
  <si>
    <t>AL8451</t>
  </si>
  <si>
    <t>AL9090</t>
  </si>
  <si>
    <t>Faire l'inspection préventive d'un Tracteur D11</t>
  </si>
  <si>
    <t>AL9091</t>
  </si>
  <si>
    <t>AL9092</t>
  </si>
  <si>
    <t>AL9129</t>
  </si>
  <si>
    <t>Faire l'inspection préventive d'un tracteur D10 - D10T</t>
  </si>
  <si>
    <t>AL9243</t>
  </si>
  <si>
    <t>AL9351</t>
  </si>
  <si>
    <t>AL9352</t>
  </si>
  <si>
    <t>Faire l'inspection préventive Chargeur L1850 - PM1</t>
  </si>
  <si>
    <t>AL9442</t>
  </si>
  <si>
    <t>AL9510</t>
  </si>
  <si>
    <t>AL9741</t>
  </si>
  <si>
    <t>*Faire inspection pré-entretien PM1 - Camion 797-F</t>
  </si>
  <si>
    <t>AL5392</t>
  </si>
  <si>
    <t>Faire l'inspection quotidienne de la PC2000 - SEMAINE XX</t>
  </si>
  <si>
    <t>Faire inspection pré-entretien PM1 - Camion 793F</t>
  </si>
  <si>
    <t>AL0220</t>
  </si>
  <si>
    <t xml:space="preserve">meF029                                            </t>
  </si>
  <si>
    <t>AL1336</t>
  </si>
  <si>
    <t>AL7132</t>
  </si>
  <si>
    <t>AM0107</t>
  </si>
  <si>
    <t>AM0837</t>
  </si>
  <si>
    <t>AM1252</t>
  </si>
  <si>
    <t>TT5026</t>
  </si>
  <si>
    <t>Inspection préventive d'une élingue a chaines</t>
  </si>
  <si>
    <t>meBT7373</t>
  </si>
  <si>
    <t>AJ7600</t>
  </si>
  <si>
    <t>Faire l'inspection préventive camion articulé 740B</t>
  </si>
  <si>
    <t>AL1977</t>
  </si>
  <si>
    <t>*Faire inspection pré-entretien PM1 - Pelle Komatsu PC1250LC-8</t>
  </si>
  <si>
    <t>AL9849</t>
  </si>
  <si>
    <t>AL5283</t>
  </si>
  <si>
    <t>AK9523</t>
  </si>
  <si>
    <t>AJ3840</t>
  </si>
  <si>
    <t>AF4275</t>
  </si>
  <si>
    <t>AG3519</t>
  </si>
  <si>
    <t>AG5183</t>
  </si>
  <si>
    <t>AG6218</t>
  </si>
  <si>
    <t>AK8294</t>
  </si>
  <si>
    <t>AL7461</t>
  </si>
  <si>
    <t>AL1915</t>
  </si>
  <si>
    <t>AK6653</t>
  </si>
  <si>
    <t>AJ8068</t>
  </si>
  <si>
    <t>AL9843</t>
  </si>
  <si>
    <t>PEA - Mettre a jour les QTE de consommables dans les KANBAN/quotidiennement Atelier 400T SEM 43</t>
  </si>
  <si>
    <t>zs14269</t>
  </si>
  <si>
    <t>AM1436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</si>
</sst>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 * #,##0.00_)\ &quot;$&quot;_ ;_ * \(#,##0.00\)\ &quot;$&quot;_ ;_ * &quot;-&quot;??_)\ &quot;$&quot;_ ;_ @_ "/>
    <numFmt numFmtId="164" formatCode="_(* #,##0.00_);_(* \(#,##0.00\);_(* &quot;-&quot;??_);_(@_)"/>
    <numFmt numFmtId="166" formatCode="[$-F800]dddd\,\ mmmm\ dd\,\ yyyy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Times New Roman"/>
      <family val="1"/>
    </font>
    <font>
      <sz val="10"/>
      <name val="Times New Roman"/>
      <family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name val="Arial"/>
      <family val="2"/>
    </font>
    <font>
      <b/>
      <sz val="10"/>
      <name val="Times New Roman"/>
      <family val="1"/>
    </font>
    <font>
      <b/>
      <sz val="10"/>
      <color theme="0"/>
      <name val="Times New Roman"/>
      <family val="1"/>
    </font>
    <font>
      <sz val="10"/>
      <color theme="0"/>
      <name val="Times New Roman"/>
      <family val="1"/>
    </font>
    <font>
      <b/>
      <sz val="10"/>
      <color theme="2"/>
      <name val="Times New Roman"/>
      <family val="1"/>
    </font>
    <font>
      <b/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FF0000"/>
      <name val="Times New Roman"/>
      <family val="1"/>
    </font>
    <font>
      <b/>
      <sz val="10"/>
      <color theme="0"/>
      <name val="Calibri"/>
      <family val="2"/>
      <scheme val="minor"/>
    </font>
    <font>
      <sz val="8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A66BD3"/>
        <bgColor indexed="64"/>
      </patternFill>
    </fill>
    <fill>
      <patternFill patternType="solid">
        <fgColor rgb="FFA365D1"/>
        <bgColor indexed="64"/>
      </patternFill>
    </fill>
  </fills>
  <borders count="51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63">
    <xf numFmtId="0" fontId="0" fillId="0" borderId="0"/>
    <xf numFmtId="0" fontId="3" fillId="0" borderId="0"/>
    <xf numFmtId="9" fontId="4" fillId="0" borderId="0" applyFont="0" applyFill="0" applyBorder="0" applyAlignment="0" applyProtection="0"/>
    <xf numFmtId="0" fontId="1" fillId="2" borderId="1" applyNumberFormat="0" applyFont="0" applyAlignment="0" applyProtection="0"/>
    <xf numFmtId="0" fontId="7" fillId="0" borderId="0"/>
    <xf numFmtId="9" fontId="3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7" fillId="0" borderId="0" applyFont="0" applyProtection="0"/>
    <xf numFmtId="44" fontId="1" fillId="0" borderId="0" applyFont="0" applyFill="0" applyBorder="0" applyAlignment="0" applyProtection="0"/>
  </cellStyleXfs>
  <cellXfs count="205">
    <xf numFmtId="0" fontId="0" fillId="0" borderId="0" xfId="0"/>
    <xf numFmtId="0" fontId="0" fillId="0" borderId="0" xfId="0"/>
    <xf numFmtId="0" fontId="2" fillId="0" borderId="0" xfId="0" applyFont="1"/>
    <xf numFmtId="22" fontId="0" fillId="0" borderId="0" xfId="0" applyNumberFormat="1"/>
    <xf numFmtId="0" fontId="3" fillId="4" borderId="2" xfId="1" applyFill="1" applyBorder="1" applyAlignment="1">
      <alignment horizontal="center"/>
    </xf>
    <xf numFmtId="0" fontId="3" fillId="5" borderId="2" xfId="1" applyFill="1" applyBorder="1" applyAlignment="1">
      <alignment horizontal="center"/>
    </xf>
    <xf numFmtId="0" fontId="3" fillId="6" borderId="2" xfId="1" applyFill="1" applyBorder="1" applyAlignment="1">
      <alignment horizontal="center"/>
    </xf>
    <xf numFmtId="166" fontId="3" fillId="7" borderId="0" xfId="1" applyNumberFormat="1" applyFill="1" applyAlignment="1">
      <alignment horizontal="center"/>
    </xf>
    <xf numFmtId="166" fontId="2" fillId="3" borderId="2" xfId="1" applyNumberFormat="1" applyFont="1" applyFill="1" applyBorder="1" applyAlignment="1">
      <alignment horizontal="center" vertical="top" wrapText="1"/>
    </xf>
    <xf numFmtId="1" fontId="2" fillId="3" borderId="2" xfId="1" applyNumberFormat="1" applyFont="1" applyFill="1" applyBorder="1" applyAlignment="1">
      <alignment horizontal="center" vertical="top" wrapText="1"/>
    </xf>
    <xf numFmtId="14" fontId="2" fillId="3" borderId="2" xfId="1" applyNumberFormat="1" applyFont="1" applyFill="1" applyBorder="1" applyAlignment="1">
      <alignment horizontal="center" vertical="top"/>
    </xf>
    <xf numFmtId="0" fontId="2" fillId="3" borderId="2" xfId="1" applyFont="1" applyFill="1" applyBorder="1" applyAlignment="1">
      <alignment vertical="top"/>
    </xf>
    <xf numFmtId="0" fontId="2" fillId="3" borderId="2" xfId="1" applyFont="1" applyFill="1" applyBorder="1" applyAlignment="1">
      <alignment horizontal="center" vertical="top" wrapText="1"/>
    </xf>
    <xf numFmtId="0" fontId="2" fillId="3" borderId="2" xfId="1" applyFont="1" applyFill="1" applyBorder="1" applyAlignment="1">
      <alignment horizontal="center" vertical="top"/>
    </xf>
    <xf numFmtId="0" fontId="2" fillId="3" borderId="2" xfId="1" applyFont="1" applyFill="1" applyBorder="1" applyAlignment="1">
      <alignment horizontal="left" vertical="top"/>
    </xf>
    <xf numFmtId="0" fontId="3" fillId="3" borderId="2" xfId="1" applyFill="1" applyBorder="1"/>
    <xf numFmtId="0" fontId="3" fillId="3" borderId="0" xfId="1" applyFill="1"/>
    <xf numFmtId="0" fontId="3" fillId="3" borderId="0" xfId="1" applyFill="1" applyAlignment="1">
      <alignment horizontal="center"/>
    </xf>
    <xf numFmtId="49" fontId="3" fillId="7" borderId="2" xfId="1" applyNumberFormat="1" applyFill="1" applyBorder="1" applyAlignment="1">
      <alignment horizontal="center"/>
    </xf>
    <xf numFmtId="14" fontId="3" fillId="7" borderId="2" xfId="1" applyNumberFormat="1" applyFill="1" applyBorder="1" applyAlignment="1">
      <alignment horizontal="center" vertical="center"/>
    </xf>
    <xf numFmtId="1" fontId="3" fillId="7" borderId="2" xfId="1" applyNumberFormat="1" applyFill="1" applyBorder="1" applyAlignment="1">
      <alignment horizontal="center" vertical="center"/>
    </xf>
    <xf numFmtId="0" fontId="3" fillId="7" borderId="2" xfId="1" applyFill="1" applyBorder="1" applyAlignment="1">
      <alignment horizontal="center" vertical="center"/>
    </xf>
    <xf numFmtId="0" fontId="3" fillId="0" borderId="0" xfId="1"/>
    <xf numFmtId="0" fontId="3" fillId="0" borderId="0" xfId="1" applyAlignment="1">
      <alignment horizontal="center"/>
    </xf>
    <xf numFmtId="0" fontId="8" fillId="3" borderId="0" xfId="1" applyFont="1" applyFill="1" applyAlignment="1">
      <alignment horizontal="center"/>
    </xf>
    <xf numFmtId="0" fontId="3" fillId="3" borderId="0" xfId="1" applyFill="1" applyProtection="1">
      <protection locked="0"/>
    </xf>
    <xf numFmtId="0" fontId="3" fillId="0" borderId="0" xfId="1" applyAlignment="1">
      <alignment horizontal="left"/>
    </xf>
    <xf numFmtId="49" fontId="2" fillId="3" borderId="2" xfId="1" applyNumberFormat="1" applyFont="1" applyFill="1" applyBorder="1" applyAlignment="1">
      <alignment horizontal="center" vertical="top" wrapText="1"/>
    </xf>
    <xf numFmtId="0" fontId="3" fillId="0" borderId="2" xfId="1" applyBorder="1" applyAlignment="1">
      <alignment horizontal="center"/>
    </xf>
    <xf numFmtId="1" fontId="3" fillId="0" borderId="2" xfId="1" applyNumberFormat="1" applyBorder="1" applyAlignment="1" applyProtection="1">
      <alignment horizontal="center"/>
      <protection locked="0"/>
    </xf>
    <xf numFmtId="166" fontId="3" fillId="0" borderId="2" xfId="1" applyNumberFormat="1" applyBorder="1" applyAlignment="1">
      <alignment horizontal="center"/>
    </xf>
    <xf numFmtId="49" fontId="3" fillId="0" borderId="2" xfId="1" applyNumberFormat="1" applyBorder="1" applyAlignment="1">
      <alignment horizontal="center"/>
    </xf>
    <xf numFmtId="0" fontId="0" fillId="0" borderId="0" xfId="0" applyNumberFormat="1"/>
    <xf numFmtId="0" fontId="3" fillId="12" borderId="0" xfId="1" applyFill="1" applyAlignment="1" applyProtection="1">
      <alignment horizontal="center"/>
      <protection locked="0"/>
    </xf>
    <xf numFmtId="0" fontId="10" fillId="3" borderId="0" xfId="1" applyFont="1" applyFill="1" applyAlignment="1" applyProtection="1">
      <alignment horizontal="center"/>
      <protection locked="0"/>
    </xf>
    <xf numFmtId="0" fontId="3" fillId="3" borderId="0" xfId="1" applyFill="1" applyAlignment="1" applyProtection="1">
      <alignment horizontal="center"/>
      <protection locked="0"/>
    </xf>
    <xf numFmtId="0" fontId="9" fillId="3" borderId="0" xfId="1" applyFont="1" applyFill="1" applyAlignment="1" applyProtection="1">
      <alignment horizontal="center"/>
      <protection locked="0"/>
    </xf>
    <xf numFmtId="0" fontId="11" fillId="3" borderId="0" xfId="1" applyFont="1" applyFill="1" applyAlignment="1" applyProtection="1">
      <alignment horizontal="center"/>
      <protection locked="0"/>
    </xf>
    <xf numFmtId="0" fontId="3" fillId="11" borderId="2" xfId="1" applyFill="1" applyBorder="1" applyAlignment="1">
      <alignment horizontal="center"/>
    </xf>
    <xf numFmtId="0" fontId="3" fillId="13" borderId="2" xfId="1" applyFill="1" applyBorder="1" applyAlignment="1">
      <alignment horizontal="center"/>
    </xf>
    <xf numFmtId="0" fontId="3" fillId="3" borderId="0" xfId="1" applyFill="1" applyAlignment="1">
      <alignment horizontal="left"/>
    </xf>
    <xf numFmtId="0" fontId="3" fillId="0" borderId="2" xfId="1" applyFill="1" applyBorder="1" applyAlignment="1" applyProtection="1">
      <alignment horizontal="center"/>
      <protection locked="0"/>
    </xf>
    <xf numFmtId="0" fontId="13" fillId="3" borderId="2" xfId="1" applyFont="1" applyFill="1" applyBorder="1" applyAlignment="1">
      <alignment horizontal="center" vertical="top" wrapText="1"/>
    </xf>
    <xf numFmtId="49" fontId="14" fillId="9" borderId="0" xfId="1" applyNumberFormat="1" applyFont="1" applyFill="1" applyAlignment="1">
      <alignment horizontal="center"/>
    </xf>
    <xf numFmtId="14" fontId="2" fillId="10" borderId="2" xfId="1" applyNumberFormat="1" applyFont="1" applyFill="1" applyBorder="1" applyAlignment="1">
      <alignment horizontal="center" vertical="top"/>
    </xf>
    <xf numFmtId="2" fontId="3" fillId="0" borderId="0" xfId="1" applyNumberFormat="1"/>
    <xf numFmtId="0" fontId="2" fillId="0" borderId="0" xfId="1" applyFont="1" applyAlignment="1">
      <alignment vertical="top"/>
    </xf>
    <xf numFmtId="0" fontId="2" fillId="0" borderId="0" xfId="1" applyFont="1" applyAlignment="1">
      <alignment horizontal="center" vertical="top"/>
    </xf>
    <xf numFmtId="0" fontId="3" fillId="0" borderId="2" xfId="62" applyNumberFormat="1" applyFont="1" applyBorder="1" applyAlignment="1">
      <alignment horizontal="center"/>
    </xf>
    <xf numFmtId="166" fontId="3" fillId="0" borderId="2" xfId="62" applyNumberFormat="1" applyFont="1" applyBorder="1" applyAlignment="1">
      <alignment horizontal="center"/>
    </xf>
    <xf numFmtId="49" fontId="3" fillId="0" borderId="12" xfId="1" applyNumberFormat="1" applyBorder="1" applyAlignment="1">
      <alignment horizontal="left"/>
    </xf>
    <xf numFmtId="0" fontId="3" fillId="10" borderId="2" xfId="1" applyFill="1" applyBorder="1" applyAlignment="1" applyProtection="1">
      <alignment horizontal="center"/>
      <protection locked="0"/>
    </xf>
    <xf numFmtId="1" fontId="3" fillId="7" borderId="0" xfId="1" applyNumberFormat="1" applyFill="1" applyAlignment="1">
      <alignment horizontal="center"/>
    </xf>
    <xf numFmtId="0" fontId="3" fillId="7" borderId="0" xfId="1" applyFill="1"/>
    <xf numFmtId="0" fontId="3" fillId="7" borderId="0" xfId="1" applyFill="1" applyAlignment="1">
      <alignment horizontal="center" vertical="center"/>
    </xf>
    <xf numFmtId="0" fontId="3" fillId="7" borderId="0" xfId="1" applyFill="1" applyAlignment="1">
      <alignment horizontal="left"/>
    </xf>
    <xf numFmtId="0" fontId="3" fillId="7" borderId="0" xfId="1" applyFill="1" applyAlignment="1">
      <alignment horizontal="center"/>
    </xf>
    <xf numFmtId="0" fontId="0" fillId="7" borderId="0" xfId="0" applyFill="1"/>
    <xf numFmtId="0" fontId="2" fillId="7" borderId="0" xfId="0" applyFont="1" applyFill="1" applyAlignment="1">
      <alignment horizontal="center"/>
    </xf>
    <xf numFmtId="0" fontId="2" fillId="3" borderId="33" xfId="0" applyFont="1" applyFill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5" xfId="0" applyBorder="1" applyAlignment="1">
      <alignment horizontal="center"/>
    </xf>
    <xf numFmtId="0" fontId="3" fillId="0" borderId="0" xfId="1" applyAlignment="1">
      <alignment horizontal="center" vertical="center"/>
    </xf>
    <xf numFmtId="0" fontId="12" fillId="3" borderId="2" xfId="1" applyFont="1" applyFill="1" applyBorder="1" applyAlignment="1">
      <alignment horizontal="center" vertical="top" wrapText="1"/>
    </xf>
    <xf numFmtId="0" fontId="0" fillId="0" borderId="46" xfId="0" applyBorder="1" applyAlignment="1">
      <alignment horizontal="center"/>
    </xf>
    <xf numFmtId="0" fontId="0" fillId="0" borderId="2" xfId="0" applyBorder="1"/>
    <xf numFmtId="0" fontId="0" fillId="0" borderId="30" xfId="0" applyBorder="1"/>
    <xf numFmtId="0" fontId="0" fillId="3" borderId="10" xfId="0" applyFill="1" applyBorder="1" applyAlignment="1">
      <alignment horizontal="center"/>
    </xf>
    <xf numFmtId="0" fontId="8" fillId="3" borderId="20" xfId="1" applyFont="1" applyFill="1" applyBorder="1" applyAlignment="1">
      <alignment horizontal="center"/>
    </xf>
    <xf numFmtId="0" fontId="2" fillId="3" borderId="18" xfId="0" applyFont="1" applyFill="1" applyBorder="1" applyAlignment="1">
      <alignment horizontal="center"/>
    </xf>
    <xf numFmtId="0" fontId="2" fillId="3" borderId="19" xfId="0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3" borderId="49" xfId="0" applyFill="1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4" xfId="0" applyBorder="1" applyAlignment="1">
      <alignment horizontal="center"/>
    </xf>
    <xf numFmtId="0" fontId="3" fillId="0" borderId="0" xfId="1" applyBorder="1" applyAlignment="1">
      <alignment horizontal="center" vertical="center"/>
    </xf>
    <xf numFmtId="0" fontId="3" fillId="0" borderId="0" xfId="1" applyBorder="1"/>
    <xf numFmtId="0" fontId="3" fillId="8" borderId="20" xfId="1" applyFill="1" applyBorder="1"/>
    <xf numFmtId="0" fontId="3" fillId="8" borderId="32" xfId="1" applyFill="1" applyBorder="1"/>
    <xf numFmtId="0" fontId="3" fillId="8" borderId="20" xfId="1" applyFill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2" fontId="3" fillId="0" borderId="2" xfId="1" applyNumberFormat="1" applyBorder="1" applyAlignment="1">
      <alignment horizontal="center"/>
    </xf>
    <xf numFmtId="2" fontId="3" fillId="0" borderId="2" xfId="1" applyNumberFormat="1" applyBorder="1"/>
    <xf numFmtId="2" fontId="3" fillId="0" borderId="2" xfId="1" applyNumberFormat="1" applyBorder="1" applyAlignment="1" applyProtection="1">
      <alignment horizontal="center" vertical="center"/>
      <protection locked="0"/>
    </xf>
    <xf numFmtId="2" fontId="3" fillId="0" borderId="2" xfId="1" applyNumberFormat="1" applyFill="1" applyBorder="1" applyAlignment="1">
      <alignment horizontal="center"/>
    </xf>
    <xf numFmtId="2" fontId="3" fillId="3" borderId="2" xfId="1" applyNumberFormat="1" applyFill="1" applyBorder="1"/>
    <xf numFmtId="2" fontId="3" fillId="3" borderId="0" xfId="1" applyNumberFormat="1" applyFill="1"/>
    <xf numFmtId="2" fontId="3" fillId="3" borderId="0" xfId="1" applyNumberFormat="1" applyFill="1" applyProtection="1">
      <protection locked="0"/>
    </xf>
    <xf numFmtId="166" fontId="3" fillId="0" borderId="13" xfId="1" applyNumberFormat="1" applyFill="1" applyBorder="1" applyAlignment="1" applyProtection="1">
      <alignment horizontal="center"/>
    </xf>
    <xf numFmtId="0" fontId="0" fillId="0" borderId="4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8" fillId="3" borderId="12" xfId="1" applyFont="1" applyFill="1" applyBorder="1" applyAlignment="1">
      <alignment horizontal="center"/>
    </xf>
    <xf numFmtId="0" fontId="0" fillId="0" borderId="9" xfId="0" applyBorder="1"/>
    <xf numFmtId="0" fontId="0" fillId="0" borderId="47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3" borderId="28" xfId="0" applyFill="1" applyBorder="1" applyAlignment="1">
      <alignment horizontal="center"/>
    </xf>
    <xf numFmtId="0" fontId="0" fillId="3" borderId="33" xfId="0" applyFill="1" applyBorder="1"/>
    <xf numFmtId="0" fontId="0" fillId="3" borderId="42" xfId="0" applyFill="1" applyBorder="1"/>
    <xf numFmtId="0" fontId="0" fillId="3" borderId="42" xfId="0" applyFill="1" applyBorder="1" applyAlignment="1">
      <alignment horizontal="center"/>
    </xf>
    <xf numFmtId="0" fontId="0" fillId="3" borderId="32" xfId="0" applyFill="1" applyBorder="1"/>
    <xf numFmtId="0" fontId="0" fillId="0" borderId="2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49" fontId="8" fillId="0" borderId="47" xfId="1" applyNumberFormat="1" applyFont="1" applyBorder="1" applyAlignment="1">
      <alignment horizontal="center"/>
    </xf>
    <xf numFmtId="49" fontId="8" fillId="7" borderId="34" xfId="1" applyNumberFormat="1" applyFont="1" applyFill="1" applyBorder="1" applyAlignment="1">
      <alignment horizontal="center"/>
    </xf>
    <xf numFmtId="0" fontId="2" fillId="7" borderId="0" xfId="0" applyFont="1" applyFill="1"/>
    <xf numFmtId="49" fontId="8" fillId="7" borderId="47" xfId="1" applyNumberFormat="1" applyFont="1" applyFill="1" applyBorder="1" applyAlignment="1">
      <alignment horizontal="center"/>
    </xf>
    <xf numFmtId="49" fontId="8" fillId="7" borderId="44" xfId="1" applyNumberFormat="1" applyFont="1" applyFill="1" applyBorder="1" applyAlignment="1">
      <alignment horizontal="center"/>
    </xf>
    <xf numFmtId="49" fontId="8" fillId="0" borderId="44" xfId="1" applyNumberFormat="1" applyFont="1" applyBorder="1" applyAlignment="1">
      <alignment horizontal="center"/>
    </xf>
    <xf numFmtId="49" fontId="8" fillId="0" borderId="34" xfId="1" applyNumberFormat="1" applyFont="1" applyBorder="1" applyAlignment="1">
      <alignment horizontal="center"/>
    </xf>
    <xf numFmtId="49" fontId="8" fillId="7" borderId="12" xfId="1" applyNumberFormat="1" applyFont="1" applyFill="1" applyBorder="1" applyAlignment="1">
      <alignment horizontal="center"/>
    </xf>
    <xf numFmtId="0" fontId="8" fillId="0" borderId="34" xfId="1" applyFont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0" fillId="3" borderId="37" xfId="0" applyFill="1" applyBorder="1" applyAlignment="1">
      <alignment horizontal="center"/>
    </xf>
    <xf numFmtId="0" fontId="2" fillId="3" borderId="12" xfId="0" applyFont="1" applyFill="1" applyBorder="1" applyAlignment="1">
      <alignment horizontal="center"/>
    </xf>
    <xf numFmtId="0" fontId="0" fillId="0" borderId="50" xfId="0" applyBorder="1" applyAlignment="1">
      <alignment horizontal="center"/>
    </xf>
    <xf numFmtId="0" fontId="0" fillId="3" borderId="26" xfId="0" applyFill="1" applyBorder="1" applyAlignment="1">
      <alignment horizontal="center"/>
    </xf>
    <xf numFmtId="0" fontId="0" fillId="3" borderId="27" xfId="0" applyFill="1" applyBorder="1" applyAlignment="1">
      <alignment horizontal="center"/>
    </xf>
    <xf numFmtId="0" fontId="0" fillId="3" borderId="43" xfId="0" applyFill="1" applyBorder="1" applyAlignment="1">
      <alignment horizontal="center"/>
    </xf>
    <xf numFmtId="0" fontId="0" fillId="3" borderId="28" xfId="0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8" fillId="3" borderId="26" xfId="1" applyFont="1" applyFill="1" applyBorder="1" applyAlignment="1">
      <alignment horizontal="center"/>
    </xf>
    <xf numFmtId="0" fontId="8" fillId="3" borderId="43" xfId="1" applyFont="1" applyFill="1" applyBorder="1" applyAlignment="1">
      <alignment horizontal="center"/>
    </xf>
    <xf numFmtId="49" fontId="8" fillId="7" borderId="18" xfId="1" applyNumberFormat="1" applyFont="1" applyFill="1" applyBorder="1" applyAlignment="1">
      <alignment horizontal="center"/>
    </xf>
    <xf numFmtId="49" fontId="8" fillId="7" borderId="39" xfId="1" applyNumberFormat="1" applyFont="1" applyFill="1" applyBorder="1" applyAlignment="1">
      <alignment horizontal="center"/>
    </xf>
    <xf numFmtId="49" fontId="8" fillId="7" borderId="19" xfId="1" applyNumberFormat="1" applyFont="1" applyFill="1" applyBorder="1" applyAlignment="1">
      <alignment horizontal="center"/>
    </xf>
    <xf numFmtId="14" fontId="3" fillId="3" borderId="0" xfId="1" applyNumberFormat="1" applyFill="1"/>
    <xf numFmtId="14" fontId="3" fillId="0" borderId="2" xfId="1" applyNumberFormat="1" applyBorder="1" applyAlignment="1">
      <alignment horizontal="center" vertical="center"/>
    </xf>
    <xf numFmtId="0" fontId="0" fillId="3" borderId="26" xfId="0" applyFill="1" applyBorder="1" applyAlignment="1">
      <alignment horizontal="center"/>
    </xf>
    <xf numFmtId="0" fontId="0" fillId="3" borderId="27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3" borderId="2" xfId="0" applyFill="1" applyBorder="1"/>
    <xf numFmtId="49" fontId="8" fillId="7" borderId="16" xfId="1" applyNumberFormat="1" applyFont="1" applyFill="1" applyBorder="1" applyAlignment="1">
      <alignment horizontal="center"/>
    </xf>
    <xf numFmtId="0" fontId="0" fillId="0" borderId="29" xfId="0" applyBorder="1" applyAlignment="1">
      <alignment horizontal="center"/>
    </xf>
    <xf numFmtId="0" fontId="0" fillId="3" borderId="29" xfId="0" applyFill="1" applyBorder="1"/>
    <xf numFmtId="49" fontId="8" fillId="7" borderId="11" xfId="1" applyNumberFormat="1" applyFont="1" applyFill="1" applyBorder="1" applyAlignment="1">
      <alignment horizontal="center"/>
    </xf>
    <xf numFmtId="49" fontId="8" fillId="7" borderId="14" xfId="1" applyNumberFormat="1" applyFont="1" applyFill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3" borderId="30" xfId="0" applyFill="1" applyBorder="1"/>
    <xf numFmtId="0" fontId="3" fillId="0" borderId="2" xfId="1" applyFill="1" applyBorder="1" applyAlignment="1" applyProtection="1">
      <alignment horizontal="center"/>
    </xf>
    <xf numFmtId="0" fontId="3" fillId="0" borderId="2" xfId="1" applyBorder="1" applyAlignment="1" applyProtection="1">
      <alignment horizontal="center"/>
    </xf>
    <xf numFmtId="0" fontId="3" fillId="12" borderId="0" xfId="1" applyFill="1" applyAlignment="1" applyProtection="1">
      <alignment horizontal="center"/>
    </xf>
    <xf numFmtId="0" fontId="3" fillId="0" borderId="4" xfId="1" applyBorder="1" applyAlignment="1" applyProtection="1">
      <alignment horizontal="center"/>
      <protection locked="0"/>
    </xf>
    <xf numFmtId="0" fontId="0" fillId="3" borderId="38" xfId="0" applyFill="1" applyBorder="1" applyAlignment="1"/>
    <xf numFmtId="0" fontId="0" fillId="3" borderId="0" xfId="0" applyFill="1" applyBorder="1" applyAlignment="1"/>
    <xf numFmtId="0" fontId="0" fillId="3" borderId="36" xfId="0" applyFill="1" applyBorder="1" applyAlignment="1"/>
    <xf numFmtId="0" fontId="14" fillId="9" borderId="0" xfId="1" applyFont="1" applyFill="1" applyAlignment="1">
      <alignment horizontal="center" vertical="center"/>
    </xf>
    <xf numFmtId="0" fontId="14" fillId="9" borderId="8" xfId="1" applyFont="1" applyFill="1" applyBorder="1" applyAlignment="1">
      <alignment horizontal="center" vertical="center"/>
    </xf>
    <xf numFmtId="0" fontId="3" fillId="8" borderId="45" xfId="1" applyFill="1" applyBorder="1" applyAlignment="1">
      <alignment horizontal="center"/>
    </xf>
    <xf numFmtId="0" fontId="3" fillId="8" borderId="21" xfId="1" applyFill="1" applyBorder="1" applyAlignment="1">
      <alignment horizontal="center"/>
    </xf>
    <xf numFmtId="0" fontId="3" fillId="8" borderId="46" xfId="1" applyFill="1" applyBorder="1" applyAlignment="1">
      <alignment horizontal="center"/>
    </xf>
    <xf numFmtId="0" fontId="14" fillId="9" borderId="28" xfId="1" applyFont="1" applyFill="1" applyBorder="1" applyAlignment="1">
      <alignment horizontal="center"/>
    </xf>
    <xf numFmtId="0" fontId="8" fillId="13" borderId="14" xfId="1" applyFont="1" applyFill="1" applyBorder="1" applyAlignment="1">
      <alignment horizontal="center"/>
    </xf>
    <xf numFmtId="0" fontId="8" fillId="13" borderId="15" xfId="1" applyFont="1" applyFill="1" applyBorder="1" applyAlignment="1">
      <alignment horizontal="center"/>
    </xf>
    <xf numFmtId="0" fontId="0" fillId="3" borderId="38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31" xfId="0" applyFill="1" applyBorder="1" applyAlignment="1">
      <alignment horizontal="center"/>
    </xf>
    <xf numFmtId="0" fontId="8" fillId="5" borderId="14" xfId="1" applyFont="1" applyFill="1" applyBorder="1" applyAlignment="1">
      <alignment horizontal="center"/>
    </xf>
    <xf numFmtId="0" fontId="8" fillId="5" borderId="15" xfId="1" applyFont="1" applyFill="1" applyBorder="1" applyAlignment="1">
      <alignment horizontal="center"/>
    </xf>
    <xf numFmtId="0" fontId="8" fillId="6" borderId="14" xfId="1" applyFont="1" applyFill="1" applyBorder="1" applyAlignment="1">
      <alignment horizontal="center"/>
    </xf>
    <xf numFmtId="0" fontId="8" fillId="6" borderId="15" xfId="1" applyFont="1" applyFill="1" applyBorder="1" applyAlignment="1">
      <alignment horizontal="center"/>
    </xf>
    <xf numFmtId="0" fontId="8" fillId="4" borderId="14" xfId="1" applyFont="1" applyFill="1" applyBorder="1" applyAlignment="1">
      <alignment horizontal="center"/>
    </xf>
    <xf numFmtId="0" fontId="8" fillId="4" borderId="15" xfId="1" applyFont="1" applyFill="1" applyBorder="1" applyAlignment="1">
      <alignment horizontal="center"/>
    </xf>
    <xf numFmtId="0" fontId="8" fillId="11" borderId="14" xfId="1" applyFont="1" applyFill="1" applyBorder="1" applyAlignment="1">
      <alignment horizontal="center"/>
    </xf>
    <xf numFmtId="0" fontId="8" fillId="11" borderId="15" xfId="1" applyFont="1" applyFill="1" applyBorder="1" applyAlignment="1">
      <alignment horizontal="center"/>
    </xf>
    <xf numFmtId="0" fontId="8" fillId="4" borderId="41" xfId="1" applyFont="1" applyFill="1" applyBorder="1" applyAlignment="1">
      <alignment horizontal="center"/>
    </xf>
    <xf numFmtId="0" fontId="8" fillId="4" borderId="40" xfId="1" applyFont="1" applyFill="1" applyBorder="1" applyAlignment="1">
      <alignment horizontal="center"/>
    </xf>
    <xf numFmtId="14" fontId="2" fillId="4" borderId="14" xfId="0" applyNumberFormat="1" applyFont="1" applyFill="1" applyBorder="1" applyAlignment="1">
      <alignment horizontal="center"/>
    </xf>
    <xf numFmtId="14" fontId="2" fillId="4" borderId="15" xfId="0" applyNumberFormat="1" applyFont="1" applyFill="1" applyBorder="1" applyAlignment="1">
      <alignment horizontal="center"/>
    </xf>
    <xf numFmtId="14" fontId="2" fillId="4" borderId="16" xfId="0" applyNumberFormat="1" applyFont="1" applyFill="1" applyBorder="1" applyAlignment="1">
      <alignment horizontal="center"/>
    </xf>
    <xf numFmtId="14" fontId="2" fillId="4" borderId="17" xfId="0" applyNumberFormat="1" applyFont="1" applyFill="1" applyBorder="1" applyAlignment="1">
      <alignment horizontal="center"/>
    </xf>
    <xf numFmtId="0" fontId="8" fillId="13" borderId="41" xfId="1" applyFont="1" applyFill="1" applyBorder="1" applyAlignment="1">
      <alignment horizontal="center"/>
    </xf>
    <xf numFmtId="0" fontId="8" fillId="13" borderId="40" xfId="1" applyFont="1" applyFill="1" applyBorder="1" applyAlignment="1">
      <alignment horizontal="center"/>
    </xf>
    <xf numFmtId="14" fontId="2" fillId="14" borderId="14" xfId="0" applyNumberFormat="1" applyFont="1" applyFill="1" applyBorder="1" applyAlignment="1">
      <alignment horizontal="center"/>
    </xf>
    <xf numFmtId="14" fontId="2" fillId="14" borderId="15" xfId="0" applyNumberFormat="1" applyFont="1" applyFill="1" applyBorder="1" applyAlignment="1">
      <alignment horizontal="center"/>
    </xf>
    <xf numFmtId="14" fontId="2" fillId="14" borderId="16" xfId="0" applyNumberFormat="1" applyFont="1" applyFill="1" applyBorder="1" applyAlignment="1">
      <alignment horizontal="center"/>
    </xf>
    <xf numFmtId="14" fontId="2" fillId="14" borderId="17" xfId="0" applyNumberFormat="1" applyFont="1" applyFill="1" applyBorder="1" applyAlignment="1">
      <alignment horizontal="center"/>
    </xf>
    <xf numFmtId="0" fontId="8" fillId="11" borderId="41" xfId="1" applyFont="1" applyFill="1" applyBorder="1" applyAlignment="1">
      <alignment horizontal="center"/>
    </xf>
    <xf numFmtId="0" fontId="8" fillId="11" borderId="40" xfId="1" applyFont="1" applyFill="1" applyBorder="1" applyAlignment="1">
      <alignment horizontal="center"/>
    </xf>
    <xf numFmtId="0" fontId="8" fillId="5" borderId="41" xfId="1" applyFont="1" applyFill="1" applyBorder="1" applyAlignment="1">
      <alignment horizontal="center"/>
    </xf>
    <xf numFmtId="0" fontId="8" fillId="5" borderId="40" xfId="1" applyFont="1" applyFill="1" applyBorder="1" applyAlignment="1">
      <alignment horizontal="center"/>
    </xf>
    <xf numFmtId="14" fontId="2" fillId="5" borderId="14" xfId="0" applyNumberFormat="1" applyFont="1" applyFill="1" applyBorder="1" applyAlignment="1">
      <alignment horizontal="center"/>
    </xf>
    <xf numFmtId="14" fontId="2" fillId="5" borderId="15" xfId="0" applyNumberFormat="1" applyFont="1" applyFill="1" applyBorder="1" applyAlignment="1">
      <alignment horizontal="center"/>
    </xf>
    <xf numFmtId="14" fontId="2" fillId="5" borderId="16" xfId="0" applyNumberFormat="1" applyFont="1" applyFill="1" applyBorder="1" applyAlignment="1">
      <alignment horizontal="center"/>
    </xf>
    <xf numFmtId="14" fontId="2" fillId="5" borderId="17" xfId="0" applyNumberFormat="1" applyFont="1" applyFill="1" applyBorder="1" applyAlignment="1">
      <alignment horizontal="center"/>
    </xf>
    <xf numFmtId="14" fontId="2" fillId="11" borderId="14" xfId="0" applyNumberFormat="1" applyFont="1" applyFill="1" applyBorder="1" applyAlignment="1">
      <alignment horizontal="center"/>
    </xf>
    <xf numFmtId="14" fontId="2" fillId="11" borderId="15" xfId="0" applyNumberFormat="1" applyFont="1" applyFill="1" applyBorder="1" applyAlignment="1">
      <alignment horizontal="center"/>
    </xf>
    <xf numFmtId="14" fontId="2" fillId="11" borderId="16" xfId="0" applyNumberFormat="1" applyFont="1" applyFill="1" applyBorder="1" applyAlignment="1">
      <alignment horizontal="center"/>
    </xf>
    <xf numFmtId="14" fontId="2" fillId="11" borderId="17" xfId="0" applyNumberFormat="1" applyFont="1" applyFill="1" applyBorder="1" applyAlignment="1">
      <alignment horizontal="center"/>
    </xf>
    <xf numFmtId="0" fontId="8" fillId="6" borderId="41" xfId="1" applyFont="1" applyFill="1" applyBorder="1" applyAlignment="1">
      <alignment horizontal="center"/>
    </xf>
    <xf numFmtId="0" fontId="8" fillId="6" borderId="40" xfId="1" applyFont="1" applyFill="1" applyBorder="1" applyAlignment="1">
      <alignment horizontal="center"/>
    </xf>
    <xf numFmtId="14" fontId="2" fillId="6" borderId="14" xfId="0" applyNumberFormat="1" applyFont="1" applyFill="1" applyBorder="1" applyAlignment="1">
      <alignment horizontal="center"/>
    </xf>
    <xf numFmtId="14" fontId="2" fillId="6" borderId="15" xfId="0" applyNumberFormat="1" applyFont="1" applyFill="1" applyBorder="1" applyAlignment="1">
      <alignment horizontal="center"/>
    </xf>
    <xf numFmtId="14" fontId="2" fillId="6" borderId="16" xfId="0" applyNumberFormat="1" applyFont="1" applyFill="1" applyBorder="1" applyAlignment="1">
      <alignment horizontal="center"/>
    </xf>
    <xf numFmtId="14" fontId="2" fillId="6" borderId="17" xfId="0" applyNumberFormat="1" applyFont="1" applyFill="1" applyBorder="1" applyAlignment="1">
      <alignment horizontal="center"/>
    </xf>
  </cellXfs>
  <cellStyles count="63">
    <cellStyle name="Commentaire" xfId="3" xr:uid="{00000000-0005-0000-0000-000000000000}"/>
    <cellStyle name="Milliers 2" xfId="6" xr:uid="{00000000-0005-0000-0000-000001000000}"/>
    <cellStyle name="Milliers 2 2" xfId="8" xr:uid="{00000000-0005-0000-0000-000002000000}"/>
    <cellStyle name="Milliers 2 2 2" xfId="11" xr:uid="{00000000-0005-0000-0000-000003000000}"/>
    <cellStyle name="Milliers 2 2 2 2" xfId="20" xr:uid="{00000000-0005-0000-0000-000004000000}"/>
    <cellStyle name="Milliers 2 2 2 2 2" xfId="33" xr:uid="{00000000-0005-0000-0000-000005000000}"/>
    <cellStyle name="Milliers 2 2 2 2 2 2" xfId="59" xr:uid="{00000000-0005-0000-0000-000006000000}"/>
    <cellStyle name="Milliers 2 2 2 2 3" xfId="46" xr:uid="{00000000-0005-0000-0000-000007000000}"/>
    <cellStyle name="Milliers 2 2 2 3" xfId="15" xr:uid="{00000000-0005-0000-0000-000008000000}"/>
    <cellStyle name="Milliers 2 2 2 3 2" xfId="28" xr:uid="{00000000-0005-0000-0000-000009000000}"/>
    <cellStyle name="Milliers 2 2 2 3 2 2" xfId="54" xr:uid="{00000000-0005-0000-0000-00000A000000}"/>
    <cellStyle name="Milliers 2 2 2 3 3" xfId="41" xr:uid="{00000000-0005-0000-0000-00000B000000}"/>
    <cellStyle name="Milliers 2 2 2 4" xfId="24" xr:uid="{00000000-0005-0000-0000-00000C000000}"/>
    <cellStyle name="Milliers 2 2 2 4 2" xfId="50" xr:uid="{00000000-0005-0000-0000-00000D000000}"/>
    <cellStyle name="Milliers 2 2 2 5" xfId="37" xr:uid="{00000000-0005-0000-0000-00000E000000}"/>
    <cellStyle name="Milliers 2 3" xfId="9" xr:uid="{00000000-0005-0000-0000-00000F000000}"/>
    <cellStyle name="Milliers 2 3 2" xfId="18" xr:uid="{00000000-0005-0000-0000-000010000000}"/>
    <cellStyle name="Milliers 2 3 2 2" xfId="31" xr:uid="{00000000-0005-0000-0000-000011000000}"/>
    <cellStyle name="Milliers 2 3 2 2 2" xfId="57" xr:uid="{00000000-0005-0000-0000-000012000000}"/>
    <cellStyle name="Milliers 2 3 2 3" xfId="44" xr:uid="{00000000-0005-0000-0000-000013000000}"/>
    <cellStyle name="Milliers 2 3 3" xfId="13" xr:uid="{00000000-0005-0000-0000-000014000000}"/>
    <cellStyle name="Milliers 2 3 3 2" xfId="26" xr:uid="{00000000-0005-0000-0000-000015000000}"/>
    <cellStyle name="Milliers 2 3 3 2 2" xfId="52" xr:uid="{00000000-0005-0000-0000-000016000000}"/>
    <cellStyle name="Milliers 2 3 3 3" xfId="39" xr:uid="{00000000-0005-0000-0000-000017000000}"/>
    <cellStyle name="Milliers 2 3 4" xfId="22" xr:uid="{00000000-0005-0000-0000-000018000000}"/>
    <cellStyle name="Milliers 2 3 4 2" xfId="48" xr:uid="{00000000-0005-0000-0000-000019000000}"/>
    <cellStyle name="Milliers 2 3 5" xfId="35" xr:uid="{00000000-0005-0000-0000-00001A000000}"/>
    <cellStyle name="Milliers 3" xfId="7" xr:uid="{00000000-0005-0000-0000-00001B000000}"/>
    <cellStyle name="Milliers 3 2" xfId="10" xr:uid="{00000000-0005-0000-0000-00001C000000}"/>
    <cellStyle name="Milliers 3 2 2" xfId="19" xr:uid="{00000000-0005-0000-0000-00001D000000}"/>
    <cellStyle name="Milliers 3 2 2 2" xfId="32" xr:uid="{00000000-0005-0000-0000-00001E000000}"/>
    <cellStyle name="Milliers 3 2 2 2 2" xfId="58" xr:uid="{00000000-0005-0000-0000-00001F000000}"/>
    <cellStyle name="Milliers 3 2 2 3" xfId="45" xr:uid="{00000000-0005-0000-0000-000020000000}"/>
    <cellStyle name="Milliers 3 2 3" xfId="14" xr:uid="{00000000-0005-0000-0000-000021000000}"/>
    <cellStyle name="Milliers 3 2 3 2" xfId="27" xr:uid="{00000000-0005-0000-0000-000022000000}"/>
    <cellStyle name="Milliers 3 2 3 2 2" xfId="53" xr:uid="{00000000-0005-0000-0000-000023000000}"/>
    <cellStyle name="Milliers 3 2 3 3" xfId="40" xr:uid="{00000000-0005-0000-0000-000024000000}"/>
    <cellStyle name="Milliers 3 2 4" xfId="23" xr:uid="{00000000-0005-0000-0000-000025000000}"/>
    <cellStyle name="Milliers 3 2 4 2" xfId="49" xr:uid="{00000000-0005-0000-0000-000026000000}"/>
    <cellStyle name="Milliers 3 2 5" xfId="36" xr:uid="{00000000-0005-0000-0000-000027000000}"/>
    <cellStyle name="Milliers 4" xfId="12" xr:uid="{00000000-0005-0000-0000-000028000000}"/>
    <cellStyle name="Milliers 4 2" xfId="21" xr:uid="{00000000-0005-0000-0000-000029000000}"/>
    <cellStyle name="Milliers 4 2 2" xfId="34" xr:uid="{00000000-0005-0000-0000-00002A000000}"/>
    <cellStyle name="Milliers 4 2 2 2" xfId="60" xr:uid="{00000000-0005-0000-0000-00002B000000}"/>
    <cellStyle name="Milliers 4 2 3" xfId="47" xr:uid="{00000000-0005-0000-0000-00002C000000}"/>
    <cellStyle name="Milliers 4 3" xfId="16" xr:uid="{00000000-0005-0000-0000-00002D000000}"/>
    <cellStyle name="Milliers 4 3 2" xfId="29" xr:uid="{00000000-0005-0000-0000-00002E000000}"/>
    <cellStyle name="Milliers 4 3 2 2" xfId="55" xr:uid="{00000000-0005-0000-0000-00002F000000}"/>
    <cellStyle name="Milliers 4 3 3" xfId="42" xr:uid="{00000000-0005-0000-0000-000030000000}"/>
    <cellStyle name="Milliers 4 4" xfId="25" xr:uid="{00000000-0005-0000-0000-000031000000}"/>
    <cellStyle name="Milliers 4 4 2" xfId="51" xr:uid="{00000000-0005-0000-0000-000032000000}"/>
    <cellStyle name="Milliers 4 5" xfId="38" xr:uid="{00000000-0005-0000-0000-000033000000}"/>
    <cellStyle name="Milliers 5" xfId="17" xr:uid="{00000000-0005-0000-0000-000034000000}"/>
    <cellStyle name="Milliers 5 2" xfId="30" xr:uid="{00000000-0005-0000-0000-000035000000}"/>
    <cellStyle name="Milliers 5 2 2" xfId="56" xr:uid="{00000000-0005-0000-0000-000036000000}"/>
    <cellStyle name="Milliers 5 3" xfId="43" xr:uid="{00000000-0005-0000-0000-000037000000}"/>
    <cellStyle name="Monétaire" xfId="62" builtinId="4"/>
    <cellStyle name="Normal" xfId="0" builtinId="0"/>
    <cellStyle name="Normal 2" xfId="1" xr:uid="{00000000-0005-0000-0000-000039000000}"/>
    <cellStyle name="Normal 2 2" xfId="4" xr:uid="{00000000-0005-0000-0000-00003A000000}"/>
    <cellStyle name="Normal 2 3" xfId="61" xr:uid="{00000000-0005-0000-0000-00003B000000}"/>
    <cellStyle name="Pourcentage 2" xfId="2" xr:uid="{00000000-0005-0000-0000-00003D000000}"/>
    <cellStyle name="Pourcentage 2 2" xfId="5" xr:uid="{00000000-0005-0000-0000-00003E000000}"/>
  </cellStyles>
  <dxfs count="98">
    <dxf>
      <numFmt numFmtId="27" formatCode="yyyy/mm/dd\ hh:mm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27" formatCode="yyyy/mm/dd\ hh:mm"/>
    </dxf>
    <dxf>
      <numFmt numFmtId="0" formatCode="General"/>
    </dxf>
    <dxf>
      <numFmt numFmtId="0" formatCode="General"/>
    </dxf>
    <dxf>
      <numFmt numFmtId="0" formatCode="General"/>
    </dxf>
    <dxf>
      <numFmt numFmtId="27" formatCode="yyyy/mm/dd\ hh:mm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A365D1"/>
        </patternFill>
      </fill>
    </dxf>
    <dxf>
      <fill>
        <patternFill>
          <bgColor theme="5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5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A365D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A365D1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A365D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A365D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A365D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A365D1"/>
        </patternFill>
      </fill>
    </dxf>
    <dxf>
      <fill>
        <patternFill>
          <bgColor theme="5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A365D1"/>
      <color rgb="FF00FFCC"/>
      <color rgb="FFC65911"/>
      <color rgb="FFFF99FF"/>
      <color rgb="FFCCFF33"/>
      <color rgb="FF5809F7"/>
      <color rgb="FFFB0DEA"/>
      <color rgb="FFFFFF99"/>
      <color rgb="FFFF0066"/>
      <color rgb="FF7C547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WNTAS1\Appl$\Statistiques%20entretien\Planification%20Hebdomaire\Copie%20de%20Calendrier%20d'ordonnancement%20CSEP%20240T%20-%202019%20-%20SEMAINE%201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WNTAS1\Appl$\Statistiques%20entretien\Planification%20Hebdomaire\Calendrier%20d'ordonnancement%20CSEP%20-1426A%20-%202017-%20semaine%2048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GANTT - Semaine 11 - 240T"/>
      <sheetName val="11"/>
      <sheetName val="Projection hres huile moteur"/>
      <sheetName val="Contraintes GARAGE"/>
      <sheetName val="Export Ivara"/>
      <sheetName val="GANTT - Semaine 10 - 240T "/>
      <sheetName val="10"/>
      <sheetName val="GANTT - Semaine 9 - 240T"/>
      <sheetName val="9"/>
      <sheetName val="GANTT - Semaine 8 - 240T"/>
      <sheetName val="8"/>
      <sheetName val="GANTT - Semaine 7 - 240T"/>
      <sheetName val="7"/>
      <sheetName val="GANTT - Semaine 6 - 240T"/>
      <sheetName val="6"/>
      <sheetName val="GANTT - Semaine 5 - 240T"/>
      <sheetName val="5"/>
      <sheetName val="GANTT - Semaine 4 - 240T"/>
      <sheetName val="4"/>
      <sheetName val="GANTT - Semaine 3 - 240T"/>
      <sheetName val="3"/>
      <sheetName val="GANTT - Semaine 2 - 240T"/>
      <sheetName val="2"/>
      <sheetName val="GANTT - Semaine 1 - 240T"/>
      <sheetName val="1"/>
      <sheetName val="Hrs trav Urgent"/>
      <sheetName val="12"/>
    </sheetNames>
    <sheetDataSet>
      <sheetData sheetId="0"/>
      <sheetData sheetId="1">
        <row r="9">
          <cell r="AJ9">
            <v>1615</v>
          </cell>
        </row>
        <row r="12">
          <cell r="H12" t="str">
            <v>1 a 3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49"/>
      <sheetName val="Projection hres huile moteur"/>
      <sheetName val="Export Ivara"/>
      <sheetName val="Model"/>
      <sheetName val="11"/>
      <sheetName val="48b"/>
      <sheetName val="48"/>
      <sheetName val="47"/>
      <sheetName val="Lavage 47"/>
      <sheetName val="Ordonnacement atelier #47"/>
      <sheetName val="46"/>
      <sheetName val="Lavage 46"/>
      <sheetName val="Ordonnacement atelier #46"/>
      <sheetName val="H-Pad 46"/>
      <sheetName val="45"/>
      <sheetName val="44"/>
      <sheetName val="43"/>
      <sheetName val="Lavage 43"/>
      <sheetName val="Ordonnacement atelier #42"/>
      <sheetName val="Lavage 42"/>
      <sheetName val="42"/>
      <sheetName val="41"/>
      <sheetName val="40"/>
      <sheetName val="39"/>
      <sheetName val="38"/>
      <sheetName val="37"/>
      <sheetName val="36"/>
      <sheetName val="Ordonnacement atelier #39"/>
      <sheetName val="Ordonnacement atelier #35"/>
      <sheetName val="Lavage 35"/>
      <sheetName val="H-Pad 35"/>
      <sheetName val="35"/>
      <sheetName val="34"/>
      <sheetName val="D11T - 902-903"/>
      <sheetName val="Ordonnacement atelier #34"/>
      <sheetName val="33"/>
      <sheetName val="32"/>
      <sheetName val="Ordonnacement atelier #31"/>
      <sheetName val="31"/>
      <sheetName val="Cédule H-Pad 31"/>
      <sheetName val="30"/>
      <sheetName val="29"/>
      <sheetName val="28"/>
      <sheetName val="Cédule H-Pad 27 V 25 juin 2017"/>
      <sheetName val="27"/>
      <sheetName val="26"/>
      <sheetName val="25"/>
      <sheetName val="24"/>
      <sheetName val="23"/>
      <sheetName val="22"/>
      <sheetName val="21"/>
      <sheetName val="20"/>
      <sheetName val=" 19"/>
      <sheetName val="18"/>
      <sheetName val="17"/>
      <sheetName val="16"/>
      <sheetName val="15"/>
      <sheetName val="14"/>
      <sheetName val="13"/>
      <sheetName val="12"/>
      <sheetName val="10"/>
      <sheetName val="9"/>
      <sheetName val="8"/>
      <sheetName val="7"/>
      <sheetName val="6"/>
      <sheetName val="4"/>
      <sheetName val="Modèle Lavag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24ED11E3-5661-44E9-8237-930AB42DF6E4}" autoFormatId="16" applyNumberFormats="0" applyBorderFormats="0" applyFontFormats="0" applyPatternFormats="0" applyAlignmentFormats="0" applyWidthHeightFormats="0">
  <queryTableRefresh nextId="4">
    <queryTableFields count="3">
      <queryTableField id="1" name="BT" tableColumnId="1"/>
      <queryTableField id="2" name="Titre BT" tableColumnId="2"/>
      <queryTableField id="3" name="Actif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4ACED89A-4E81-4389-8EBA-80A3DE2A1F4B}" autoFormatId="16" applyNumberFormats="0" applyBorderFormats="0" applyFontFormats="0" applyPatternFormats="0" applyAlignmentFormats="0" applyWidthHeightFormats="0">
  <queryTableRefresh nextId="13">
    <queryTableFields count="12">
      <queryTableField id="1" name="QCAsseToSch" tableColumnId="1"/>
      <queryTableField id="2" name="Position Hierarchique" tableColumnId="2"/>
      <queryTableField id="3" name="BT" tableColumnId="3"/>
      <queryTableField id="4" name="Cycle Déclancher" tableColumnId="4"/>
      <queryTableField id="5" name="Prochain Cycle" tableColumnId="5"/>
      <queryTableField id="6" name="Titre" tableColumnId="6"/>
      <queryTableField id="7" name="JobNumber" tableColumnId="7"/>
      <queryTableField id="8" name="TriggCondIco" tableColumnId="8"/>
      <queryTableField id="9" name="DaysTillNext_amt" tableColumnId="9"/>
      <queryTableField id="10" name="DaysTillNext_uom" tableColumnId="10"/>
      <queryTableField id="11" name="DaysTillNext_bse" tableColumnId="11"/>
      <queryTableField id="12" name="DaysTillNext_bom" tableColumnId="12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59331EA8-79D2-4496-97F1-CB9AA654D3AC}" autoFormatId="16" applyNumberFormats="0" applyBorderFormats="0" applyFontFormats="0" applyPatternFormats="0" applyAlignmentFormats="0" applyWidthHeightFormats="0">
  <queryTableRefresh nextId="22">
    <queryTableFields count="21">
      <queryTableField id="1" name="QCAsseToSch" tableColumnId="1"/>
      <queryTableField id="2" name="StartDate_dttm" tableColumnId="2"/>
      <queryTableField id="3" name="AccumValue_amt" tableColumnId="3"/>
      <queryTableField id="4" name="AccumValue_uom" tableColumnId="4"/>
      <queryTableField id="5" name="AssetNumber" tableColumnId="5"/>
      <queryTableField id="6" name="Title" tableColumnId="6"/>
      <queryTableField id="7" name="InstalledOn_dttm" tableColumnId="7"/>
      <queryTableField id="8" name="Mnemonic" tableColumnId="8"/>
      <queryTableField id="9" name="LifeToDate_amt" tableColumnId="9"/>
      <queryTableField id="10" name="LifeToDate_uom" tableColumnId="10"/>
      <queryTableField id="11" name="LifeToDate_bse" tableColumnId="11"/>
      <queryTableField id="12" name="LifeToDate_bom" tableColumnId="12"/>
      <queryTableField id="13" name="Status" tableColumnId="13"/>
      <queryTableField id="14" name="Classificati" tableColumnId="14"/>
      <queryTableField id="15" name="FuncPosition" tableColumnId="15"/>
      <queryTableField id="16" name="AccumValue_bse" tableColumnId="16"/>
      <queryTableField id="17" name="AccumValue_bom" tableColumnId="17"/>
      <queryTableField id="18" name="AccumValue_amt2" tableColumnId="18"/>
      <queryTableField id="19" name="AccumValue_uom2" tableColumnId="19"/>
      <queryTableField id="20" name="AccumValue_bse2" tableColumnId="20"/>
      <queryTableField id="21" name="AccumValue_bom2" tableColumnId="21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5AAFF673-59D4-4566-8662-47A0FAC8EF65}" autoFormatId="16" applyNumberFormats="0" applyBorderFormats="0" applyFontFormats="0" applyPatternFormats="0" applyAlignmentFormats="0" applyWidthHeightFormats="0">
  <queryTableRefresh nextId="2">
    <queryTableFields count="1">
      <queryTableField id="1" name="MAJ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781A3BB-703C-4E45-96F3-E4849C0C179C}" name="Préventive" displayName="Préventive" ref="A1:C54" tableType="queryTable" totalsRowShown="0">
  <autoFilter ref="A1:C54" xr:uid="{D781A3BB-703C-4E45-96F3-E4849C0C179C}"/>
  <tableColumns count="3">
    <tableColumn id="1" xr3:uid="{1BC07877-863D-437E-876B-7599FC06C0C9}" uniqueName="1" name="BT" queryTableFieldId="1" dataDxfId="26"/>
    <tableColumn id="2" xr3:uid="{04B23942-25F2-48B1-9D84-BDE7FA5CE2B3}" uniqueName="2" name="Titre BT" queryTableFieldId="2" dataDxfId="25"/>
    <tableColumn id="3" xr3:uid="{11649D0A-D417-4C9B-8A70-84EE3D3DA4BA}" uniqueName="3" name="Actif" queryTableFieldId="3" dataDxfId="24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6C54AAE-184F-4F89-ABB1-2473AD79524F}" name="PEA_Entretien" displayName="PEA_Entretien" ref="A1:L47" tableType="queryTable" totalsRowShown="0">
  <autoFilter ref="A1:L47" xr:uid="{F6C54AAE-184F-4F89-ABB1-2473AD79524F}"/>
  <tableColumns count="12">
    <tableColumn id="1" xr3:uid="{A64A8F31-4684-43CB-ACDB-55B992134821}" uniqueName="1" name="QCAsseToSch" queryTableFieldId="1" dataDxfId="23"/>
    <tableColumn id="2" xr3:uid="{205898E4-82F3-418C-AAD2-4B6F1DB1DCFD}" uniqueName="2" name="Position Hierarchique" queryTableFieldId="2" dataDxfId="22"/>
    <tableColumn id="3" xr3:uid="{A7BE8641-3555-4549-ABFB-36DCEEA156DA}" uniqueName="3" name="BT" queryTableFieldId="3" dataDxfId="21"/>
    <tableColumn id="4" xr3:uid="{55A991EC-175A-4D48-9CA5-D1BDC8E38F14}" uniqueName="4" name="Cycle Déclancher" queryTableFieldId="4" dataDxfId="20"/>
    <tableColumn id="5" xr3:uid="{F0A854A5-0D10-4B61-A3AF-577C66EA08D7}" uniqueName="5" name="Prochain Cycle" queryTableFieldId="5" dataDxfId="19"/>
    <tableColumn id="6" xr3:uid="{6B82061F-A62A-4B56-862C-F0EEF32AE648}" uniqueName="6" name="Titre" queryTableFieldId="6" dataDxfId="18"/>
    <tableColumn id="7" xr3:uid="{AD90E5BF-D134-44DA-B14D-108C66A1138A}" uniqueName="7" name="JobNumber" queryTableFieldId="7" dataDxfId="17"/>
    <tableColumn id="8" xr3:uid="{5AF8B15F-4219-419E-810A-E19890FF8C6E}" uniqueName="8" name="TriggCondIco" queryTableFieldId="8"/>
    <tableColumn id="9" xr3:uid="{1248AB85-3296-432B-AF08-6D663BA31DA3}" uniqueName="9" name="DaysTillNext_amt" queryTableFieldId="9"/>
    <tableColumn id="10" xr3:uid="{D900E3BD-A877-472D-9411-DFA02E7E7095}" uniqueName="10" name="DaysTillNext_uom" queryTableFieldId="10" dataDxfId="16"/>
    <tableColumn id="11" xr3:uid="{8292891B-05A7-4CCD-B71F-1B5B41994AB1}" uniqueName="11" name="DaysTillNext_bse" queryTableFieldId="11"/>
    <tableColumn id="12" xr3:uid="{598D063D-D668-4455-9F2A-64FD9F4B9B91}" uniqueName="12" name="DaysTillNext_bom" queryTableFieldId="12" dataDxfId="15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4349F47-FBEB-40BB-9A89-1D5D540CAC2E}" name="Projection_huile" displayName="Projection_huile" ref="A1:U155" tableType="queryTable" totalsRowShown="0">
  <autoFilter ref="A1:U155" xr:uid="{6CB44F74-B32C-4EBF-AE8C-C1A2159A237D}"/>
  <sortState xmlns:xlrd2="http://schemas.microsoft.com/office/spreadsheetml/2017/richdata2" ref="A2:U155">
    <sortCondition ref="A1:A155"/>
  </sortState>
  <tableColumns count="21">
    <tableColumn id="1" xr3:uid="{814088F8-9AFD-41B4-84CC-EC5EE95C1EA2}" uniqueName="1" name="QCAsseToSch" queryTableFieldId="1" dataDxfId="14"/>
    <tableColumn id="2" xr3:uid="{E9880F9A-BECB-4C42-9DCD-7BA803B3010E}" uniqueName="2" name="StartDate_dttm" queryTableFieldId="2" dataDxfId="13"/>
    <tableColumn id="3" xr3:uid="{640CBE68-7DD8-4E47-B33C-2D61708E5BED}" uniqueName="3" name="AccumValue_amt" queryTableFieldId="3"/>
    <tableColumn id="4" xr3:uid="{2D84FECB-B2AA-4B83-B9AC-13ADD2CDF61C}" uniqueName="4" name="AccumValue_uom" queryTableFieldId="4" dataDxfId="12"/>
    <tableColumn id="5" xr3:uid="{05DCE434-8026-4108-9C0D-77CBC27F58F1}" uniqueName="5" name="AssetNumber" queryTableFieldId="5" dataDxfId="11"/>
    <tableColumn id="6" xr3:uid="{3C1B9943-D075-44A4-8CAB-0ABEEEF4ED43}" uniqueName="6" name="Title" queryTableFieldId="6" dataDxfId="10"/>
    <tableColumn id="7" xr3:uid="{6086453D-5AD1-4F79-83DC-0DE4BB602BD5}" uniqueName="7" name="InstalledOn_dttm" queryTableFieldId="7" dataDxfId="9"/>
    <tableColumn id="8" xr3:uid="{5454B880-EBC6-4422-BDAE-901E8253DDDC}" uniqueName="8" name="Mnemonic" queryTableFieldId="8" dataDxfId="8"/>
    <tableColumn id="9" xr3:uid="{5651167F-334C-4AC0-A414-1D6EEFC20FF3}" uniqueName="9" name="LifeToDate_amt" queryTableFieldId="9"/>
    <tableColumn id="10" xr3:uid="{18142F86-2877-4949-88CA-0441D1217E54}" uniqueName="10" name="LifeToDate_uom" queryTableFieldId="10" dataDxfId="7"/>
    <tableColumn id="11" xr3:uid="{B8B34284-3BEB-43B7-925A-EC5F5AE88946}" uniqueName="11" name="LifeToDate_bse" queryTableFieldId="11"/>
    <tableColumn id="12" xr3:uid="{972CA20A-050D-4445-ABDF-21EFE3A84DAB}" uniqueName="12" name="LifeToDate_bom" queryTableFieldId="12" dataDxfId="6"/>
    <tableColumn id="13" xr3:uid="{6863CB6A-FA8D-4789-AEB5-FAC4E65D622C}" uniqueName="13" name="Status" queryTableFieldId="13" dataDxfId="5"/>
    <tableColumn id="14" xr3:uid="{2927844B-611F-4D74-88AF-E79D5F8E538E}" uniqueName="14" name="Classificati" queryTableFieldId="14"/>
    <tableColumn id="15" xr3:uid="{F787912D-6937-4DFA-916F-AFD7DD955D04}" uniqueName="15" name="FuncPosition" queryTableFieldId="15" dataDxfId="4"/>
    <tableColumn id="16" xr3:uid="{3C1AD08E-62A4-43AA-A90A-57426DB75F18}" uniqueName="16" name="AccumValue_bse" queryTableFieldId="16"/>
    <tableColumn id="17" xr3:uid="{5F541882-74E4-4603-B267-3A1B327DF79D}" uniqueName="17" name="AccumValue_bom" queryTableFieldId="17" dataDxfId="3"/>
    <tableColumn id="18" xr3:uid="{A71B5A03-AB96-4525-AE20-C051BB57AD54}" uniqueName="18" name="AccumValue_amt2" queryTableFieldId="18"/>
    <tableColumn id="19" xr3:uid="{08F330D3-010D-46DF-9BEA-9FE5CC3DDBEF}" uniqueName="19" name="AccumValue_uom2" queryTableFieldId="19" dataDxfId="2"/>
    <tableColumn id="20" xr3:uid="{CB3C300D-5CCD-4DF7-AB33-7E52D8123587}" uniqueName="20" name="AccumValue_bse2" queryTableFieldId="20"/>
    <tableColumn id="21" xr3:uid="{4A3FB5EA-A760-4D70-9683-201FE45F9BAF}" uniqueName="21" name="AccumValue_bom2" queryTableFieldId="21" dataDxfId="1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C5542F5-C01A-449A-BED2-B6F15611948D}" name="Mise_a_jour" displayName="Mise_a_jour" ref="A1:A2" tableType="queryTable" totalsRowShown="0">
  <autoFilter ref="A1:A2" xr:uid="{8C5542F5-C01A-449A-BED2-B6F15611948D}"/>
  <tableColumns count="1">
    <tableColumn id="1" xr3:uid="{B8FE3CE0-E111-4A43-80F8-B9EB8D00BB1F}" uniqueName="1" name="MAJ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82C0FA-5519-45E9-8941-7B9E2BB282D8}">
  <sheetPr codeName="Feuil8">
    <tabColor rgb="FF00B0F0"/>
  </sheetPr>
  <dimension ref="A1:BA108"/>
  <sheetViews>
    <sheetView tabSelected="1" topLeftCell="F1" workbookViewId="0">
      <selection activeCell="S17" sqref="S17"/>
    </sheetView>
  </sheetViews>
  <sheetFormatPr baseColWidth="10" defaultRowHeight="12.75" x14ac:dyDescent="0.2"/>
  <cols>
    <col min="1" max="1" width="12.7109375" style="23" customWidth="1"/>
    <col min="2" max="2" width="25.5703125" style="22" bestFit="1" customWidth="1"/>
    <col min="3" max="3" width="7.5703125" style="22" customWidth="1"/>
    <col min="4" max="4" width="13.7109375" style="22" customWidth="1"/>
    <col min="5" max="5" width="7.7109375" style="22" customWidth="1"/>
    <col min="6" max="7" width="16.28515625" style="22" customWidth="1"/>
    <col min="8" max="10" width="15.7109375" style="22" customWidth="1"/>
    <col min="11" max="11" width="15.7109375" style="22" hidden="1" customWidth="1"/>
    <col min="12" max="12" width="12.7109375" style="22" customWidth="1"/>
    <col min="13" max="13" width="9.7109375" style="22" customWidth="1"/>
    <col min="14" max="14" width="10.28515625" style="22" hidden="1" customWidth="1"/>
    <col min="15" max="15" width="7.5703125" style="22" hidden="1" customWidth="1"/>
    <col min="16" max="16" width="7.28515625" style="22" customWidth="1"/>
    <col min="17" max="17" width="10.5703125" style="22" customWidth="1"/>
    <col min="18" max="18" width="7.28515625" style="22" customWidth="1"/>
    <col min="19" max="19" width="13.7109375" style="23" customWidth="1"/>
    <col min="20" max="23" width="13.7109375" style="22" customWidth="1"/>
    <col min="24" max="24" width="13.7109375" style="23" customWidth="1"/>
    <col min="25" max="25" width="14.28515625" style="22" customWidth="1"/>
    <col min="26" max="26" width="50.7109375" style="26" customWidth="1"/>
    <col min="27" max="27" width="24.5703125" style="22" customWidth="1"/>
    <col min="28" max="28" width="19.7109375" style="22" customWidth="1"/>
    <col min="29" max="29" width="10.5703125" style="22" customWidth="1"/>
    <col min="30" max="34" width="9.7109375" style="22" customWidth="1"/>
    <col min="35" max="35" width="3.5703125" style="23" customWidth="1"/>
    <col min="36" max="36" width="7.42578125" style="23" customWidth="1"/>
    <col min="37" max="43" width="9.7109375" style="22" customWidth="1"/>
    <col min="44" max="52" width="11.42578125" style="22"/>
    <col min="53" max="53" width="4.7109375" style="22" customWidth="1"/>
    <col min="54" max="262" width="11.42578125" style="22"/>
    <col min="263" max="263" width="14.7109375" style="22" customWidth="1"/>
    <col min="264" max="264" width="17.28515625" style="22" customWidth="1"/>
    <col min="265" max="265" width="9.28515625" style="22" customWidth="1"/>
    <col min="266" max="266" width="11.5703125" style="22" customWidth="1"/>
    <col min="267" max="267" width="4.7109375" style="22" customWidth="1"/>
    <col min="268" max="268" width="14.42578125" style="22" customWidth="1"/>
    <col min="269" max="270" width="14" style="22" customWidth="1"/>
    <col min="271" max="272" width="11.5703125" style="22" customWidth="1"/>
    <col min="273" max="273" width="12.28515625" style="22" customWidth="1"/>
    <col min="274" max="274" width="13.42578125" style="22" customWidth="1"/>
    <col min="275" max="275" width="8.42578125" style="22" customWidth="1"/>
    <col min="276" max="276" width="9.7109375" style="22" customWidth="1"/>
    <col min="277" max="277" width="10.42578125" style="22" customWidth="1"/>
    <col min="278" max="278" width="4.42578125" style="22" customWidth="1"/>
    <col min="279" max="279" width="12.7109375" style="22" customWidth="1"/>
    <col min="280" max="280" width="7.42578125" style="22" customWidth="1"/>
    <col min="281" max="281" width="18.28515625" style="22" customWidth="1"/>
    <col min="282" max="282" width="83.28515625" style="22" customWidth="1"/>
    <col min="283" max="283" width="24.5703125" style="22" customWidth="1"/>
    <col min="284" max="284" width="19.7109375" style="22" customWidth="1"/>
    <col min="285" max="285" width="10.5703125" style="22" customWidth="1"/>
    <col min="286" max="290" width="9.7109375" style="22" customWidth="1"/>
    <col min="291" max="291" width="3.5703125" style="22" customWidth="1"/>
    <col min="292" max="292" width="7.42578125" style="22" customWidth="1"/>
    <col min="293" max="299" width="9.7109375" style="22" customWidth="1"/>
    <col min="300" max="308" width="11.42578125" style="22"/>
    <col min="309" max="309" width="4.7109375" style="22" customWidth="1"/>
    <col min="310" max="518" width="11.42578125" style="22"/>
    <col min="519" max="519" width="14.7109375" style="22" customWidth="1"/>
    <col min="520" max="520" width="17.28515625" style="22" customWidth="1"/>
    <col min="521" max="521" width="9.28515625" style="22" customWidth="1"/>
    <col min="522" max="522" width="11.5703125" style="22" customWidth="1"/>
    <col min="523" max="523" width="4.7109375" style="22" customWidth="1"/>
    <col min="524" max="524" width="14.42578125" style="22" customWidth="1"/>
    <col min="525" max="526" width="14" style="22" customWidth="1"/>
    <col min="527" max="528" width="11.5703125" style="22" customWidth="1"/>
    <col min="529" max="529" width="12.28515625" style="22" customWidth="1"/>
    <col min="530" max="530" width="13.42578125" style="22" customWidth="1"/>
    <col min="531" max="531" width="8.42578125" style="22" customWidth="1"/>
    <col min="532" max="532" width="9.7109375" style="22" customWidth="1"/>
    <col min="533" max="533" width="10.42578125" style="22" customWidth="1"/>
    <col min="534" max="534" width="4.42578125" style="22" customWidth="1"/>
    <col min="535" max="535" width="12.7109375" style="22" customWidth="1"/>
    <col min="536" max="536" width="7.42578125" style="22" customWidth="1"/>
    <col min="537" max="537" width="18.28515625" style="22" customWidth="1"/>
    <col min="538" max="538" width="83.28515625" style="22" customWidth="1"/>
    <col min="539" max="539" width="24.5703125" style="22" customWidth="1"/>
    <col min="540" max="540" width="19.7109375" style="22" customWidth="1"/>
    <col min="541" max="541" width="10.5703125" style="22" customWidth="1"/>
    <col min="542" max="546" width="9.7109375" style="22" customWidth="1"/>
    <col min="547" max="547" width="3.5703125" style="22" customWidth="1"/>
    <col min="548" max="548" width="7.42578125" style="22" customWidth="1"/>
    <col min="549" max="555" width="9.7109375" style="22" customWidth="1"/>
    <col min="556" max="564" width="11.42578125" style="22"/>
    <col min="565" max="565" width="4.7109375" style="22" customWidth="1"/>
    <col min="566" max="774" width="11.42578125" style="22"/>
    <col min="775" max="775" width="14.7109375" style="22" customWidth="1"/>
    <col min="776" max="776" width="17.28515625" style="22" customWidth="1"/>
    <col min="777" max="777" width="9.28515625" style="22" customWidth="1"/>
    <col min="778" max="778" width="11.5703125" style="22" customWidth="1"/>
    <col min="779" max="779" width="4.7109375" style="22" customWidth="1"/>
    <col min="780" max="780" width="14.42578125" style="22" customWidth="1"/>
    <col min="781" max="782" width="14" style="22" customWidth="1"/>
    <col min="783" max="784" width="11.5703125" style="22" customWidth="1"/>
    <col min="785" max="785" width="12.28515625" style="22" customWidth="1"/>
    <col min="786" max="786" width="13.42578125" style="22" customWidth="1"/>
    <col min="787" max="787" width="8.42578125" style="22" customWidth="1"/>
    <col min="788" max="788" width="9.7109375" style="22" customWidth="1"/>
    <col min="789" max="789" width="10.42578125" style="22" customWidth="1"/>
    <col min="790" max="790" width="4.42578125" style="22" customWidth="1"/>
    <col min="791" max="791" width="12.7109375" style="22" customWidth="1"/>
    <col min="792" max="792" width="7.42578125" style="22" customWidth="1"/>
    <col min="793" max="793" width="18.28515625" style="22" customWidth="1"/>
    <col min="794" max="794" width="83.28515625" style="22" customWidth="1"/>
    <col min="795" max="795" width="24.5703125" style="22" customWidth="1"/>
    <col min="796" max="796" width="19.7109375" style="22" customWidth="1"/>
    <col min="797" max="797" width="10.5703125" style="22" customWidth="1"/>
    <col min="798" max="802" width="9.7109375" style="22" customWidth="1"/>
    <col min="803" max="803" width="3.5703125" style="22" customWidth="1"/>
    <col min="804" max="804" width="7.42578125" style="22" customWidth="1"/>
    <col min="805" max="811" width="9.7109375" style="22" customWidth="1"/>
    <col min="812" max="820" width="11.42578125" style="22"/>
    <col min="821" max="821" width="4.7109375" style="22" customWidth="1"/>
    <col min="822" max="1030" width="11.42578125" style="22"/>
    <col min="1031" max="1031" width="14.7109375" style="22" customWidth="1"/>
    <col min="1032" max="1032" width="17.28515625" style="22" customWidth="1"/>
    <col min="1033" max="1033" width="9.28515625" style="22" customWidth="1"/>
    <col min="1034" max="1034" width="11.5703125" style="22" customWidth="1"/>
    <col min="1035" max="1035" width="4.7109375" style="22" customWidth="1"/>
    <col min="1036" max="1036" width="14.42578125" style="22" customWidth="1"/>
    <col min="1037" max="1038" width="14" style="22" customWidth="1"/>
    <col min="1039" max="1040" width="11.5703125" style="22" customWidth="1"/>
    <col min="1041" max="1041" width="12.28515625" style="22" customWidth="1"/>
    <col min="1042" max="1042" width="13.42578125" style="22" customWidth="1"/>
    <col min="1043" max="1043" width="8.42578125" style="22" customWidth="1"/>
    <col min="1044" max="1044" width="9.7109375" style="22" customWidth="1"/>
    <col min="1045" max="1045" width="10.42578125" style="22" customWidth="1"/>
    <col min="1046" max="1046" width="4.42578125" style="22" customWidth="1"/>
    <col min="1047" max="1047" width="12.7109375" style="22" customWidth="1"/>
    <col min="1048" max="1048" width="7.42578125" style="22" customWidth="1"/>
    <col min="1049" max="1049" width="18.28515625" style="22" customWidth="1"/>
    <col min="1050" max="1050" width="83.28515625" style="22" customWidth="1"/>
    <col min="1051" max="1051" width="24.5703125" style="22" customWidth="1"/>
    <col min="1052" max="1052" width="19.7109375" style="22" customWidth="1"/>
    <col min="1053" max="1053" width="10.5703125" style="22" customWidth="1"/>
    <col min="1054" max="1058" width="9.7109375" style="22" customWidth="1"/>
    <col min="1059" max="1059" width="3.5703125" style="22" customWidth="1"/>
    <col min="1060" max="1060" width="7.42578125" style="22" customWidth="1"/>
    <col min="1061" max="1067" width="9.7109375" style="22" customWidth="1"/>
    <col min="1068" max="1076" width="11.42578125" style="22"/>
    <col min="1077" max="1077" width="4.7109375" style="22" customWidth="1"/>
    <col min="1078" max="1286" width="11.42578125" style="22"/>
    <col min="1287" max="1287" width="14.7109375" style="22" customWidth="1"/>
    <col min="1288" max="1288" width="17.28515625" style="22" customWidth="1"/>
    <col min="1289" max="1289" width="9.28515625" style="22" customWidth="1"/>
    <col min="1290" max="1290" width="11.5703125" style="22" customWidth="1"/>
    <col min="1291" max="1291" width="4.7109375" style="22" customWidth="1"/>
    <col min="1292" max="1292" width="14.42578125" style="22" customWidth="1"/>
    <col min="1293" max="1294" width="14" style="22" customWidth="1"/>
    <col min="1295" max="1296" width="11.5703125" style="22" customWidth="1"/>
    <col min="1297" max="1297" width="12.28515625" style="22" customWidth="1"/>
    <col min="1298" max="1298" width="13.42578125" style="22" customWidth="1"/>
    <col min="1299" max="1299" width="8.42578125" style="22" customWidth="1"/>
    <col min="1300" max="1300" width="9.7109375" style="22" customWidth="1"/>
    <col min="1301" max="1301" width="10.42578125" style="22" customWidth="1"/>
    <col min="1302" max="1302" width="4.42578125" style="22" customWidth="1"/>
    <col min="1303" max="1303" width="12.7109375" style="22" customWidth="1"/>
    <col min="1304" max="1304" width="7.42578125" style="22" customWidth="1"/>
    <col min="1305" max="1305" width="18.28515625" style="22" customWidth="1"/>
    <col min="1306" max="1306" width="83.28515625" style="22" customWidth="1"/>
    <col min="1307" max="1307" width="24.5703125" style="22" customWidth="1"/>
    <col min="1308" max="1308" width="19.7109375" style="22" customWidth="1"/>
    <col min="1309" max="1309" width="10.5703125" style="22" customWidth="1"/>
    <col min="1310" max="1314" width="9.7109375" style="22" customWidth="1"/>
    <col min="1315" max="1315" width="3.5703125" style="22" customWidth="1"/>
    <col min="1316" max="1316" width="7.42578125" style="22" customWidth="1"/>
    <col min="1317" max="1323" width="9.7109375" style="22" customWidth="1"/>
    <col min="1324" max="1332" width="11.42578125" style="22"/>
    <col min="1333" max="1333" width="4.7109375" style="22" customWidth="1"/>
    <col min="1334" max="1542" width="11.42578125" style="22"/>
    <col min="1543" max="1543" width="14.7109375" style="22" customWidth="1"/>
    <col min="1544" max="1544" width="17.28515625" style="22" customWidth="1"/>
    <col min="1545" max="1545" width="9.28515625" style="22" customWidth="1"/>
    <col min="1546" max="1546" width="11.5703125" style="22" customWidth="1"/>
    <col min="1547" max="1547" width="4.7109375" style="22" customWidth="1"/>
    <col min="1548" max="1548" width="14.42578125" style="22" customWidth="1"/>
    <col min="1549" max="1550" width="14" style="22" customWidth="1"/>
    <col min="1551" max="1552" width="11.5703125" style="22" customWidth="1"/>
    <col min="1553" max="1553" width="12.28515625" style="22" customWidth="1"/>
    <col min="1554" max="1554" width="13.42578125" style="22" customWidth="1"/>
    <col min="1555" max="1555" width="8.42578125" style="22" customWidth="1"/>
    <col min="1556" max="1556" width="9.7109375" style="22" customWidth="1"/>
    <col min="1557" max="1557" width="10.42578125" style="22" customWidth="1"/>
    <col min="1558" max="1558" width="4.42578125" style="22" customWidth="1"/>
    <col min="1559" max="1559" width="12.7109375" style="22" customWidth="1"/>
    <col min="1560" max="1560" width="7.42578125" style="22" customWidth="1"/>
    <col min="1561" max="1561" width="18.28515625" style="22" customWidth="1"/>
    <col min="1562" max="1562" width="83.28515625" style="22" customWidth="1"/>
    <col min="1563" max="1563" width="24.5703125" style="22" customWidth="1"/>
    <col min="1564" max="1564" width="19.7109375" style="22" customWidth="1"/>
    <col min="1565" max="1565" width="10.5703125" style="22" customWidth="1"/>
    <col min="1566" max="1570" width="9.7109375" style="22" customWidth="1"/>
    <col min="1571" max="1571" width="3.5703125" style="22" customWidth="1"/>
    <col min="1572" max="1572" width="7.42578125" style="22" customWidth="1"/>
    <col min="1573" max="1579" width="9.7109375" style="22" customWidth="1"/>
    <col min="1580" max="1588" width="11.42578125" style="22"/>
    <col min="1589" max="1589" width="4.7109375" style="22" customWidth="1"/>
    <col min="1590" max="1798" width="11.42578125" style="22"/>
    <col min="1799" max="1799" width="14.7109375" style="22" customWidth="1"/>
    <col min="1800" max="1800" width="17.28515625" style="22" customWidth="1"/>
    <col min="1801" max="1801" width="9.28515625" style="22" customWidth="1"/>
    <col min="1802" max="1802" width="11.5703125" style="22" customWidth="1"/>
    <col min="1803" max="1803" width="4.7109375" style="22" customWidth="1"/>
    <col min="1804" max="1804" width="14.42578125" style="22" customWidth="1"/>
    <col min="1805" max="1806" width="14" style="22" customWidth="1"/>
    <col min="1807" max="1808" width="11.5703125" style="22" customWidth="1"/>
    <col min="1809" max="1809" width="12.28515625" style="22" customWidth="1"/>
    <col min="1810" max="1810" width="13.42578125" style="22" customWidth="1"/>
    <col min="1811" max="1811" width="8.42578125" style="22" customWidth="1"/>
    <col min="1812" max="1812" width="9.7109375" style="22" customWidth="1"/>
    <col min="1813" max="1813" width="10.42578125" style="22" customWidth="1"/>
    <col min="1814" max="1814" width="4.42578125" style="22" customWidth="1"/>
    <col min="1815" max="1815" width="12.7109375" style="22" customWidth="1"/>
    <col min="1816" max="1816" width="7.42578125" style="22" customWidth="1"/>
    <col min="1817" max="1817" width="18.28515625" style="22" customWidth="1"/>
    <col min="1818" max="1818" width="83.28515625" style="22" customWidth="1"/>
    <col min="1819" max="1819" width="24.5703125" style="22" customWidth="1"/>
    <col min="1820" max="1820" width="19.7109375" style="22" customWidth="1"/>
    <col min="1821" max="1821" width="10.5703125" style="22" customWidth="1"/>
    <col min="1822" max="1826" width="9.7109375" style="22" customWidth="1"/>
    <col min="1827" max="1827" width="3.5703125" style="22" customWidth="1"/>
    <col min="1828" max="1828" width="7.42578125" style="22" customWidth="1"/>
    <col min="1829" max="1835" width="9.7109375" style="22" customWidth="1"/>
    <col min="1836" max="1844" width="11.42578125" style="22"/>
    <col min="1845" max="1845" width="4.7109375" style="22" customWidth="1"/>
    <col min="1846" max="2054" width="11.42578125" style="22"/>
    <col min="2055" max="2055" width="14.7109375" style="22" customWidth="1"/>
    <col min="2056" max="2056" width="17.28515625" style="22" customWidth="1"/>
    <col min="2057" max="2057" width="9.28515625" style="22" customWidth="1"/>
    <col min="2058" max="2058" width="11.5703125" style="22" customWidth="1"/>
    <col min="2059" max="2059" width="4.7109375" style="22" customWidth="1"/>
    <col min="2060" max="2060" width="14.42578125" style="22" customWidth="1"/>
    <col min="2061" max="2062" width="14" style="22" customWidth="1"/>
    <col min="2063" max="2064" width="11.5703125" style="22" customWidth="1"/>
    <col min="2065" max="2065" width="12.28515625" style="22" customWidth="1"/>
    <col min="2066" max="2066" width="13.42578125" style="22" customWidth="1"/>
    <col min="2067" max="2067" width="8.42578125" style="22" customWidth="1"/>
    <col min="2068" max="2068" width="9.7109375" style="22" customWidth="1"/>
    <col min="2069" max="2069" width="10.42578125" style="22" customWidth="1"/>
    <col min="2070" max="2070" width="4.42578125" style="22" customWidth="1"/>
    <col min="2071" max="2071" width="12.7109375" style="22" customWidth="1"/>
    <col min="2072" max="2072" width="7.42578125" style="22" customWidth="1"/>
    <col min="2073" max="2073" width="18.28515625" style="22" customWidth="1"/>
    <col min="2074" max="2074" width="83.28515625" style="22" customWidth="1"/>
    <col min="2075" max="2075" width="24.5703125" style="22" customWidth="1"/>
    <col min="2076" max="2076" width="19.7109375" style="22" customWidth="1"/>
    <col min="2077" max="2077" width="10.5703125" style="22" customWidth="1"/>
    <col min="2078" max="2082" width="9.7109375" style="22" customWidth="1"/>
    <col min="2083" max="2083" width="3.5703125" style="22" customWidth="1"/>
    <col min="2084" max="2084" width="7.42578125" style="22" customWidth="1"/>
    <col min="2085" max="2091" width="9.7109375" style="22" customWidth="1"/>
    <col min="2092" max="2100" width="11.42578125" style="22"/>
    <col min="2101" max="2101" width="4.7109375" style="22" customWidth="1"/>
    <col min="2102" max="2310" width="11.42578125" style="22"/>
    <col min="2311" max="2311" width="14.7109375" style="22" customWidth="1"/>
    <col min="2312" max="2312" width="17.28515625" style="22" customWidth="1"/>
    <col min="2313" max="2313" width="9.28515625" style="22" customWidth="1"/>
    <col min="2314" max="2314" width="11.5703125" style="22" customWidth="1"/>
    <col min="2315" max="2315" width="4.7109375" style="22" customWidth="1"/>
    <col min="2316" max="2316" width="14.42578125" style="22" customWidth="1"/>
    <col min="2317" max="2318" width="14" style="22" customWidth="1"/>
    <col min="2319" max="2320" width="11.5703125" style="22" customWidth="1"/>
    <col min="2321" max="2321" width="12.28515625" style="22" customWidth="1"/>
    <col min="2322" max="2322" width="13.42578125" style="22" customWidth="1"/>
    <col min="2323" max="2323" width="8.42578125" style="22" customWidth="1"/>
    <col min="2324" max="2324" width="9.7109375" style="22" customWidth="1"/>
    <col min="2325" max="2325" width="10.42578125" style="22" customWidth="1"/>
    <col min="2326" max="2326" width="4.42578125" style="22" customWidth="1"/>
    <col min="2327" max="2327" width="12.7109375" style="22" customWidth="1"/>
    <col min="2328" max="2328" width="7.42578125" style="22" customWidth="1"/>
    <col min="2329" max="2329" width="18.28515625" style="22" customWidth="1"/>
    <col min="2330" max="2330" width="83.28515625" style="22" customWidth="1"/>
    <col min="2331" max="2331" width="24.5703125" style="22" customWidth="1"/>
    <col min="2332" max="2332" width="19.7109375" style="22" customWidth="1"/>
    <col min="2333" max="2333" width="10.5703125" style="22" customWidth="1"/>
    <col min="2334" max="2338" width="9.7109375" style="22" customWidth="1"/>
    <col min="2339" max="2339" width="3.5703125" style="22" customWidth="1"/>
    <col min="2340" max="2340" width="7.42578125" style="22" customWidth="1"/>
    <col min="2341" max="2347" width="9.7109375" style="22" customWidth="1"/>
    <col min="2348" max="2356" width="11.42578125" style="22"/>
    <col min="2357" max="2357" width="4.7109375" style="22" customWidth="1"/>
    <col min="2358" max="2566" width="11.42578125" style="22"/>
    <col min="2567" max="2567" width="14.7109375" style="22" customWidth="1"/>
    <col min="2568" max="2568" width="17.28515625" style="22" customWidth="1"/>
    <col min="2569" max="2569" width="9.28515625" style="22" customWidth="1"/>
    <col min="2570" max="2570" width="11.5703125" style="22" customWidth="1"/>
    <col min="2571" max="2571" width="4.7109375" style="22" customWidth="1"/>
    <col min="2572" max="2572" width="14.42578125" style="22" customWidth="1"/>
    <col min="2573" max="2574" width="14" style="22" customWidth="1"/>
    <col min="2575" max="2576" width="11.5703125" style="22" customWidth="1"/>
    <col min="2577" max="2577" width="12.28515625" style="22" customWidth="1"/>
    <col min="2578" max="2578" width="13.42578125" style="22" customWidth="1"/>
    <col min="2579" max="2579" width="8.42578125" style="22" customWidth="1"/>
    <col min="2580" max="2580" width="9.7109375" style="22" customWidth="1"/>
    <col min="2581" max="2581" width="10.42578125" style="22" customWidth="1"/>
    <col min="2582" max="2582" width="4.42578125" style="22" customWidth="1"/>
    <col min="2583" max="2583" width="12.7109375" style="22" customWidth="1"/>
    <col min="2584" max="2584" width="7.42578125" style="22" customWidth="1"/>
    <col min="2585" max="2585" width="18.28515625" style="22" customWidth="1"/>
    <col min="2586" max="2586" width="83.28515625" style="22" customWidth="1"/>
    <col min="2587" max="2587" width="24.5703125" style="22" customWidth="1"/>
    <col min="2588" max="2588" width="19.7109375" style="22" customWidth="1"/>
    <col min="2589" max="2589" width="10.5703125" style="22" customWidth="1"/>
    <col min="2590" max="2594" width="9.7109375" style="22" customWidth="1"/>
    <col min="2595" max="2595" width="3.5703125" style="22" customWidth="1"/>
    <col min="2596" max="2596" width="7.42578125" style="22" customWidth="1"/>
    <col min="2597" max="2603" width="9.7109375" style="22" customWidth="1"/>
    <col min="2604" max="2612" width="11.42578125" style="22"/>
    <col min="2613" max="2613" width="4.7109375" style="22" customWidth="1"/>
    <col min="2614" max="2822" width="11.42578125" style="22"/>
    <col min="2823" max="2823" width="14.7109375" style="22" customWidth="1"/>
    <col min="2824" max="2824" width="17.28515625" style="22" customWidth="1"/>
    <col min="2825" max="2825" width="9.28515625" style="22" customWidth="1"/>
    <col min="2826" max="2826" width="11.5703125" style="22" customWidth="1"/>
    <col min="2827" max="2827" width="4.7109375" style="22" customWidth="1"/>
    <col min="2828" max="2828" width="14.42578125" style="22" customWidth="1"/>
    <col min="2829" max="2830" width="14" style="22" customWidth="1"/>
    <col min="2831" max="2832" width="11.5703125" style="22" customWidth="1"/>
    <col min="2833" max="2833" width="12.28515625" style="22" customWidth="1"/>
    <col min="2834" max="2834" width="13.42578125" style="22" customWidth="1"/>
    <col min="2835" max="2835" width="8.42578125" style="22" customWidth="1"/>
    <col min="2836" max="2836" width="9.7109375" style="22" customWidth="1"/>
    <col min="2837" max="2837" width="10.42578125" style="22" customWidth="1"/>
    <col min="2838" max="2838" width="4.42578125" style="22" customWidth="1"/>
    <col min="2839" max="2839" width="12.7109375" style="22" customWidth="1"/>
    <col min="2840" max="2840" width="7.42578125" style="22" customWidth="1"/>
    <col min="2841" max="2841" width="18.28515625" style="22" customWidth="1"/>
    <col min="2842" max="2842" width="83.28515625" style="22" customWidth="1"/>
    <col min="2843" max="2843" width="24.5703125" style="22" customWidth="1"/>
    <col min="2844" max="2844" width="19.7109375" style="22" customWidth="1"/>
    <col min="2845" max="2845" width="10.5703125" style="22" customWidth="1"/>
    <col min="2846" max="2850" width="9.7109375" style="22" customWidth="1"/>
    <col min="2851" max="2851" width="3.5703125" style="22" customWidth="1"/>
    <col min="2852" max="2852" width="7.42578125" style="22" customWidth="1"/>
    <col min="2853" max="2859" width="9.7109375" style="22" customWidth="1"/>
    <col min="2860" max="2868" width="11.42578125" style="22"/>
    <col min="2869" max="2869" width="4.7109375" style="22" customWidth="1"/>
    <col min="2870" max="3078" width="11.42578125" style="22"/>
    <col min="3079" max="3079" width="14.7109375" style="22" customWidth="1"/>
    <col min="3080" max="3080" width="17.28515625" style="22" customWidth="1"/>
    <col min="3081" max="3081" width="9.28515625" style="22" customWidth="1"/>
    <col min="3082" max="3082" width="11.5703125" style="22" customWidth="1"/>
    <col min="3083" max="3083" width="4.7109375" style="22" customWidth="1"/>
    <col min="3084" max="3084" width="14.42578125" style="22" customWidth="1"/>
    <col min="3085" max="3086" width="14" style="22" customWidth="1"/>
    <col min="3087" max="3088" width="11.5703125" style="22" customWidth="1"/>
    <col min="3089" max="3089" width="12.28515625" style="22" customWidth="1"/>
    <col min="3090" max="3090" width="13.42578125" style="22" customWidth="1"/>
    <col min="3091" max="3091" width="8.42578125" style="22" customWidth="1"/>
    <col min="3092" max="3092" width="9.7109375" style="22" customWidth="1"/>
    <col min="3093" max="3093" width="10.42578125" style="22" customWidth="1"/>
    <col min="3094" max="3094" width="4.42578125" style="22" customWidth="1"/>
    <col min="3095" max="3095" width="12.7109375" style="22" customWidth="1"/>
    <col min="3096" max="3096" width="7.42578125" style="22" customWidth="1"/>
    <col min="3097" max="3097" width="18.28515625" style="22" customWidth="1"/>
    <col min="3098" max="3098" width="83.28515625" style="22" customWidth="1"/>
    <col min="3099" max="3099" width="24.5703125" style="22" customWidth="1"/>
    <col min="3100" max="3100" width="19.7109375" style="22" customWidth="1"/>
    <col min="3101" max="3101" width="10.5703125" style="22" customWidth="1"/>
    <col min="3102" max="3106" width="9.7109375" style="22" customWidth="1"/>
    <col min="3107" max="3107" width="3.5703125" style="22" customWidth="1"/>
    <col min="3108" max="3108" width="7.42578125" style="22" customWidth="1"/>
    <col min="3109" max="3115" width="9.7109375" style="22" customWidth="1"/>
    <col min="3116" max="3124" width="11.42578125" style="22"/>
    <col min="3125" max="3125" width="4.7109375" style="22" customWidth="1"/>
    <col min="3126" max="3334" width="11.42578125" style="22"/>
    <col min="3335" max="3335" width="14.7109375" style="22" customWidth="1"/>
    <col min="3336" max="3336" width="17.28515625" style="22" customWidth="1"/>
    <col min="3337" max="3337" width="9.28515625" style="22" customWidth="1"/>
    <col min="3338" max="3338" width="11.5703125" style="22" customWidth="1"/>
    <col min="3339" max="3339" width="4.7109375" style="22" customWidth="1"/>
    <col min="3340" max="3340" width="14.42578125" style="22" customWidth="1"/>
    <col min="3341" max="3342" width="14" style="22" customWidth="1"/>
    <col min="3343" max="3344" width="11.5703125" style="22" customWidth="1"/>
    <col min="3345" max="3345" width="12.28515625" style="22" customWidth="1"/>
    <col min="3346" max="3346" width="13.42578125" style="22" customWidth="1"/>
    <col min="3347" max="3347" width="8.42578125" style="22" customWidth="1"/>
    <col min="3348" max="3348" width="9.7109375" style="22" customWidth="1"/>
    <col min="3349" max="3349" width="10.42578125" style="22" customWidth="1"/>
    <col min="3350" max="3350" width="4.42578125" style="22" customWidth="1"/>
    <col min="3351" max="3351" width="12.7109375" style="22" customWidth="1"/>
    <col min="3352" max="3352" width="7.42578125" style="22" customWidth="1"/>
    <col min="3353" max="3353" width="18.28515625" style="22" customWidth="1"/>
    <col min="3354" max="3354" width="83.28515625" style="22" customWidth="1"/>
    <col min="3355" max="3355" width="24.5703125" style="22" customWidth="1"/>
    <col min="3356" max="3356" width="19.7109375" style="22" customWidth="1"/>
    <col min="3357" max="3357" width="10.5703125" style="22" customWidth="1"/>
    <col min="3358" max="3362" width="9.7109375" style="22" customWidth="1"/>
    <col min="3363" max="3363" width="3.5703125" style="22" customWidth="1"/>
    <col min="3364" max="3364" width="7.42578125" style="22" customWidth="1"/>
    <col min="3365" max="3371" width="9.7109375" style="22" customWidth="1"/>
    <col min="3372" max="3380" width="11.42578125" style="22"/>
    <col min="3381" max="3381" width="4.7109375" style="22" customWidth="1"/>
    <col min="3382" max="3590" width="11.42578125" style="22"/>
    <col min="3591" max="3591" width="14.7109375" style="22" customWidth="1"/>
    <col min="3592" max="3592" width="17.28515625" style="22" customWidth="1"/>
    <col min="3593" max="3593" width="9.28515625" style="22" customWidth="1"/>
    <col min="3594" max="3594" width="11.5703125" style="22" customWidth="1"/>
    <col min="3595" max="3595" width="4.7109375" style="22" customWidth="1"/>
    <col min="3596" max="3596" width="14.42578125" style="22" customWidth="1"/>
    <col min="3597" max="3598" width="14" style="22" customWidth="1"/>
    <col min="3599" max="3600" width="11.5703125" style="22" customWidth="1"/>
    <col min="3601" max="3601" width="12.28515625" style="22" customWidth="1"/>
    <col min="3602" max="3602" width="13.42578125" style="22" customWidth="1"/>
    <col min="3603" max="3603" width="8.42578125" style="22" customWidth="1"/>
    <col min="3604" max="3604" width="9.7109375" style="22" customWidth="1"/>
    <col min="3605" max="3605" width="10.42578125" style="22" customWidth="1"/>
    <col min="3606" max="3606" width="4.42578125" style="22" customWidth="1"/>
    <col min="3607" max="3607" width="12.7109375" style="22" customWidth="1"/>
    <col min="3608" max="3608" width="7.42578125" style="22" customWidth="1"/>
    <col min="3609" max="3609" width="18.28515625" style="22" customWidth="1"/>
    <col min="3610" max="3610" width="83.28515625" style="22" customWidth="1"/>
    <col min="3611" max="3611" width="24.5703125" style="22" customWidth="1"/>
    <col min="3612" max="3612" width="19.7109375" style="22" customWidth="1"/>
    <col min="3613" max="3613" width="10.5703125" style="22" customWidth="1"/>
    <col min="3614" max="3618" width="9.7109375" style="22" customWidth="1"/>
    <col min="3619" max="3619" width="3.5703125" style="22" customWidth="1"/>
    <col min="3620" max="3620" width="7.42578125" style="22" customWidth="1"/>
    <col min="3621" max="3627" width="9.7109375" style="22" customWidth="1"/>
    <col min="3628" max="3636" width="11.42578125" style="22"/>
    <col min="3637" max="3637" width="4.7109375" style="22" customWidth="1"/>
    <col min="3638" max="3846" width="11.42578125" style="22"/>
    <col min="3847" max="3847" width="14.7109375" style="22" customWidth="1"/>
    <col min="3848" max="3848" width="17.28515625" style="22" customWidth="1"/>
    <col min="3849" max="3849" width="9.28515625" style="22" customWidth="1"/>
    <col min="3850" max="3850" width="11.5703125" style="22" customWidth="1"/>
    <col min="3851" max="3851" width="4.7109375" style="22" customWidth="1"/>
    <col min="3852" max="3852" width="14.42578125" style="22" customWidth="1"/>
    <col min="3853" max="3854" width="14" style="22" customWidth="1"/>
    <col min="3855" max="3856" width="11.5703125" style="22" customWidth="1"/>
    <col min="3857" max="3857" width="12.28515625" style="22" customWidth="1"/>
    <col min="3858" max="3858" width="13.42578125" style="22" customWidth="1"/>
    <col min="3859" max="3859" width="8.42578125" style="22" customWidth="1"/>
    <col min="3860" max="3860" width="9.7109375" style="22" customWidth="1"/>
    <col min="3861" max="3861" width="10.42578125" style="22" customWidth="1"/>
    <col min="3862" max="3862" width="4.42578125" style="22" customWidth="1"/>
    <col min="3863" max="3863" width="12.7109375" style="22" customWidth="1"/>
    <col min="3864" max="3864" width="7.42578125" style="22" customWidth="1"/>
    <col min="3865" max="3865" width="18.28515625" style="22" customWidth="1"/>
    <col min="3866" max="3866" width="83.28515625" style="22" customWidth="1"/>
    <col min="3867" max="3867" width="24.5703125" style="22" customWidth="1"/>
    <col min="3868" max="3868" width="19.7109375" style="22" customWidth="1"/>
    <col min="3869" max="3869" width="10.5703125" style="22" customWidth="1"/>
    <col min="3870" max="3874" width="9.7109375" style="22" customWidth="1"/>
    <col min="3875" max="3875" width="3.5703125" style="22" customWidth="1"/>
    <col min="3876" max="3876" width="7.42578125" style="22" customWidth="1"/>
    <col min="3877" max="3883" width="9.7109375" style="22" customWidth="1"/>
    <col min="3884" max="3892" width="11.42578125" style="22"/>
    <col min="3893" max="3893" width="4.7109375" style="22" customWidth="1"/>
    <col min="3894" max="4102" width="11.42578125" style="22"/>
    <col min="4103" max="4103" width="14.7109375" style="22" customWidth="1"/>
    <col min="4104" max="4104" width="17.28515625" style="22" customWidth="1"/>
    <col min="4105" max="4105" width="9.28515625" style="22" customWidth="1"/>
    <col min="4106" max="4106" width="11.5703125" style="22" customWidth="1"/>
    <col min="4107" max="4107" width="4.7109375" style="22" customWidth="1"/>
    <col min="4108" max="4108" width="14.42578125" style="22" customWidth="1"/>
    <col min="4109" max="4110" width="14" style="22" customWidth="1"/>
    <col min="4111" max="4112" width="11.5703125" style="22" customWidth="1"/>
    <col min="4113" max="4113" width="12.28515625" style="22" customWidth="1"/>
    <col min="4114" max="4114" width="13.42578125" style="22" customWidth="1"/>
    <col min="4115" max="4115" width="8.42578125" style="22" customWidth="1"/>
    <col min="4116" max="4116" width="9.7109375" style="22" customWidth="1"/>
    <col min="4117" max="4117" width="10.42578125" style="22" customWidth="1"/>
    <col min="4118" max="4118" width="4.42578125" style="22" customWidth="1"/>
    <col min="4119" max="4119" width="12.7109375" style="22" customWidth="1"/>
    <col min="4120" max="4120" width="7.42578125" style="22" customWidth="1"/>
    <col min="4121" max="4121" width="18.28515625" style="22" customWidth="1"/>
    <col min="4122" max="4122" width="83.28515625" style="22" customWidth="1"/>
    <col min="4123" max="4123" width="24.5703125" style="22" customWidth="1"/>
    <col min="4124" max="4124" width="19.7109375" style="22" customWidth="1"/>
    <col min="4125" max="4125" width="10.5703125" style="22" customWidth="1"/>
    <col min="4126" max="4130" width="9.7109375" style="22" customWidth="1"/>
    <col min="4131" max="4131" width="3.5703125" style="22" customWidth="1"/>
    <col min="4132" max="4132" width="7.42578125" style="22" customWidth="1"/>
    <col min="4133" max="4139" width="9.7109375" style="22" customWidth="1"/>
    <col min="4140" max="4148" width="11.42578125" style="22"/>
    <col min="4149" max="4149" width="4.7109375" style="22" customWidth="1"/>
    <col min="4150" max="4358" width="11.42578125" style="22"/>
    <col min="4359" max="4359" width="14.7109375" style="22" customWidth="1"/>
    <col min="4360" max="4360" width="17.28515625" style="22" customWidth="1"/>
    <col min="4361" max="4361" width="9.28515625" style="22" customWidth="1"/>
    <col min="4362" max="4362" width="11.5703125" style="22" customWidth="1"/>
    <col min="4363" max="4363" width="4.7109375" style="22" customWidth="1"/>
    <col min="4364" max="4364" width="14.42578125" style="22" customWidth="1"/>
    <col min="4365" max="4366" width="14" style="22" customWidth="1"/>
    <col min="4367" max="4368" width="11.5703125" style="22" customWidth="1"/>
    <col min="4369" max="4369" width="12.28515625" style="22" customWidth="1"/>
    <col min="4370" max="4370" width="13.42578125" style="22" customWidth="1"/>
    <col min="4371" max="4371" width="8.42578125" style="22" customWidth="1"/>
    <col min="4372" max="4372" width="9.7109375" style="22" customWidth="1"/>
    <col min="4373" max="4373" width="10.42578125" style="22" customWidth="1"/>
    <col min="4374" max="4374" width="4.42578125" style="22" customWidth="1"/>
    <col min="4375" max="4375" width="12.7109375" style="22" customWidth="1"/>
    <col min="4376" max="4376" width="7.42578125" style="22" customWidth="1"/>
    <col min="4377" max="4377" width="18.28515625" style="22" customWidth="1"/>
    <col min="4378" max="4378" width="83.28515625" style="22" customWidth="1"/>
    <col min="4379" max="4379" width="24.5703125" style="22" customWidth="1"/>
    <col min="4380" max="4380" width="19.7109375" style="22" customWidth="1"/>
    <col min="4381" max="4381" width="10.5703125" style="22" customWidth="1"/>
    <col min="4382" max="4386" width="9.7109375" style="22" customWidth="1"/>
    <col min="4387" max="4387" width="3.5703125" style="22" customWidth="1"/>
    <col min="4388" max="4388" width="7.42578125" style="22" customWidth="1"/>
    <col min="4389" max="4395" width="9.7109375" style="22" customWidth="1"/>
    <col min="4396" max="4404" width="11.42578125" style="22"/>
    <col min="4405" max="4405" width="4.7109375" style="22" customWidth="1"/>
    <col min="4406" max="4614" width="11.42578125" style="22"/>
    <col min="4615" max="4615" width="14.7109375" style="22" customWidth="1"/>
    <col min="4616" max="4616" width="17.28515625" style="22" customWidth="1"/>
    <col min="4617" max="4617" width="9.28515625" style="22" customWidth="1"/>
    <col min="4618" max="4618" width="11.5703125" style="22" customWidth="1"/>
    <col min="4619" max="4619" width="4.7109375" style="22" customWidth="1"/>
    <col min="4620" max="4620" width="14.42578125" style="22" customWidth="1"/>
    <col min="4621" max="4622" width="14" style="22" customWidth="1"/>
    <col min="4623" max="4624" width="11.5703125" style="22" customWidth="1"/>
    <col min="4625" max="4625" width="12.28515625" style="22" customWidth="1"/>
    <col min="4626" max="4626" width="13.42578125" style="22" customWidth="1"/>
    <col min="4627" max="4627" width="8.42578125" style="22" customWidth="1"/>
    <col min="4628" max="4628" width="9.7109375" style="22" customWidth="1"/>
    <col min="4629" max="4629" width="10.42578125" style="22" customWidth="1"/>
    <col min="4630" max="4630" width="4.42578125" style="22" customWidth="1"/>
    <col min="4631" max="4631" width="12.7109375" style="22" customWidth="1"/>
    <col min="4632" max="4632" width="7.42578125" style="22" customWidth="1"/>
    <col min="4633" max="4633" width="18.28515625" style="22" customWidth="1"/>
    <col min="4634" max="4634" width="83.28515625" style="22" customWidth="1"/>
    <col min="4635" max="4635" width="24.5703125" style="22" customWidth="1"/>
    <col min="4636" max="4636" width="19.7109375" style="22" customWidth="1"/>
    <col min="4637" max="4637" width="10.5703125" style="22" customWidth="1"/>
    <col min="4638" max="4642" width="9.7109375" style="22" customWidth="1"/>
    <col min="4643" max="4643" width="3.5703125" style="22" customWidth="1"/>
    <col min="4644" max="4644" width="7.42578125" style="22" customWidth="1"/>
    <col min="4645" max="4651" width="9.7109375" style="22" customWidth="1"/>
    <col min="4652" max="4660" width="11.42578125" style="22"/>
    <col min="4661" max="4661" width="4.7109375" style="22" customWidth="1"/>
    <col min="4662" max="4870" width="11.42578125" style="22"/>
    <col min="4871" max="4871" width="14.7109375" style="22" customWidth="1"/>
    <col min="4872" max="4872" width="17.28515625" style="22" customWidth="1"/>
    <col min="4873" max="4873" width="9.28515625" style="22" customWidth="1"/>
    <col min="4874" max="4874" width="11.5703125" style="22" customWidth="1"/>
    <col min="4875" max="4875" width="4.7109375" style="22" customWidth="1"/>
    <col min="4876" max="4876" width="14.42578125" style="22" customWidth="1"/>
    <col min="4877" max="4878" width="14" style="22" customWidth="1"/>
    <col min="4879" max="4880" width="11.5703125" style="22" customWidth="1"/>
    <col min="4881" max="4881" width="12.28515625" style="22" customWidth="1"/>
    <col min="4882" max="4882" width="13.42578125" style="22" customWidth="1"/>
    <col min="4883" max="4883" width="8.42578125" style="22" customWidth="1"/>
    <col min="4884" max="4884" width="9.7109375" style="22" customWidth="1"/>
    <col min="4885" max="4885" width="10.42578125" style="22" customWidth="1"/>
    <col min="4886" max="4886" width="4.42578125" style="22" customWidth="1"/>
    <col min="4887" max="4887" width="12.7109375" style="22" customWidth="1"/>
    <col min="4888" max="4888" width="7.42578125" style="22" customWidth="1"/>
    <col min="4889" max="4889" width="18.28515625" style="22" customWidth="1"/>
    <col min="4890" max="4890" width="83.28515625" style="22" customWidth="1"/>
    <col min="4891" max="4891" width="24.5703125" style="22" customWidth="1"/>
    <col min="4892" max="4892" width="19.7109375" style="22" customWidth="1"/>
    <col min="4893" max="4893" width="10.5703125" style="22" customWidth="1"/>
    <col min="4894" max="4898" width="9.7109375" style="22" customWidth="1"/>
    <col min="4899" max="4899" width="3.5703125" style="22" customWidth="1"/>
    <col min="4900" max="4900" width="7.42578125" style="22" customWidth="1"/>
    <col min="4901" max="4907" width="9.7109375" style="22" customWidth="1"/>
    <col min="4908" max="4916" width="11.42578125" style="22"/>
    <col min="4917" max="4917" width="4.7109375" style="22" customWidth="1"/>
    <col min="4918" max="5126" width="11.42578125" style="22"/>
    <col min="5127" max="5127" width="14.7109375" style="22" customWidth="1"/>
    <col min="5128" max="5128" width="17.28515625" style="22" customWidth="1"/>
    <col min="5129" max="5129" width="9.28515625" style="22" customWidth="1"/>
    <col min="5130" max="5130" width="11.5703125" style="22" customWidth="1"/>
    <col min="5131" max="5131" width="4.7109375" style="22" customWidth="1"/>
    <col min="5132" max="5132" width="14.42578125" style="22" customWidth="1"/>
    <col min="5133" max="5134" width="14" style="22" customWidth="1"/>
    <col min="5135" max="5136" width="11.5703125" style="22" customWidth="1"/>
    <col min="5137" max="5137" width="12.28515625" style="22" customWidth="1"/>
    <col min="5138" max="5138" width="13.42578125" style="22" customWidth="1"/>
    <col min="5139" max="5139" width="8.42578125" style="22" customWidth="1"/>
    <col min="5140" max="5140" width="9.7109375" style="22" customWidth="1"/>
    <col min="5141" max="5141" width="10.42578125" style="22" customWidth="1"/>
    <col min="5142" max="5142" width="4.42578125" style="22" customWidth="1"/>
    <col min="5143" max="5143" width="12.7109375" style="22" customWidth="1"/>
    <col min="5144" max="5144" width="7.42578125" style="22" customWidth="1"/>
    <col min="5145" max="5145" width="18.28515625" style="22" customWidth="1"/>
    <col min="5146" max="5146" width="83.28515625" style="22" customWidth="1"/>
    <col min="5147" max="5147" width="24.5703125" style="22" customWidth="1"/>
    <col min="5148" max="5148" width="19.7109375" style="22" customWidth="1"/>
    <col min="5149" max="5149" width="10.5703125" style="22" customWidth="1"/>
    <col min="5150" max="5154" width="9.7109375" style="22" customWidth="1"/>
    <col min="5155" max="5155" width="3.5703125" style="22" customWidth="1"/>
    <col min="5156" max="5156" width="7.42578125" style="22" customWidth="1"/>
    <col min="5157" max="5163" width="9.7109375" style="22" customWidth="1"/>
    <col min="5164" max="5172" width="11.42578125" style="22"/>
    <col min="5173" max="5173" width="4.7109375" style="22" customWidth="1"/>
    <col min="5174" max="5382" width="11.42578125" style="22"/>
    <col min="5383" max="5383" width="14.7109375" style="22" customWidth="1"/>
    <col min="5384" max="5384" width="17.28515625" style="22" customWidth="1"/>
    <col min="5385" max="5385" width="9.28515625" style="22" customWidth="1"/>
    <col min="5386" max="5386" width="11.5703125" style="22" customWidth="1"/>
    <col min="5387" max="5387" width="4.7109375" style="22" customWidth="1"/>
    <col min="5388" max="5388" width="14.42578125" style="22" customWidth="1"/>
    <col min="5389" max="5390" width="14" style="22" customWidth="1"/>
    <col min="5391" max="5392" width="11.5703125" style="22" customWidth="1"/>
    <col min="5393" max="5393" width="12.28515625" style="22" customWidth="1"/>
    <col min="5394" max="5394" width="13.42578125" style="22" customWidth="1"/>
    <col min="5395" max="5395" width="8.42578125" style="22" customWidth="1"/>
    <col min="5396" max="5396" width="9.7109375" style="22" customWidth="1"/>
    <col min="5397" max="5397" width="10.42578125" style="22" customWidth="1"/>
    <col min="5398" max="5398" width="4.42578125" style="22" customWidth="1"/>
    <col min="5399" max="5399" width="12.7109375" style="22" customWidth="1"/>
    <col min="5400" max="5400" width="7.42578125" style="22" customWidth="1"/>
    <col min="5401" max="5401" width="18.28515625" style="22" customWidth="1"/>
    <col min="5402" max="5402" width="83.28515625" style="22" customWidth="1"/>
    <col min="5403" max="5403" width="24.5703125" style="22" customWidth="1"/>
    <col min="5404" max="5404" width="19.7109375" style="22" customWidth="1"/>
    <col min="5405" max="5405" width="10.5703125" style="22" customWidth="1"/>
    <col min="5406" max="5410" width="9.7109375" style="22" customWidth="1"/>
    <col min="5411" max="5411" width="3.5703125" style="22" customWidth="1"/>
    <col min="5412" max="5412" width="7.42578125" style="22" customWidth="1"/>
    <col min="5413" max="5419" width="9.7109375" style="22" customWidth="1"/>
    <col min="5420" max="5428" width="11.42578125" style="22"/>
    <col min="5429" max="5429" width="4.7109375" style="22" customWidth="1"/>
    <col min="5430" max="5638" width="11.42578125" style="22"/>
    <col min="5639" max="5639" width="14.7109375" style="22" customWidth="1"/>
    <col min="5640" max="5640" width="17.28515625" style="22" customWidth="1"/>
    <col min="5641" max="5641" width="9.28515625" style="22" customWidth="1"/>
    <col min="5642" max="5642" width="11.5703125" style="22" customWidth="1"/>
    <col min="5643" max="5643" width="4.7109375" style="22" customWidth="1"/>
    <col min="5644" max="5644" width="14.42578125" style="22" customWidth="1"/>
    <col min="5645" max="5646" width="14" style="22" customWidth="1"/>
    <col min="5647" max="5648" width="11.5703125" style="22" customWidth="1"/>
    <col min="5649" max="5649" width="12.28515625" style="22" customWidth="1"/>
    <col min="5650" max="5650" width="13.42578125" style="22" customWidth="1"/>
    <col min="5651" max="5651" width="8.42578125" style="22" customWidth="1"/>
    <col min="5652" max="5652" width="9.7109375" style="22" customWidth="1"/>
    <col min="5653" max="5653" width="10.42578125" style="22" customWidth="1"/>
    <col min="5654" max="5654" width="4.42578125" style="22" customWidth="1"/>
    <col min="5655" max="5655" width="12.7109375" style="22" customWidth="1"/>
    <col min="5656" max="5656" width="7.42578125" style="22" customWidth="1"/>
    <col min="5657" max="5657" width="18.28515625" style="22" customWidth="1"/>
    <col min="5658" max="5658" width="83.28515625" style="22" customWidth="1"/>
    <col min="5659" max="5659" width="24.5703125" style="22" customWidth="1"/>
    <col min="5660" max="5660" width="19.7109375" style="22" customWidth="1"/>
    <col min="5661" max="5661" width="10.5703125" style="22" customWidth="1"/>
    <col min="5662" max="5666" width="9.7109375" style="22" customWidth="1"/>
    <col min="5667" max="5667" width="3.5703125" style="22" customWidth="1"/>
    <col min="5668" max="5668" width="7.42578125" style="22" customWidth="1"/>
    <col min="5669" max="5675" width="9.7109375" style="22" customWidth="1"/>
    <col min="5676" max="5684" width="11.42578125" style="22"/>
    <col min="5685" max="5685" width="4.7109375" style="22" customWidth="1"/>
    <col min="5686" max="5894" width="11.42578125" style="22"/>
    <col min="5895" max="5895" width="14.7109375" style="22" customWidth="1"/>
    <col min="5896" max="5896" width="17.28515625" style="22" customWidth="1"/>
    <col min="5897" max="5897" width="9.28515625" style="22" customWidth="1"/>
    <col min="5898" max="5898" width="11.5703125" style="22" customWidth="1"/>
    <col min="5899" max="5899" width="4.7109375" style="22" customWidth="1"/>
    <col min="5900" max="5900" width="14.42578125" style="22" customWidth="1"/>
    <col min="5901" max="5902" width="14" style="22" customWidth="1"/>
    <col min="5903" max="5904" width="11.5703125" style="22" customWidth="1"/>
    <col min="5905" max="5905" width="12.28515625" style="22" customWidth="1"/>
    <col min="5906" max="5906" width="13.42578125" style="22" customWidth="1"/>
    <col min="5907" max="5907" width="8.42578125" style="22" customWidth="1"/>
    <col min="5908" max="5908" width="9.7109375" style="22" customWidth="1"/>
    <col min="5909" max="5909" width="10.42578125" style="22" customWidth="1"/>
    <col min="5910" max="5910" width="4.42578125" style="22" customWidth="1"/>
    <col min="5911" max="5911" width="12.7109375" style="22" customWidth="1"/>
    <col min="5912" max="5912" width="7.42578125" style="22" customWidth="1"/>
    <col min="5913" max="5913" width="18.28515625" style="22" customWidth="1"/>
    <col min="5914" max="5914" width="83.28515625" style="22" customWidth="1"/>
    <col min="5915" max="5915" width="24.5703125" style="22" customWidth="1"/>
    <col min="5916" max="5916" width="19.7109375" style="22" customWidth="1"/>
    <col min="5917" max="5917" width="10.5703125" style="22" customWidth="1"/>
    <col min="5918" max="5922" width="9.7109375" style="22" customWidth="1"/>
    <col min="5923" max="5923" width="3.5703125" style="22" customWidth="1"/>
    <col min="5924" max="5924" width="7.42578125" style="22" customWidth="1"/>
    <col min="5925" max="5931" width="9.7109375" style="22" customWidth="1"/>
    <col min="5932" max="5940" width="11.42578125" style="22"/>
    <col min="5941" max="5941" width="4.7109375" style="22" customWidth="1"/>
    <col min="5942" max="6150" width="11.42578125" style="22"/>
    <col min="6151" max="6151" width="14.7109375" style="22" customWidth="1"/>
    <col min="6152" max="6152" width="17.28515625" style="22" customWidth="1"/>
    <col min="6153" max="6153" width="9.28515625" style="22" customWidth="1"/>
    <col min="6154" max="6154" width="11.5703125" style="22" customWidth="1"/>
    <col min="6155" max="6155" width="4.7109375" style="22" customWidth="1"/>
    <col min="6156" max="6156" width="14.42578125" style="22" customWidth="1"/>
    <col min="6157" max="6158" width="14" style="22" customWidth="1"/>
    <col min="6159" max="6160" width="11.5703125" style="22" customWidth="1"/>
    <col min="6161" max="6161" width="12.28515625" style="22" customWidth="1"/>
    <col min="6162" max="6162" width="13.42578125" style="22" customWidth="1"/>
    <col min="6163" max="6163" width="8.42578125" style="22" customWidth="1"/>
    <col min="6164" max="6164" width="9.7109375" style="22" customWidth="1"/>
    <col min="6165" max="6165" width="10.42578125" style="22" customWidth="1"/>
    <col min="6166" max="6166" width="4.42578125" style="22" customWidth="1"/>
    <col min="6167" max="6167" width="12.7109375" style="22" customWidth="1"/>
    <col min="6168" max="6168" width="7.42578125" style="22" customWidth="1"/>
    <col min="6169" max="6169" width="18.28515625" style="22" customWidth="1"/>
    <col min="6170" max="6170" width="83.28515625" style="22" customWidth="1"/>
    <col min="6171" max="6171" width="24.5703125" style="22" customWidth="1"/>
    <col min="6172" max="6172" width="19.7109375" style="22" customWidth="1"/>
    <col min="6173" max="6173" width="10.5703125" style="22" customWidth="1"/>
    <col min="6174" max="6178" width="9.7109375" style="22" customWidth="1"/>
    <col min="6179" max="6179" width="3.5703125" style="22" customWidth="1"/>
    <col min="6180" max="6180" width="7.42578125" style="22" customWidth="1"/>
    <col min="6181" max="6187" width="9.7109375" style="22" customWidth="1"/>
    <col min="6188" max="6196" width="11.42578125" style="22"/>
    <col min="6197" max="6197" width="4.7109375" style="22" customWidth="1"/>
    <col min="6198" max="6406" width="11.42578125" style="22"/>
    <col min="6407" max="6407" width="14.7109375" style="22" customWidth="1"/>
    <col min="6408" max="6408" width="17.28515625" style="22" customWidth="1"/>
    <col min="6409" max="6409" width="9.28515625" style="22" customWidth="1"/>
    <col min="6410" max="6410" width="11.5703125" style="22" customWidth="1"/>
    <col min="6411" max="6411" width="4.7109375" style="22" customWidth="1"/>
    <col min="6412" max="6412" width="14.42578125" style="22" customWidth="1"/>
    <col min="6413" max="6414" width="14" style="22" customWidth="1"/>
    <col min="6415" max="6416" width="11.5703125" style="22" customWidth="1"/>
    <col min="6417" max="6417" width="12.28515625" style="22" customWidth="1"/>
    <col min="6418" max="6418" width="13.42578125" style="22" customWidth="1"/>
    <col min="6419" max="6419" width="8.42578125" style="22" customWidth="1"/>
    <col min="6420" max="6420" width="9.7109375" style="22" customWidth="1"/>
    <col min="6421" max="6421" width="10.42578125" style="22" customWidth="1"/>
    <col min="6422" max="6422" width="4.42578125" style="22" customWidth="1"/>
    <col min="6423" max="6423" width="12.7109375" style="22" customWidth="1"/>
    <col min="6424" max="6424" width="7.42578125" style="22" customWidth="1"/>
    <col min="6425" max="6425" width="18.28515625" style="22" customWidth="1"/>
    <col min="6426" max="6426" width="83.28515625" style="22" customWidth="1"/>
    <col min="6427" max="6427" width="24.5703125" style="22" customWidth="1"/>
    <col min="6428" max="6428" width="19.7109375" style="22" customWidth="1"/>
    <col min="6429" max="6429" width="10.5703125" style="22" customWidth="1"/>
    <col min="6430" max="6434" width="9.7109375" style="22" customWidth="1"/>
    <col min="6435" max="6435" width="3.5703125" style="22" customWidth="1"/>
    <col min="6436" max="6436" width="7.42578125" style="22" customWidth="1"/>
    <col min="6437" max="6443" width="9.7109375" style="22" customWidth="1"/>
    <col min="6444" max="6452" width="11.42578125" style="22"/>
    <col min="6453" max="6453" width="4.7109375" style="22" customWidth="1"/>
    <col min="6454" max="6662" width="11.42578125" style="22"/>
    <col min="6663" max="6663" width="14.7109375" style="22" customWidth="1"/>
    <col min="6664" max="6664" width="17.28515625" style="22" customWidth="1"/>
    <col min="6665" max="6665" width="9.28515625" style="22" customWidth="1"/>
    <col min="6666" max="6666" width="11.5703125" style="22" customWidth="1"/>
    <col min="6667" max="6667" width="4.7109375" style="22" customWidth="1"/>
    <col min="6668" max="6668" width="14.42578125" style="22" customWidth="1"/>
    <col min="6669" max="6670" width="14" style="22" customWidth="1"/>
    <col min="6671" max="6672" width="11.5703125" style="22" customWidth="1"/>
    <col min="6673" max="6673" width="12.28515625" style="22" customWidth="1"/>
    <col min="6674" max="6674" width="13.42578125" style="22" customWidth="1"/>
    <col min="6675" max="6675" width="8.42578125" style="22" customWidth="1"/>
    <col min="6676" max="6676" width="9.7109375" style="22" customWidth="1"/>
    <col min="6677" max="6677" width="10.42578125" style="22" customWidth="1"/>
    <col min="6678" max="6678" width="4.42578125" style="22" customWidth="1"/>
    <col min="6679" max="6679" width="12.7109375" style="22" customWidth="1"/>
    <col min="6680" max="6680" width="7.42578125" style="22" customWidth="1"/>
    <col min="6681" max="6681" width="18.28515625" style="22" customWidth="1"/>
    <col min="6682" max="6682" width="83.28515625" style="22" customWidth="1"/>
    <col min="6683" max="6683" width="24.5703125" style="22" customWidth="1"/>
    <col min="6684" max="6684" width="19.7109375" style="22" customWidth="1"/>
    <col min="6685" max="6685" width="10.5703125" style="22" customWidth="1"/>
    <col min="6686" max="6690" width="9.7109375" style="22" customWidth="1"/>
    <col min="6691" max="6691" width="3.5703125" style="22" customWidth="1"/>
    <col min="6692" max="6692" width="7.42578125" style="22" customWidth="1"/>
    <col min="6693" max="6699" width="9.7109375" style="22" customWidth="1"/>
    <col min="6700" max="6708" width="11.42578125" style="22"/>
    <col min="6709" max="6709" width="4.7109375" style="22" customWidth="1"/>
    <col min="6710" max="6918" width="11.42578125" style="22"/>
    <col min="6919" max="6919" width="14.7109375" style="22" customWidth="1"/>
    <col min="6920" max="6920" width="17.28515625" style="22" customWidth="1"/>
    <col min="6921" max="6921" width="9.28515625" style="22" customWidth="1"/>
    <col min="6922" max="6922" width="11.5703125" style="22" customWidth="1"/>
    <col min="6923" max="6923" width="4.7109375" style="22" customWidth="1"/>
    <col min="6924" max="6924" width="14.42578125" style="22" customWidth="1"/>
    <col min="6925" max="6926" width="14" style="22" customWidth="1"/>
    <col min="6927" max="6928" width="11.5703125" style="22" customWidth="1"/>
    <col min="6929" max="6929" width="12.28515625" style="22" customWidth="1"/>
    <col min="6930" max="6930" width="13.42578125" style="22" customWidth="1"/>
    <col min="6931" max="6931" width="8.42578125" style="22" customWidth="1"/>
    <col min="6932" max="6932" width="9.7109375" style="22" customWidth="1"/>
    <col min="6933" max="6933" width="10.42578125" style="22" customWidth="1"/>
    <col min="6934" max="6934" width="4.42578125" style="22" customWidth="1"/>
    <col min="6935" max="6935" width="12.7109375" style="22" customWidth="1"/>
    <col min="6936" max="6936" width="7.42578125" style="22" customWidth="1"/>
    <col min="6937" max="6937" width="18.28515625" style="22" customWidth="1"/>
    <col min="6938" max="6938" width="83.28515625" style="22" customWidth="1"/>
    <col min="6939" max="6939" width="24.5703125" style="22" customWidth="1"/>
    <col min="6940" max="6940" width="19.7109375" style="22" customWidth="1"/>
    <col min="6941" max="6941" width="10.5703125" style="22" customWidth="1"/>
    <col min="6942" max="6946" width="9.7109375" style="22" customWidth="1"/>
    <col min="6947" max="6947" width="3.5703125" style="22" customWidth="1"/>
    <col min="6948" max="6948" width="7.42578125" style="22" customWidth="1"/>
    <col min="6949" max="6955" width="9.7109375" style="22" customWidth="1"/>
    <col min="6956" max="6964" width="11.42578125" style="22"/>
    <col min="6965" max="6965" width="4.7109375" style="22" customWidth="1"/>
    <col min="6966" max="7174" width="11.42578125" style="22"/>
    <col min="7175" max="7175" width="14.7109375" style="22" customWidth="1"/>
    <col min="7176" max="7176" width="17.28515625" style="22" customWidth="1"/>
    <col min="7177" max="7177" width="9.28515625" style="22" customWidth="1"/>
    <col min="7178" max="7178" width="11.5703125" style="22" customWidth="1"/>
    <col min="7179" max="7179" width="4.7109375" style="22" customWidth="1"/>
    <col min="7180" max="7180" width="14.42578125" style="22" customWidth="1"/>
    <col min="7181" max="7182" width="14" style="22" customWidth="1"/>
    <col min="7183" max="7184" width="11.5703125" style="22" customWidth="1"/>
    <col min="7185" max="7185" width="12.28515625" style="22" customWidth="1"/>
    <col min="7186" max="7186" width="13.42578125" style="22" customWidth="1"/>
    <col min="7187" max="7187" width="8.42578125" style="22" customWidth="1"/>
    <col min="7188" max="7188" width="9.7109375" style="22" customWidth="1"/>
    <col min="7189" max="7189" width="10.42578125" style="22" customWidth="1"/>
    <col min="7190" max="7190" width="4.42578125" style="22" customWidth="1"/>
    <col min="7191" max="7191" width="12.7109375" style="22" customWidth="1"/>
    <col min="7192" max="7192" width="7.42578125" style="22" customWidth="1"/>
    <col min="7193" max="7193" width="18.28515625" style="22" customWidth="1"/>
    <col min="7194" max="7194" width="83.28515625" style="22" customWidth="1"/>
    <col min="7195" max="7195" width="24.5703125" style="22" customWidth="1"/>
    <col min="7196" max="7196" width="19.7109375" style="22" customWidth="1"/>
    <col min="7197" max="7197" width="10.5703125" style="22" customWidth="1"/>
    <col min="7198" max="7202" width="9.7109375" style="22" customWidth="1"/>
    <col min="7203" max="7203" width="3.5703125" style="22" customWidth="1"/>
    <col min="7204" max="7204" width="7.42578125" style="22" customWidth="1"/>
    <col min="7205" max="7211" width="9.7109375" style="22" customWidth="1"/>
    <col min="7212" max="7220" width="11.42578125" style="22"/>
    <col min="7221" max="7221" width="4.7109375" style="22" customWidth="1"/>
    <col min="7222" max="7430" width="11.42578125" style="22"/>
    <col min="7431" max="7431" width="14.7109375" style="22" customWidth="1"/>
    <col min="7432" max="7432" width="17.28515625" style="22" customWidth="1"/>
    <col min="7433" max="7433" width="9.28515625" style="22" customWidth="1"/>
    <col min="7434" max="7434" width="11.5703125" style="22" customWidth="1"/>
    <col min="7435" max="7435" width="4.7109375" style="22" customWidth="1"/>
    <col min="7436" max="7436" width="14.42578125" style="22" customWidth="1"/>
    <col min="7437" max="7438" width="14" style="22" customWidth="1"/>
    <col min="7439" max="7440" width="11.5703125" style="22" customWidth="1"/>
    <col min="7441" max="7441" width="12.28515625" style="22" customWidth="1"/>
    <col min="7442" max="7442" width="13.42578125" style="22" customWidth="1"/>
    <col min="7443" max="7443" width="8.42578125" style="22" customWidth="1"/>
    <col min="7444" max="7444" width="9.7109375" style="22" customWidth="1"/>
    <col min="7445" max="7445" width="10.42578125" style="22" customWidth="1"/>
    <col min="7446" max="7446" width="4.42578125" style="22" customWidth="1"/>
    <col min="7447" max="7447" width="12.7109375" style="22" customWidth="1"/>
    <col min="7448" max="7448" width="7.42578125" style="22" customWidth="1"/>
    <col min="7449" max="7449" width="18.28515625" style="22" customWidth="1"/>
    <col min="7450" max="7450" width="83.28515625" style="22" customWidth="1"/>
    <col min="7451" max="7451" width="24.5703125" style="22" customWidth="1"/>
    <col min="7452" max="7452" width="19.7109375" style="22" customWidth="1"/>
    <col min="7453" max="7453" width="10.5703125" style="22" customWidth="1"/>
    <col min="7454" max="7458" width="9.7109375" style="22" customWidth="1"/>
    <col min="7459" max="7459" width="3.5703125" style="22" customWidth="1"/>
    <col min="7460" max="7460" width="7.42578125" style="22" customWidth="1"/>
    <col min="7461" max="7467" width="9.7109375" style="22" customWidth="1"/>
    <col min="7468" max="7476" width="11.42578125" style="22"/>
    <col min="7477" max="7477" width="4.7109375" style="22" customWidth="1"/>
    <col min="7478" max="7686" width="11.42578125" style="22"/>
    <col min="7687" max="7687" width="14.7109375" style="22" customWidth="1"/>
    <col min="7688" max="7688" width="17.28515625" style="22" customWidth="1"/>
    <col min="7689" max="7689" width="9.28515625" style="22" customWidth="1"/>
    <col min="7690" max="7690" width="11.5703125" style="22" customWidth="1"/>
    <col min="7691" max="7691" width="4.7109375" style="22" customWidth="1"/>
    <col min="7692" max="7692" width="14.42578125" style="22" customWidth="1"/>
    <col min="7693" max="7694" width="14" style="22" customWidth="1"/>
    <col min="7695" max="7696" width="11.5703125" style="22" customWidth="1"/>
    <col min="7697" max="7697" width="12.28515625" style="22" customWidth="1"/>
    <col min="7698" max="7698" width="13.42578125" style="22" customWidth="1"/>
    <col min="7699" max="7699" width="8.42578125" style="22" customWidth="1"/>
    <col min="7700" max="7700" width="9.7109375" style="22" customWidth="1"/>
    <col min="7701" max="7701" width="10.42578125" style="22" customWidth="1"/>
    <col min="7702" max="7702" width="4.42578125" style="22" customWidth="1"/>
    <col min="7703" max="7703" width="12.7109375" style="22" customWidth="1"/>
    <col min="7704" max="7704" width="7.42578125" style="22" customWidth="1"/>
    <col min="7705" max="7705" width="18.28515625" style="22" customWidth="1"/>
    <col min="7706" max="7706" width="83.28515625" style="22" customWidth="1"/>
    <col min="7707" max="7707" width="24.5703125" style="22" customWidth="1"/>
    <col min="7708" max="7708" width="19.7109375" style="22" customWidth="1"/>
    <col min="7709" max="7709" width="10.5703125" style="22" customWidth="1"/>
    <col min="7710" max="7714" width="9.7109375" style="22" customWidth="1"/>
    <col min="7715" max="7715" width="3.5703125" style="22" customWidth="1"/>
    <col min="7716" max="7716" width="7.42578125" style="22" customWidth="1"/>
    <col min="7717" max="7723" width="9.7109375" style="22" customWidth="1"/>
    <col min="7724" max="7732" width="11.42578125" style="22"/>
    <col min="7733" max="7733" width="4.7109375" style="22" customWidth="1"/>
    <col min="7734" max="7942" width="11.42578125" style="22"/>
    <col min="7943" max="7943" width="14.7109375" style="22" customWidth="1"/>
    <col min="7944" max="7944" width="17.28515625" style="22" customWidth="1"/>
    <col min="7945" max="7945" width="9.28515625" style="22" customWidth="1"/>
    <col min="7946" max="7946" width="11.5703125" style="22" customWidth="1"/>
    <col min="7947" max="7947" width="4.7109375" style="22" customWidth="1"/>
    <col min="7948" max="7948" width="14.42578125" style="22" customWidth="1"/>
    <col min="7949" max="7950" width="14" style="22" customWidth="1"/>
    <col min="7951" max="7952" width="11.5703125" style="22" customWidth="1"/>
    <col min="7953" max="7953" width="12.28515625" style="22" customWidth="1"/>
    <col min="7954" max="7954" width="13.42578125" style="22" customWidth="1"/>
    <col min="7955" max="7955" width="8.42578125" style="22" customWidth="1"/>
    <col min="7956" max="7956" width="9.7109375" style="22" customWidth="1"/>
    <col min="7957" max="7957" width="10.42578125" style="22" customWidth="1"/>
    <col min="7958" max="7958" width="4.42578125" style="22" customWidth="1"/>
    <col min="7959" max="7959" width="12.7109375" style="22" customWidth="1"/>
    <col min="7960" max="7960" width="7.42578125" style="22" customWidth="1"/>
    <col min="7961" max="7961" width="18.28515625" style="22" customWidth="1"/>
    <col min="7962" max="7962" width="83.28515625" style="22" customWidth="1"/>
    <col min="7963" max="7963" width="24.5703125" style="22" customWidth="1"/>
    <col min="7964" max="7964" width="19.7109375" style="22" customWidth="1"/>
    <col min="7965" max="7965" width="10.5703125" style="22" customWidth="1"/>
    <col min="7966" max="7970" width="9.7109375" style="22" customWidth="1"/>
    <col min="7971" max="7971" width="3.5703125" style="22" customWidth="1"/>
    <col min="7972" max="7972" width="7.42578125" style="22" customWidth="1"/>
    <col min="7973" max="7979" width="9.7109375" style="22" customWidth="1"/>
    <col min="7980" max="7988" width="11.42578125" style="22"/>
    <col min="7989" max="7989" width="4.7109375" style="22" customWidth="1"/>
    <col min="7990" max="8198" width="11.42578125" style="22"/>
    <col min="8199" max="8199" width="14.7109375" style="22" customWidth="1"/>
    <col min="8200" max="8200" width="17.28515625" style="22" customWidth="1"/>
    <col min="8201" max="8201" width="9.28515625" style="22" customWidth="1"/>
    <col min="8202" max="8202" width="11.5703125" style="22" customWidth="1"/>
    <col min="8203" max="8203" width="4.7109375" style="22" customWidth="1"/>
    <col min="8204" max="8204" width="14.42578125" style="22" customWidth="1"/>
    <col min="8205" max="8206" width="14" style="22" customWidth="1"/>
    <col min="8207" max="8208" width="11.5703125" style="22" customWidth="1"/>
    <col min="8209" max="8209" width="12.28515625" style="22" customWidth="1"/>
    <col min="8210" max="8210" width="13.42578125" style="22" customWidth="1"/>
    <col min="8211" max="8211" width="8.42578125" style="22" customWidth="1"/>
    <col min="8212" max="8212" width="9.7109375" style="22" customWidth="1"/>
    <col min="8213" max="8213" width="10.42578125" style="22" customWidth="1"/>
    <col min="8214" max="8214" width="4.42578125" style="22" customWidth="1"/>
    <col min="8215" max="8215" width="12.7109375" style="22" customWidth="1"/>
    <col min="8216" max="8216" width="7.42578125" style="22" customWidth="1"/>
    <col min="8217" max="8217" width="18.28515625" style="22" customWidth="1"/>
    <col min="8218" max="8218" width="83.28515625" style="22" customWidth="1"/>
    <col min="8219" max="8219" width="24.5703125" style="22" customWidth="1"/>
    <col min="8220" max="8220" width="19.7109375" style="22" customWidth="1"/>
    <col min="8221" max="8221" width="10.5703125" style="22" customWidth="1"/>
    <col min="8222" max="8226" width="9.7109375" style="22" customWidth="1"/>
    <col min="8227" max="8227" width="3.5703125" style="22" customWidth="1"/>
    <col min="8228" max="8228" width="7.42578125" style="22" customWidth="1"/>
    <col min="8229" max="8235" width="9.7109375" style="22" customWidth="1"/>
    <col min="8236" max="8244" width="11.42578125" style="22"/>
    <col min="8245" max="8245" width="4.7109375" style="22" customWidth="1"/>
    <col min="8246" max="8454" width="11.42578125" style="22"/>
    <col min="8455" max="8455" width="14.7109375" style="22" customWidth="1"/>
    <col min="8456" max="8456" width="17.28515625" style="22" customWidth="1"/>
    <col min="8457" max="8457" width="9.28515625" style="22" customWidth="1"/>
    <col min="8458" max="8458" width="11.5703125" style="22" customWidth="1"/>
    <col min="8459" max="8459" width="4.7109375" style="22" customWidth="1"/>
    <col min="8460" max="8460" width="14.42578125" style="22" customWidth="1"/>
    <col min="8461" max="8462" width="14" style="22" customWidth="1"/>
    <col min="8463" max="8464" width="11.5703125" style="22" customWidth="1"/>
    <col min="8465" max="8465" width="12.28515625" style="22" customWidth="1"/>
    <col min="8466" max="8466" width="13.42578125" style="22" customWidth="1"/>
    <col min="8467" max="8467" width="8.42578125" style="22" customWidth="1"/>
    <col min="8468" max="8468" width="9.7109375" style="22" customWidth="1"/>
    <col min="8469" max="8469" width="10.42578125" style="22" customWidth="1"/>
    <col min="8470" max="8470" width="4.42578125" style="22" customWidth="1"/>
    <col min="8471" max="8471" width="12.7109375" style="22" customWidth="1"/>
    <col min="8472" max="8472" width="7.42578125" style="22" customWidth="1"/>
    <col min="8473" max="8473" width="18.28515625" style="22" customWidth="1"/>
    <col min="8474" max="8474" width="83.28515625" style="22" customWidth="1"/>
    <col min="8475" max="8475" width="24.5703125" style="22" customWidth="1"/>
    <col min="8476" max="8476" width="19.7109375" style="22" customWidth="1"/>
    <col min="8477" max="8477" width="10.5703125" style="22" customWidth="1"/>
    <col min="8478" max="8482" width="9.7109375" style="22" customWidth="1"/>
    <col min="8483" max="8483" width="3.5703125" style="22" customWidth="1"/>
    <col min="8484" max="8484" width="7.42578125" style="22" customWidth="1"/>
    <col min="8485" max="8491" width="9.7109375" style="22" customWidth="1"/>
    <col min="8492" max="8500" width="11.42578125" style="22"/>
    <col min="8501" max="8501" width="4.7109375" style="22" customWidth="1"/>
    <col min="8502" max="8710" width="11.42578125" style="22"/>
    <col min="8711" max="8711" width="14.7109375" style="22" customWidth="1"/>
    <col min="8712" max="8712" width="17.28515625" style="22" customWidth="1"/>
    <col min="8713" max="8713" width="9.28515625" style="22" customWidth="1"/>
    <col min="8714" max="8714" width="11.5703125" style="22" customWidth="1"/>
    <col min="8715" max="8715" width="4.7109375" style="22" customWidth="1"/>
    <col min="8716" max="8716" width="14.42578125" style="22" customWidth="1"/>
    <col min="8717" max="8718" width="14" style="22" customWidth="1"/>
    <col min="8719" max="8720" width="11.5703125" style="22" customWidth="1"/>
    <col min="8721" max="8721" width="12.28515625" style="22" customWidth="1"/>
    <col min="8722" max="8722" width="13.42578125" style="22" customWidth="1"/>
    <col min="8723" max="8723" width="8.42578125" style="22" customWidth="1"/>
    <col min="8724" max="8724" width="9.7109375" style="22" customWidth="1"/>
    <col min="8725" max="8725" width="10.42578125" style="22" customWidth="1"/>
    <col min="8726" max="8726" width="4.42578125" style="22" customWidth="1"/>
    <col min="8727" max="8727" width="12.7109375" style="22" customWidth="1"/>
    <col min="8728" max="8728" width="7.42578125" style="22" customWidth="1"/>
    <col min="8729" max="8729" width="18.28515625" style="22" customWidth="1"/>
    <col min="8730" max="8730" width="83.28515625" style="22" customWidth="1"/>
    <col min="8731" max="8731" width="24.5703125" style="22" customWidth="1"/>
    <col min="8732" max="8732" width="19.7109375" style="22" customWidth="1"/>
    <col min="8733" max="8733" width="10.5703125" style="22" customWidth="1"/>
    <col min="8734" max="8738" width="9.7109375" style="22" customWidth="1"/>
    <col min="8739" max="8739" width="3.5703125" style="22" customWidth="1"/>
    <col min="8740" max="8740" width="7.42578125" style="22" customWidth="1"/>
    <col min="8741" max="8747" width="9.7109375" style="22" customWidth="1"/>
    <col min="8748" max="8756" width="11.42578125" style="22"/>
    <col min="8757" max="8757" width="4.7109375" style="22" customWidth="1"/>
    <col min="8758" max="8966" width="11.42578125" style="22"/>
    <col min="8967" max="8967" width="14.7109375" style="22" customWidth="1"/>
    <col min="8968" max="8968" width="17.28515625" style="22" customWidth="1"/>
    <col min="8969" max="8969" width="9.28515625" style="22" customWidth="1"/>
    <col min="8970" max="8970" width="11.5703125" style="22" customWidth="1"/>
    <col min="8971" max="8971" width="4.7109375" style="22" customWidth="1"/>
    <col min="8972" max="8972" width="14.42578125" style="22" customWidth="1"/>
    <col min="8973" max="8974" width="14" style="22" customWidth="1"/>
    <col min="8975" max="8976" width="11.5703125" style="22" customWidth="1"/>
    <col min="8977" max="8977" width="12.28515625" style="22" customWidth="1"/>
    <col min="8978" max="8978" width="13.42578125" style="22" customWidth="1"/>
    <col min="8979" max="8979" width="8.42578125" style="22" customWidth="1"/>
    <col min="8980" max="8980" width="9.7109375" style="22" customWidth="1"/>
    <col min="8981" max="8981" width="10.42578125" style="22" customWidth="1"/>
    <col min="8982" max="8982" width="4.42578125" style="22" customWidth="1"/>
    <col min="8983" max="8983" width="12.7109375" style="22" customWidth="1"/>
    <col min="8984" max="8984" width="7.42578125" style="22" customWidth="1"/>
    <col min="8985" max="8985" width="18.28515625" style="22" customWidth="1"/>
    <col min="8986" max="8986" width="83.28515625" style="22" customWidth="1"/>
    <col min="8987" max="8987" width="24.5703125" style="22" customWidth="1"/>
    <col min="8988" max="8988" width="19.7109375" style="22" customWidth="1"/>
    <col min="8989" max="8989" width="10.5703125" style="22" customWidth="1"/>
    <col min="8990" max="8994" width="9.7109375" style="22" customWidth="1"/>
    <col min="8995" max="8995" width="3.5703125" style="22" customWidth="1"/>
    <col min="8996" max="8996" width="7.42578125" style="22" customWidth="1"/>
    <col min="8997" max="9003" width="9.7109375" style="22" customWidth="1"/>
    <col min="9004" max="9012" width="11.42578125" style="22"/>
    <col min="9013" max="9013" width="4.7109375" style="22" customWidth="1"/>
    <col min="9014" max="9222" width="11.42578125" style="22"/>
    <col min="9223" max="9223" width="14.7109375" style="22" customWidth="1"/>
    <col min="9224" max="9224" width="17.28515625" style="22" customWidth="1"/>
    <col min="9225" max="9225" width="9.28515625" style="22" customWidth="1"/>
    <col min="9226" max="9226" width="11.5703125" style="22" customWidth="1"/>
    <col min="9227" max="9227" width="4.7109375" style="22" customWidth="1"/>
    <col min="9228" max="9228" width="14.42578125" style="22" customWidth="1"/>
    <col min="9229" max="9230" width="14" style="22" customWidth="1"/>
    <col min="9231" max="9232" width="11.5703125" style="22" customWidth="1"/>
    <col min="9233" max="9233" width="12.28515625" style="22" customWidth="1"/>
    <col min="9234" max="9234" width="13.42578125" style="22" customWidth="1"/>
    <col min="9235" max="9235" width="8.42578125" style="22" customWidth="1"/>
    <col min="9236" max="9236" width="9.7109375" style="22" customWidth="1"/>
    <col min="9237" max="9237" width="10.42578125" style="22" customWidth="1"/>
    <col min="9238" max="9238" width="4.42578125" style="22" customWidth="1"/>
    <col min="9239" max="9239" width="12.7109375" style="22" customWidth="1"/>
    <col min="9240" max="9240" width="7.42578125" style="22" customWidth="1"/>
    <col min="9241" max="9241" width="18.28515625" style="22" customWidth="1"/>
    <col min="9242" max="9242" width="83.28515625" style="22" customWidth="1"/>
    <col min="9243" max="9243" width="24.5703125" style="22" customWidth="1"/>
    <col min="9244" max="9244" width="19.7109375" style="22" customWidth="1"/>
    <col min="9245" max="9245" width="10.5703125" style="22" customWidth="1"/>
    <col min="9246" max="9250" width="9.7109375" style="22" customWidth="1"/>
    <col min="9251" max="9251" width="3.5703125" style="22" customWidth="1"/>
    <col min="9252" max="9252" width="7.42578125" style="22" customWidth="1"/>
    <col min="9253" max="9259" width="9.7109375" style="22" customWidth="1"/>
    <col min="9260" max="9268" width="11.42578125" style="22"/>
    <col min="9269" max="9269" width="4.7109375" style="22" customWidth="1"/>
    <col min="9270" max="9478" width="11.42578125" style="22"/>
    <col min="9479" max="9479" width="14.7109375" style="22" customWidth="1"/>
    <col min="9480" max="9480" width="17.28515625" style="22" customWidth="1"/>
    <col min="9481" max="9481" width="9.28515625" style="22" customWidth="1"/>
    <col min="9482" max="9482" width="11.5703125" style="22" customWidth="1"/>
    <col min="9483" max="9483" width="4.7109375" style="22" customWidth="1"/>
    <col min="9484" max="9484" width="14.42578125" style="22" customWidth="1"/>
    <col min="9485" max="9486" width="14" style="22" customWidth="1"/>
    <col min="9487" max="9488" width="11.5703125" style="22" customWidth="1"/>
    <col min="9489" max="9489" width="12.28515625" style="22" customWidth="1"/>
    <col min="9490" max="9490" width="13.42578125" style="22" customWidth="1"/>
    <col min="9491" max="9491" width="8.42578125" style="22" customWidth="1"/>
    <col min="9492" max="9492" width="9.7109375" style="22" customWidth="1"/>
    <col min="9493" max="9493" width="10.42578125" style="22" customWidth="1"/>
    <col min="9494" max="9494" width="4.42578125" style="22" customWidth="1"/>
    <col min="9495" max="9495" width="12.7109375" style="22" customWidth="1"/>
    <col min="9496" max="9496" width="7.42578125" style="22" customWidth="1"/>
    <col min="9497" max="9497" width="18.28515625" style="22" customWidth="1"/>
    <col min="9498" max="9498" width="83.28515625" style="22" customWidth="1"/>
    <col min="9499" max="9499" width="24.5703125" style="22" customWidth="1"/>
    <col min="9500" max="9500" width="19.7109375" style="22" customWidth="1"/>
    <col min="9501" max="9501" width="10.5703125" style="22" customWidth="1"/>
    <col min="9502" max="9506" width="9.7109375" style="22" customWidth="1"/>
    <col min="9507" max="9507" width="3.5703125" style="22" customWidth="1"/>
    <col min="9508" max="9508" width="7.42578125" style="22" customWidth="1"/>
    <col min="9509" max="9515" width="9.7109375" style="22" customWidth="1"/>
    <col min="9516" max="9524" width="11.42578125" style="22"/>
    <col min="9525" max="9525" width="4.7109375" style="22" customWidth="1"/>
    <col min="9526" max="9734" width="11.42578125" style="22"/>
    <col min="9735" max="9735" width="14.7109375" style="22" customWidth="1"/>
    <col min="9736" max="9736" width="17.28515625" style="22" customWidth="1"/>
    <col min="9737" max="9737" width="9.28515625" style="22" customWidth="1"/>
    <col min="9738" max="9738" width="11.5703125" style="22" customWidth="1"/>
    <col min="9739" max="9739" width="4.7109375" style="22" customWidth="1"/>
    <col min="9740" max="9740" width="14.42578125" style="22" customWidth="1"/>
    <col min="9741" max="9742" width="14" style="22" customWidth="1"/>
    <col min="9743" max="9744" width="11.5703125" style="22" customWidth="1"/>
    <col min="9745" max="9745" width="12.28515625" style="22" customWidth="1"/>
    <col min="9746" max="9746" width="13.42578125" style="22" customWidth="1"/>
    <col min="9747" max="9747" width="8.42578125" style="22" customWidth="1"/>
    <col min="9748" max="9748" width="9.7109375" style="22" customWidth="1"/>
    <col min="9749" max="9749" width="10.42578125" style="22" customWidth="1"/>
    <col min="9750" max="9750" width="4.42578125" style="22" customWidth="1"/>
    <col min="9751" max="9751" width="12.7109375" style="22" customWidth="1"/>
    <col min="9752" max="9752" width="7.42578125" style="22" customWidth="1"/>
    <col min="9753" max="9753" width="18.28515625" style="22" customWidth="1"/>
    <col min="9754" max="9754" width="83.28515625" style="22" customWidth="1"/>
    <col min="9755" max="9755" width="24.5703125" style="22" customWidth="1"/>
    <col min="9756" max="9756" width="19.7109375" style="22" customWidth="1"/>
    <col min="9757" max="9757" width="10.5703125" style="22" customWidth="1"/>
    <col min="9758" max="9762" width="9.7109375" style="22" customWidth="1"/>
    <col min="9763" max="9763" width="3.5703125" style="22" customWidth="1"/>
    <col min="9764" max="9764" width="7.42578125" style="22" customWidth="1"/>
    <col min="9765" max="9771" width="9.7109375" style="22" customWidth="1"/>
    <col min="9772" max="9780" width="11.42578125" style="22"/>
    <col min="9781" max="9781" width="4.7109375" style="22" customWidth="1"/>
    <col min="9782" max="9990" width="11.42578125" style="22"/>
    <col min="9991" max="9991" width="14.7109375" style="22" customWidth="1"/>
    <col min="9992" max="9992" width="17.28515625" style="22" customWidth="1"/>
    <col min="9993" max="9993" width="9.28515625" style="22" customWidth="1"/>
    <col min="9994" max="9994" width="11.5703125" style="22" customWidth="1"/>
    <col min="9995" max="9995" width="4.7109375" style="22" customWidth="1"/>
    <col min="9996" max="9996" width="14.42578125" style="22" customWidth="1"/>
    <col min="9997" max="9998" width="14" style="22" customWidth="1"/>
    <col min="9999" max="10000" width="11.5703125" style="22" customWidth="1"/>
    <col min="10001" max="10001" width="12.28515625" style="22" customWidth="1"/>
    <col min="10002" max="10002" width="13.42578125" style="22" customWidth="1"/>
    <col min="10003" max="10003" width="8.42578125" style="22" customWidth="1"/>
    <col min="10004" max="10004" width="9.7109375" style="22" customWidth="1"/>
    <col min="10005" max="10005" width="10.42578125" style="22" customWidth="1"/>
    <col min="10006" max="10006" width="4.42578125" style="22" customWidth="1"/>
    <col min="10007" max="10007" width="12.7109375" style="22" customWidth="1"/>
    <col min="10008" max="10008" width="7.42578125" style="22" customWidth="1"/>
    <col min="10009" max="10009" width="18.28515625" style="22" customWidth="1"/>
    <col min="10010" max="10010" width="83.28515625" style="22" customWidth="1"/>
    <col min="10011" max="10011" width="24.5703125" style="22" customWidth="1"/>
    <col min="10012" max="10012" width="19.7109375" style="22" customWidth="1"/>
    <col min="10013" max="10013" width="10.5703125" style="22" customWidth="1"/>
    <col min="10014" max="10018" width="9.7109375" style="22" customWidth="1"/>
    <col min="10019" max="10019" width="3.5703125" style="22" customWidth="1"/>
    <col min="10020" max="10020" width="7.42578125" style="22" customWidth="1"/>
    <col min="10021" max="10027" width="9.7109375" style="22" customWidth="1"/>
    <col min="10028" max="10036" width="11.42578125" style="22"/>
    <col min="10037" max="10037" width="4.7109375" style="22" customWidth="1"/>
    <col min="10038" max="10246" width="11.42578125" style="22"/>
    <col min="10247" max="10247" width="14.7109375" style="22" customWidth="1"/>
    <col min="10248" max="10248" width="17.28515625" style="22" customWidth="1"/>
    <col min="10249" max="10249" width="9.28515625" style="22" customWidth="1"/>
    <col min="10250" max="10250" width="11.5703125" style="22" customWidth="1"/>
    <col min="10251" max="10251" width="4.7109375" style="22" customWidth="1"/>
    <col min="10252" max="10252" width="14.42578125" style="22" customWidth="1"/>
    <col min="10253" max="10254" width="14" style="22" customWidth="1"/>
    <col min="10255" max="10256" width="11.5703125" style="22" customWidth="1"/>
    <col min="10257" max="10257" width="12.28515625" style="22" customWidth="1"/>
    <col min="10258" max="10258" width="13.42578125" style="22" customWidth="1"/>
    <col min="10259" max="10259" width="8.42578125" style="22" customWidth="1"/>
    <col min="10260" max="10260" width="9.7109375" style="22" customWidth="1"/>
    <col min="10261" max="10261" width="10.42578125" style="22" customWidth="1"/>
    <col min="10262" max="10262" width="4.42578125" style="22" customWidth="1"/>
    <col min="10263" max="10263" width="12.7109375" style="22" customWidth="1"/>
    <col min="10264" max="10264" width="7.42578125" style="22" customWidth="1"/>
    <col min="10265" max="10265" width="18.28515625" style="22" customWidth="1"/>
    <col min="10266" max="10266" width="83.28515625" style="22" customWidth="1"/>
    <col min="10267" max="10267" width="24.5703125" style="22" customWidth="1"/>
    <col min="10268" max="10268" width="19.7109375" style="22" customWidth="1"/>
    <col min="10269" max="10269" width="10.5703125" style="22" customWidth="1"/>
    <col min="10270" max="10274" width="9.7109375" style="22" customWidth="1"/>
    <col min="10275" max="10275" width="3.5703125" style="22" customWidth="1"/>
    <col min="10276" max="10276" width="7.42578125" style="22" customWidth="1"/>
    <col min="10277" max="10283" width="9.7109375" style="22" customWidth="1"/>
    <col min="10284" max="10292" width="11.42578125" style="22"/>
    <col min="10293" max="10293" width="4.7109375" style="22" customWidth="1"/>
    <col min="10294" max="10502" width="11.42578125" style="22"/>
    <col min="10503" max="10503" width="14.7109375" style="22" customWidth="1"/>
    <col min="10504" max="10504" width="17.28515625" style="22" customWidth="1"/>
    <col min="10505" max="10505" width="9.28515625" style="22" customWidth="1"/>
    <col min="10506" max="10506" width="11.5703125" style="22" customWidth="1"/>
    <col min="10507" max="10507" width="4.7109375" style="22" customWidth="1"/>
    <col min="10508" max="10508" width="14.42578125" style="22" customWidth="1"/>
    <col min="10509" max="10510" width="14" style="22" customWidth="1"/>
    <col min="10511" max="10512" width="11.5703125" style="22" customWidth="1"/>
    <col min="10513" max="10513" width="12.28515625" style="22" customWidth="1"/>
    <col min="10514" max="10514" width="13.42578125" style="22" customWidth="1"/>
    <col min="10515" max="10515" width="8.42578125" style="22" customWidth="1"/>
    <col min="10516" max="10516" width="9.7109375" style="22" customWidth="1"/>
    <col min="10517" max="10517" width="10.42578125" style="22" customWidth="1"/>
    <col min="10518" max="10518" width="4.42578125" style="22" customWidth="1"/>
    <col min="10519" max="10519" width="12.7109375" style="22" customWidth="1"/>
    <col min="10520" max="10520" width="7.42578125" style="22" customWidth="1"/>
    <col min="10521" max="10521" width="18.28515625" style="22" customWidth="1"/>
    <col min="10522" max="10522" width="83.28515625" style="22" customWidth="1"/>
    <col min="10523" max="10523" width="24.5703125" style="22" customWidth="1"/>
    <col min="10524" max="10524" width="19.7109375" style="22" customWidth="1"/>
    <col min="10525" max="10525" width="10.5703125" style="22" customWidth="1"/>
    <col min="10526" max="10530" width="9.7109375" style="22" customWidth="1"/>
    <col min="10531" max="10531" width="3.5703125" style="22" customWidth="1"/>
    <col min="10532" max="10532" width="7.42578125" style="22" customWidth="1"/>
    <col min="10533" max="10539" width="9.7109375" style="22" customWidth="1"/>
    <col min="10540" max="10548" width="11.42578125" style="22"/>
    <col min="10549" max="10549" width="4.7109375" style="22" customWidth="1"/>
    <col min="10550" max="10758" width="11.42578125" style="22"/>
    <col min="10759" max="10759" width="14.7109375" style="22" customWidth="1"/>
    <col min="10760" max="10760" width="17.28515625" style="22" customWidth="1"/>
    <col min="10761" max="10761" width="9.28515625" style="22" customWidth="1"/>
    <col min="10762" max="10762" width="11.5703125" style="22" customWidth="1"/>
    <col min="10763" max="10763" width="4.7109375" style="22" customWidth="1"/>
    <col min="10764" max="10764" width="14.42578125" style="22" customWidth="1"/>
    <col min="10765" max="10766" width="14" style="22" customWidth="1"/>
    <col min="10767" max="10768" width="11.5703125" style="22" customWidth="1"/>
    <col min="10769" max="10769" width="12.28515625" style="22" customWidth="1"/>
    <col min="10770" max="10770" width="13.42578125" style="22" customWidth="1"/>
    <col min="10771" max="10771" width="8.42578125" style="22" customWidth="1"/>
    <col min="10772" max="10772" width="9.7109375" style="22" customWidth="1"/>
    <col min="10773" max="10773" width="10.42578125" style="22" customWidth="1"/>
    <col min="10774" max="10774" width="4.42578125" style="22" customWidth="1"/>
    <col min="10775" max="10775" width="12.7109375" style="22" customWidth="1"/>
    <col min="10776" max="10776" width="7.42578125" style="22" customWidth="1"/>
    <col min="10777" max="10777" width="18.28515625" style="22" customWidth="1"/>
    <col min="10778" max="10778" width="83.28515625" style="22" customWidth="1"/>
    <col min="10779" max="10779" width="24.5703125" style="22" customWidth="1"/>
    <col min="10780" max="10780" width="19.7109375" style="22" customWidth="1"/>
    <col min="10781" max="10781" width="10.5703125" style="22" customWidth="1"/>
    <col min="10782" max="10786" width="9.7109375" style="22" customWidth="1"/>
    <col min="10787" max="10787" width="3.5703125" style="22" customWidth="1"/>
    <col min="10788" max="10788" width="7.42578125" style="22" customWidth="1"/>
    <col min="10789" max="10795" width="9.7109375" style="22" customWidth="1"/>
    <col min="10796" max="10804" width="11.42578125" style="22"/>
    <col min="10805" max="10805" width="4.7109375" style="22" customWidth="1"/>
    <col min="10806" max="11014" width="11.42578125" style="22"/>
    <col min="11015" max="11015" width="14.7109375" style="22" customWidth="1"/>
    <col min="11016" max="11016" width="17.28515625" style="22" customWidth="1"/>
    <col min="11017" max="11017" width="9.28515625" style="22" customWidth="1"/>
    <col min="11018" max="11018" width="11.5703125" style="22" customWidth="1"/>
    <col min="11019" max="11019" width="4.7109375" style="22" customWidth="1"/>
    <col min="11020" max="11020" width="14.42578125" style="22" customWidth="1"/>
    <col min="11021" max="11022" width="14" style="22" customWidth="1"/>
    <col min="11023" max="11024" width="11.5703125" style="22" customWidth="1"/>
    <col min="11025" max="11025" width="12.28515625" style="22" customWidth="1"/>
    <col min="11026" max="11026" width="13.42578125" style="22" customWidth="1"/>
    <col min="11027" max="11027" width="8.42578125" style="22" customWidth="1"/>
    <col min="11028" max="11028" width="9.7109375" style="22" customWidth="1"/>
    <col min="11029" max="11029" width="10.42578125" style="22" customWidth="1"/>
    <col min="11030" max="11030" width="4.42578125" style="22" customWidth="1"/>
    <col min="11031" max="11031" width="12.7109375" style="22" customWidth="1"/>
    <col min="11032" max="11032" width="7.42578125" style="22" customWidth="1"/>
    <col min="11033" max="11033" width="18.28515625" style="22" customWidth="1"/>
    <col min="11034" max="11034" width="83.28515625" style="22" customWidth="1"/>
    <col min="11035" max="11035" width="24.5703125" style="22" customWidth="1"/>
    <col min="11036" max="11036" width="19.7109375" style="22" customWidth="1"/>
    <col min="11037" max="11037" width="10.5703125" style="22" customWidth="1"/>
    <col min="11038" max="11042" width="9.7109375" style="22" customWidth="1"/>
    <col min="11043" max="11043" width="3.5703125" style="22" customWidth="1"/>
    <col min="11044" max="11044" width="7.42578125" style="22" customWidth="1"/>
    <col min="11045" max="11051" width="9.7109375" style="22" customWidth="1"/>
    <col min="11052" max="11060" width="11.42578125" style="22"/>
    <col min="11061" max="11061" width="4.7109375" style="22" customWidth="1"/>
    <col min="11062" max="11270" width="11.42578125" style="22"/>
    <col min="11271" max="11271" width="14.7109375" style="22" customWidth="1"/>
    <col min="11272" max="11272" width="17.28515625" style="22" customWidth="1"/>
    <col min="11273" max="11273" width="9.28515625" style="22" customWidth="1"/>
    <col min="11274" max="11274" width="11.5703125" style="22" customWidth="1"/>
    <col min="11275" max="11275" width="4.7109375" style="22" customWidth="1"/>
    <col min="11276" max="11276" width="14.42578125" style="22" customWidth="1"/>
    <col min="11277" max="11278" width="14" style="22" customWidth="1"/>
    <col min="11279" max="11280" width="11.5703125" style="22" customWidth="1"/>
    <col min="11281" max="11281" width="12.28515625" style="22" customWidth="1"/>
    <col min="11282" max="11282" width="13.42578125" style="22" customWidth="1"/>
    <col min="11283" max="11283" width="8.42578125" style="22" customWidth="1"/>
    <col min="11284" max="11284" width="9.7109375" style="22" customWidth="1"/>
    <col min="11285" max="11285" width="10.42578125" style="22" customWidth="1"/>
    <col min="11286" max="11286" width="4.42578125" style="22" customWidth="1"/>
    <col min="11287" max="11287" width="12.7109375" style="22" customWidth="1"/>
    <col min="11288" max="11288" width="7.42578125" style="22" customWidth="1"/>
    <col min="11289" max="11289" width="18.28515625" style="22" customWidth="1"/>
    <col min="11290" max="11290" width="83.28515625" style="22" customWidth="1"/>
    <col min="11291" max="11291" width="24.5703125" style="22" customWidth="1"/>
    <col min="11292" max="11292" width="19.7109375" style="22" customWidth="1"/>
    <col min="11293" max="11293" width="10.5703125" style="22" customWidth="1"/>
    <col min="11294" max="11298" width="9.7109375" style="22" customWidth="1"/>
    <col min="11299" max="11299" width="3.5703125" style="22" customWidth="1"/>
    <col min="11300" max="11300" width="7.42578125" style="22" customWidth="1"/>
    <col min="11301" max="11307" width="9.7109375" style="22" customWidth="1"/>
    <col min="11308" max="11316" width="11.42578125" style="22"/>
    <col min="11317" max="11317" width="4.7109375" style="22" customWidth="1"/>
    <col min="11318" max="11526" width="11.42578125" style="22"/>
    <col min="11527" max="11527" width="14.7109375" style="22" customWidth="1"/>
    <col min="11528" max="11528" width="17.28515625" style="22" customWidth="1"/>
    <col min="11529" max="11529" width="9.28515625" style="22" customWidth="1"/>
    <col min="11530" max="11530" width="11.5703125" style="22" customWidth="1"/>
    <col min="11531" max="11531" width="4.7109375" style="22" customWidth="1"/>
    <col min="11532" max="11532" width="14.42578125" style="22" customWidth="1"/>
    <col min="11533" max="11534" width="14" style="22" customWidth="1"/>
    <col min="11535" max="11536" width="11.5703125" style="22" customWidth="1"/>
    <col min="11537" max="11537" width="12.28515625" style="22" customWidth="1"/>
    <col min="11538" max="11538" width="13.42578125" style="22" customWidth="1"/>
    <col min="11539" max="11539" width="8.42578125" style="22" customWidth="1"/>
    <col min="11540" max="11540" width="9.7109375" style="22" customWidth="1"/>
    <col min="11541" max="11541" width="10.42578125" style="22" customWidth="1"/>
    <col min="11542" max="11542" width="4.42578125" style="22" customWidth="1"/>
    <col min="11543" max="11543" width="12.7109375" style="22" customWidth="1"/>
    <col min="11544" max="11544" width="7.42578125" style="22" customWidth="1"/>
    <col min="11545" max="11545" width="18.28515625" style="22" customWidth="1"/>
    <col min="11546" max="11546" width="83.28515625" style="22" customWidth="1"/>
    <col min="11547" max="11547" width="24.5703125" style="22" customWidth="1"/>
    <col min="11548" max="11548" width="19.7109375" style="22" customWidth="1"/>
    <col min="11549" max="11549" width="10.5703125" style="22" customWidth="1"/>
    <col min="11550" max="11554" width="9.7109375" style="22" customWidth="1"/>
    <col min="11555" max="11555" width="3.5703125" style="22" customWidth="1"/>
    <col min="11556" max="11556" width="7.42578125" style="22" customWidth="1"/>
    <col min="11557" max="11563" width="9.7109375" style="22" customWidth="1"/>
    <col min="11564" max="11572" width="11.42578125" style="22"/>
    <col min="11573" max="11573" width="4.7109375" style="22" customWidth="1"/>
    <col min="11574" max="11782" width="11.42578125" style="22"/>
    <col min="11783" max="11783" width="14.7109375" style="22" customWidth="1"/>
    <col min="11784" max="11784" width="17.28515625" style="22" customWidth="1"/>
    <col min="11785" max="11785" width="9.28515625" style="22" customWidth="1"/>
    <col min="11786" max="11786" width="11.5703125" style="22" customWidth="1"/>
    <col min="11787" max="11787" width="4.7109375" style="22" customWidth="1"/>
    <col min="11788" max="11788" width="14.42578125" style="22" customWidth="1"/>
    <col min="11789" max="11790" width="14" style="22" customWidth="1"/>
    <col min="11791" max="11792" width="11.5703125" style="22" customWidth="1"/>
    <col min="11793" max="11793" width="12.28515625" style="22" customWidth="1"/>
    <col min="11794" max="11794" width="13.42578125" style="22" customWidth="1"/>
    <col min="11795" max="11795" width="8.42578125" style="22" customWidth="1"/>
    <col min="11796" max="11796" width="9.7109375" style="22" customWidth="1"/>
    <col min="11797" max="11797" width="10.42578125" style="22" customWidth="1"/>
    <col min="11798" max="11798" width="4.42578125" style="22" customWidth="1"/>
    <col min="11799" max="11799" width="12.7109375" style="22" customWidth="1"/>
    <col min="11800" max="11800" width="7.42578125" style="22" customWidth="1"/>
    <col min="11801" max="11801" width="18.28515625" style="22" customWidth="1"/>
    <col min="11802" max="11802" width="83.28515625" style="22" customWidth="1"/>
    <col min="11803" max="11803" width="24.5703125" style="22" customWidth="1"/>
    <col min="11804" max="11804" width="19.7109375" style="22" customWidth="1"/>
    <col min="11805" max="11805" width="10.5703125" style="22" customWidth="1"/>
    <col min="11806" max="11810" width="9.7109375" style="22" customWidth="1"/>
    <col min="11811" max="11811" width="3.5703125" style="22" customWidth="1"/>
    <col min="11812" max="11812" width="7.42578125" style="22" customWidth="1"/>
    <col min="11813" max="11819" width="9.7109375" style="22" customWidth="1"/>
    <col min="11820" max="11828" width="11.42578125" style="22"/>
    <col min="11829" max="11829" width="4.7109375" style="22" customWidth="1"/>
    <col min="11830" max="12038" width="11.42578125" style="22"/>
    <col min="12039" max="12039" width="14.7109375" style="22" customWidth="1"/>
    <col min="12040" max="12040" width="17.28515625" style="22" customWidth="1"/>
    <col min="12041" max="12041" width="9.28515625" style="22" customWidth="1"/>
    <col min="12042" max="12042" width="11.5703125" style="22" customWidth="1"/>
    <col min="12043" max="12043" width="4.7109375" style="22" customWidth="1"/>
    <col min="12044" max="12044" width="14.42578125" style="22" customWidth="1"/>
    <col min="12045" max="12046" width="14" style="22" customWidth="1"/>
    <col min="12047" max="12048" width="11.5703125" style="22" customWidth="1"/>
    <col min="12049" max="12049" width="12.28515625" style="22" customWidth="1"/>
    <col min="12050" max="12050" width="13.42578125" style="22" customWidth="1"/>
    <col min="12051" max="12051" width="8.42578125" style="22" customWidth="1"/>
    <col min="12052" max="12052" width="9.7109375" style="22" customWidth="1"/>
    <col min="12053" max="12053" width="10.42578125" style="22" customWidth="1"/>
    <col min="12054" max="12054" width="4.42578125" style="22" customWidth="1"/>
    <col min="12055" max="12055" width="12.7109375" style="22" customWidth="1"/>
    <col min="12056" max="12056" width="7.42578125" style="22" customWidth="1"/>
    <col min="12057" max="12057" width="18.28515625" style="22" customWidth="1"/>
    <col min="12058" max="12058" width="83.28515625" style="22" customWidth="1"/>
    <col min="12059" max="12059" width="24.5703125" style="22" customWidth="1"/>
    <col min="12060" max="12060" width="19.7109375" style="22" customWidth="1"/>
    <col min="12061" max="12061" width="10.5703125" style="22" customWidth="1"/>
    <col min="12062" max="12066" width="9.7109375" style="22" customWidth="1"/>
    <col min="12067" max="12067" width="3.5703125" style="22" customWidth="1"/>
    <col min="12068" max="12068" width="7.42578125" style="22" customWidth="1"/>
    <col min="12069" max="12075" width="9.7109375" style="22" customWidth="1"/>
    <col min="12076" max="12084" width="11.42578125" style="22"/>
    <col min="12085" max="12085" width="4.7109375" style="22" customWidth="1"/>
    <col min="12086" max="12294" width="11.42578125" style="22"/>
    <col min="12295" max="12295" width="14.7109375" style="22" customWidth="1"/>
    <col min="12296" max="12296" width="17.28515625" style="22" customWidth="1"/>
    <col min="12297" max="12297" width="9.28515625" style="22" customWidth="1"/>
    <col min="12298" max="12298" width="11.5703125" style="22" customWidth="1"/>
    <col min="12299" max="12299" width="4.7109375" style="22" customWidth="1"/>
    <col min="12300" max="12300" width="14.42578125" style="22" customWidth="1"/>
    <col min="12301" max="12302" width="14" style="22" customWidth="1"/>
    <col min="12303" max="12304" width="11.5703125" style="22" customWidth="1"/>
    <col min="12305" max="12305" width="12.28515625" style="22" customWidth="1"/>
    <col min="12306" max="12306" width="13.42578125" style="22" customWidth="1"/>
    <col min="12307" max="12307" width="8.42578125" style="22" customWidth="1"/>
    <col min="12308" max="12308" width="9.7109375" style="22" customWidth="1"/>
    <col min="12309" max="12309" width="10.42578125" style="22" customWidth="1"/>
    <col min="12310" max="12310" width="4.42578125" style="22" customWidth="1"/>
    <col min="12311" max="12311" width="12.7109375" style="22" customWidth="1"/>
    <col min="12312" max="12312" width="7.42578125" style="22" customWidth="1"/>
    <col min="12313" max="12313" width="18.28515625" style="22" customWidth="1"/>
    <col min="12314" max="12314" width="83.28515625" style="22" customWidth="1"/>
    <col min="12315" max="12315" width="24.5703125" style="22" customWidth="1"/>
    <col min="12316" max="12316" width="19.7109375" style="22" customWidth="1"/>
    <col min="12317" max="12317" width="10.5703125" style="22" customWidth="1"/>
    <col min="12318" max="12322" width="9.7109375" style="22" customWidth="1"/>
    <col min="12323" max="12323" width="3.5703125" style="22" customWidth="1"/>
    <col min="12324" max="12324" width="7.42578125" style="22" customWidth="1"/>
    <col min="12325" max="12331" width="9.7109375" style="22" customWidth="1"/>
    <col min="12332" max="12340" width="11.42578125" style="22"/>
    <col min="12341" max="12341" width="4.7109375" style="22" customWidth="1"/>
    <col min="12342" max="12550" width="11.42578125" style="22"/>
    <col min="12551" max="12551" width="14.7109375" style="22" customWidth="1"/>
    <col min="12552" max="12552" width="17.28515625" style="22" customWidth="1"/>
    <col min="12553" max="12553" width="9.28515625" style="22" customWidth="1"/>
    <col min="12554" max="12554" width="11.5703125" style="22" customWidth="1"/>
    <col min="12555" max="12555" width="4.7109375" style="22" customWidth="1"/>
    <col min="12556" max="12556" width="14.42578125" style="22" customWidth="1"/>
    <col min="12557" max="12558" width="14" style="22" customWidth="1"/>
    <col min="12559" max="12560" width="11.5703125" style="22" customWidth="1"/>
    <col min="12561" max="12561" width="12.28515625" style="22" customWidth="1"/>
    <col min="12562" max="12562" width="13.42578125" style="22" customWidth="1"/>
    <col min="12563" max="12563" width="8.42578125" style="22" customWidth="1"/>
    <col min="12564" max="12564" width="9.7109375" style="22" customWidth="1"/>
    <col min="12565" max="12565" width="10.42578125" style="22" customWidth="1"/>
    <col min="12566" max="12566" width="4.42578125" style="22" customWidth="1"/>
    <col min="12567" max="12567" width="12.7109375" style="22" customWidth="1"/>
    <col min="12568" max="12568" width="7.42578125" style="22" customWidth="1"/>
    <col min="12569" max="12569" width="18.28515625" style="22" customWidth="1"/>
    <col min="12570" max="12570" width="83.28515625" style="22" customWidth="1"/>
    <col min="12571" max="12571" width="24.5703125" style="22" customWidth="1"/>
    <col min="12572" max="12572" width="19.7109375" style="22" customWidth="1"/>
    <col min="12573" max="12573" width="10.5703125" style="22" customWidth="1"/>
    <col min="12574" max="12578" width="9.7109375" style="22" customWidth="1"/>
    <col min="12579" max="12579" width="3.5703125" style="22" customWidth="1"/>
    <col min="12580" max="12580" width="7.42578125" style="22" customWidth="1"/>
    <col min="12581" max="12587" width="9.7109375" style="22" customWidth="1"/>
    <col min="12588" max="12596" width="11.42578125" style="22"/>
    <col min="12597" max="12597" width="4.7109375" style="22" customWidth="1"/>
    <col min="12598" max="12806" width="11.42578125" style="22"/>
    <col min="12807" max="12807" width="14.7109375" style="22" customWidth="1"/>
    <col min="12808" max="12808" width="17.28515625" style="22" customWidth="1"/>
    <col min="12809" max="12809" width="9.28515625" style="22" customWidth="1"/>
    <col min="12810" max="12810" width="11.5703125" style="22" customWidth="1"/>
    <col min="12811" max="12811" width="4.7109375" style="22" customWidth="1"/>
    <col min="12812" max="12812" width="14.42578125" style="22" customWidth="1"/>
    <col min="12813" max="12814" width="14" style="22" customWidth="1"/>
    <col min="12815" max="12816" width="11.5703125" style="22" customWidth="1"/>
    <col min="12817" max="12817" width="12.28515625" style="22" customWidth="1"/>
    <col min="12818" max="12818" width="13.42578125" style="22" customWidth="1"/>
    <col min="12819" max="12819" width="8.42578125" style="22" customWidth="1"/>
    <col min="12820" max="12820" width="9.7109375" style="22" customWidth="1"/>
    <col min="12821" max="12821" width="10.42578125" style="22" customWidth="1"/>
    <col min="12822" max="12822" width="4.42578125" style="22" customWidth="1"/>
    <col min="12823" max="12823" width="12.7109375" style="22" customWidth="1"/>
    <col min="12824" max="12824" width="7.42578125" style="22" customWidth="1"/>
    <col min="12825" max="12825" width="18.28515625" style="22" customWidth="1"/>
    <col min="12826" max="12826" width="83.28515625" style="22" customWidth="1"/>
    <col min="12827" max="12827" width="24.5703125" style="22" customWidth="1"/>
    <col min="12828" max="12828" width="19.7109375" style="22" customWidth="1"/>
    <col min="12829" max="12829" width="10.5703125" style="22" customWidth="1"/>
    <col min="12830" max="12834" width="9.7109375" style="22" customWidth="1"/>
    <col min="12835" max="12835" width="3.5703125" style="22" customWidth="1"/>
    <col min="12836" max="12836" width="7.42578125" style="22" customWidth="1"/>
    <col min="12837" max="12843" width="9.7109375" style="22" customWidth="1"/>
    <col min="12844" max="12852" width="11.42578125" style="22"/>
    <col min="12853" max="12853" width="4.7109375" style="22" customWidth="1"/>
    <col min="12854" max="13062" width="11.42578125" style="22"/>
    <col min="13063" max="13063" width="14.7109375" style="22" customWidth="1"/>
    <col min="13064" max="13064" width="17.28515625" style="22" customWidth="1"/>
    <col min="13065" max="13065" width="9.28515625" style="22" customWidth="1"/>
    <col min="13066" max="13066" width="11.5703125" style="22" customWidth="1"/>
    <col min="13067" max="13067" width="4.7109375" style="22" customWidth="1"/>
    <col min="13068" max="13068" width="14.42578125" style="22" customWidth="1"/>
    <col min="13069" max="13070" width="14" style="22" customWidth="1"/>
    <col min="13071" max="13072" width="11.5703125" style="22" customWidth="1"/>
    <col min="13073" max="13073" width="12.28515625" style="22" customWidth="1"/>
    <col min="13074" max="13074" width="13.42578125" style="22" customWidth="1"/>
    <col min="13075" max="13075" width="8.42578125" style="22" customWidth="1"/>
    <col min="13076" max="13076" width="9.7109375" style="22" customWidth="1"/>
    <col min="13077" max="13077" width="10.42578125" style="22" customWidth="1"/>
    <col min="13078" max="13078" width="4.42578125" style="22" customWidth="1"/>
    <col min="13079" max="13079" width="12.7109375" style="22" customWidth="1"/>
    <col min="13080" max="13080" width="7.42578125" style="22" customWidth="1"/>
    <col min="13081" max="13081" width="18.28515625" style="22" customWidth="1"/>
    <col min="13082" max="13082" width="83.28515625" style="22" customWidth="1"/>
    <col min="13083" max="13083" width="24.5703125" style="22" customWidth="1"/>
    <col min="13084" max="13084" width="19.7109375" style="22" customWidth="1"/>
    <col min="13085" max="13085" width="10.5703125" style="22" customWidth="1"/>
    <col min="13086" max="13090" width="9.7109375" style="22" customWidth="1"/>
    <col min="13091" max="13091" width="3.5703125" style="22" customWidth="1"/>
    <col min="13092" max="13092" width="7.42578125" style="22" customWidth="1"/>
    <col min="13093" max="13099" width="9.7109375" style="22" customWidth="1"/>
    <col min="13100" max="13108" width="11.42578125" style="22"/>
    <col min="13109" max="13109" width="4.7109375" style="22" customWidth="1"/>
    <col min="13110" max="13318" width="11.42578125" style="22"/>
    <col min="13319" max="13319" width="14.7109375" style="22" customWidth="1"/>
    <col min="13320" max="13320" width="17.28515625" style="22" customWidth="1"/>
    <col min="13321" max="13321" width="9.28515625" style="22" customWidth="1"/>
    <col min="13322" max="13322" width="11.5703125" style="22" customWidth="1"/>
    <col min="13323" max="13323" width="4.7109375" style="22" customWidth="1"/>
    <col min="13324" max="13324" width="14.42578125" style="22" customWidth="1"/>
    <col min="13325" max="13326" width="14" style="22" customWidth="1"/>
    <col min="13327" max="13328" width="11.5703125" style="22" customWidth="1"/>
    <col min="13329" max="13329" width="12.28515625" style="22" customWidth="1"/>
    <col min="13330" max="13330" width="13.42578125" style="22" customWidth="1"/>
    <col min="13331" max="13331" width="8.42578125" style="22" customWidth="1"/>
    <col min="13332" max="13332" width="9.7109375" style="22" customWidth="1"/>
    <col min="13333" max="13333" width="10.42578125" style="22" customWidth="1"/>
    <col min="13334" max="13334" width="4.42578125" style="22" customWidth="1"/>
    <col min="13335" max="13335" width="12.7109375" style="22" customWidth="1"/>
    <col min="13336" max="13336" width="7.42578125" style="22" customWidth="1"/>
    <col min="13337" max="13337" width="18.28515625" style="22" customWidth="1"/>
    <col min="13338" max="13338" width="83.28515625" style="22" customWidth="1"/>
    <col min="13339" max="13339" width="24.5703125" style="22" customWidth="1"/>
    <col min="13340" max="13340" width="19.7109375" style="22" customWidth="1"/>
    <col min="13341" max="13341" width="10.5703125" style="22" customWidth="1"/>
    <col min="13342" max="13346" width="9.7109375" style="22" customWidth="1"/>
    <col min="13347" max="13347" width="3.5703125" style="22" customWidth="1"/>
    <col min="13348" max="13348" width="7.42578125" style="22" customWidth="1"/>
    <col min="13349" max="13355" width="9.7109375" style="22" customWidth="1"/>
    <col min="13356" max="13364" width="11.42578125" style="22"/>
    <col min="13365" max="13365" width="4.7109375" style="22" customWidth="1"/>
    <col min="13366" max="13574" width="11.42578125" style="22"/>
    <col min="13575" max="13575" width="14.7109375" style="22" customWidth="1"/>
    <col min="13576" max="13576" width="17.28515625" style="22" customWidth="1"/>
    <col min="13577" max="13577" width="9.28515625" style="22" customWidth="1"/>
    <col min="13578" max="13578" width="11.5703125" style="22" customWidth="1"/>
    <col min="13579" max="13579" width="4.7109375" style="22" customWidth="1"/>
    <col min="13580" max="13580" width="14.42578125" style="22" customWidth="1"/>
    <col min="13581" max="13582" width="14" style="22" customWidth="1"/>
    <col min="13583" max="13584" width="11.5703125" style="22" customWidth="1"/>
    <col min="13585" max="13585" width="12.28515625" style="22" customWidth="1"/>
    <col min="13586" max="13586" width="13.42578125" style="22" customWidth="1"/>
    <col min="13587" max="13587" width="8.42578125" style="22" customWidth="1"/>
    <col min="13588" max="13588" width="9.7109375" style="22" customWidth="1"/>
    <col min="13589" max="13589" width="10.42578125" style="22" customWidth="1"/>
    <col min="13590" max="13590" width="4.42578125" style="22" customWidth="1"/>
    <col min="13591" max="13591" width="12.7109375" style="22" customWidth="1"/>
    <col min="13592" max="13592" width="7.42578125" style="22" customWidth="1"/>
    <col min="13593" max="13593" width="18.28515625" style="22" customWidth="1"/>
    <col min="13594" max="13594" width="83.28515625" style="22" customWidth="1"/>
    <col min="13595" max="13595" width="24.5703125" style="22" customWidth="1"/>
    <col min="13596" max="13596" width="19.7109375" style="22" customWidth="1"/>
    <col min="13597" max="13597" width="10.5703125" style="22" customWidth="1"/>
    <col min="13598" max="13602" width="9.7109375" style="22" customWidth="1"/>
    <col min="13603" max="13603" width="3.5703125" style="22" customWidth="1"/>
    <col min="13604" max="13604" width="7.42578125" style="22" customWidth="1"/>
    <col min="13605" max="13611" width="9.7109375" style="22" customWidth="1"/>
    <col min="13612" max="13620" width="11.42578125" style="22"/>
    <col min="13621" max="13621" width="4.7109375" style="22" customWidth="1"/>
    <col min="13622" max="13830" width="11.42578125" style="22"/>
    <col min="13831" max="13831" width="14.7109375" style="22" customWidth="1"/>
    <col min="13832" max="13832" width="17.28515625" style="22" customWidth="1"/>
    <col min="13833" max="13833" width="9.28515625" style="22" customWidth="1"/>
    <col min="13834" max="13834" width="11.5703125" style="22" customWidth="1"/>
    <col min="13835" max="13835" width="4.7109375" style="22" customWidth="1"/>
    <col min="13836" max="13836" width="14.42578125" style="22" customWidth="1"/>
    <col min="13837" max="13838" width="14" style="22" customWidth="1"/>
    <col min="13839" max="13840" width="11.5703125" style="22" customWidth="1"/>
    <col min="13841" max="13841" width="12.28515625" style="22" customWidth="1"/>
    <col min="13842" max="13842" width="13.42578125" style="22" customWidth="1"/>
    <col min="13843" max="13843" width="8.42578125" style="22" customWidth="1"/>
    <col min="13844" max="13844" width="9.7109375" style="22" customWidth="1"/>
    <col min="13845" max="13845" width="10.42578125" style="22" customWidth="1"/>
    <col min="13846" max="13846" width="4.42578125" style="22" customWidth="1"/>
    <col min="13847" max="13847" width="12.7109375" style="22" customWidth="1"/>
    <col min="13848" max="13848" width="7.42578125" style="22" customWidth="1"/>
    <col min="13849" max="13849" width="18.28515625" style="22" customWidth="1"/>
    <col min="13850" max="13850" width="83.28515625" style="22" customWidth="1"/>
    <col min="13851" max="13851" width="24.5703125" style="22" customWidth="1"/>
    <col min="13852" max="13852" width="19.7109375" style="22" customWidth="1"/>
    <col min="13853" max="13853" width="10.5703125" style="22" customWidth="1"/>
    <col min="13854" max="13858" width="9.7109375" style="22" customWidth="1"/>
    <col min="13859" max="13859" width="3.5703125" style="22" customWidth="1"/>
    <col min="13860" max="13860" width="7.42578125" style="22" customWidth="1"/>
    <col min="13861" max="13867" width="9.7109375" style="22" customWidth="1"/>
    <col min="13868" max="13876" width="11.42578125" style="22"/>
    <col min="13877" max="13877" width="4.7109375" style="22" customWidth="1"/>
    <col min="13878" max="14086" width="11.42578125" style="22"/>
    <col min="14087" max="14087" width="14.7109375" style="22" customWidth="1"/>
    <col min="14088" max="14088" width="17.28515625" style="22" customWidth="1"/>
    <col min="14089" max="14089" width="9.28515625" style="22" customWidth="1"/>
    <col min="14090" max="14090" width="11.5703125" style="22" customWidth="1"/>
    <col min="14091" max="14091" width="4.7109375" style="22" customWidth="1"/>
    <col min="14092" max="14092" width="14.42578125" style="22" customWidth="1"/>
    <col min="14093" max="14094" width="14" style="22" customWidth="1"/>
    <col min="14095" max="14096" width="11.5703125" style="22" customWidth="1"/>
    <col min="14097" max="14097" width="12.28515625" style="22" customWidth="1"/>
    <col min="14098" max="14098" width="13.42578125" style="22" customWidth="1"/>
    <col min="14099" max="14099" width="8.42578125" style="22" customWidth="1"/>
    <col min="14100" max="14100" width="9.7109375" style="22" customWidth="1"/>
    <col min="14101" max="14101" width="10.42578125" style="22" customWidth="1"/>
    <col min="14102" max="14102" width="4.42578125" style="22" customWidth="1"/>
    <col min="14103" max="14103" width="12.7109375" style="22" customWidth="1"/>
    <col min="14104" max="14104" width="7.42578125" style="22" customWidth="1"/>
    <col min="14105" max="14105" width="18.28515625" style="22" customWidth="1"/>
    <col min="14106" max="14106" width="83.28515625" style="22" customWidth="1"/>
    <col min="14107" max="14107" width="24.5703125" style="22" customWidth="1"/>
    <col min="14108" max="14108" width="19.7109375" style="22" customWidth="1"/>
    <col min="14109" max="14109" width="10.5703125" style="22" customWidth="1"/>
    <col min="14110" max="14114" width="9.7109375" style="22" customWidth="1"/>
    <col min="14115" max="14115" width="3.5703125" style="22" customWidth="1"/>
    <col min="14116" max="14116" width="7.42578125" style="22" customWidth="1"/>
    <col min="14117" max="14123" width="9.7109375" style="22" customWidth="1"/>
    <col min="14124" max="14132" width="11.42578125" style="22"/>
    <col min="14133" max="14133" width="4.7109375" style="22" customWidth="1"/>
    <col min="14134" max="14342" width="11.42578125" style="22"/>
    <col min="14343" max="14343" width="14.7109375" style="22" customWidth="1"/>
    <col min="14344" max="14344" width="17.28515625" style="22" customWidth="1"/>
    <col min="14345" max="14345" width="9.28515625" style="22" customWidth="1"/>
    <col min="14346" max="14346" width="11.5703125" style="22" customWidth="1"/>
    <col min="14347" max="14347" width="4.7109375" style="22" customWidth="1"/>
    <col min="14348" max="14348" width="14.42578125" style="22" customWidth="1"/>
    <col min="14349" max="14350" width="14" style="22" customWidth="1"/>
    <col min="14351" max="14352" width="11.5703125" style="22" customWidth="1"/>
    <col min="14353" max="14353" width="12.28515625" style="22" customWidth="1"/>
    <col min="14354" max="14354" width="13.42578125" style="22" customWidth="1"/>
    <col min="14355" max="14355" width="8.42578125" style="22" customWidth="1"/>
    <col min="14356" max="14356" width="9.7109375" style="22" customWidth="1"/>
    <col min="14357" max="14357" width="10.42578125" style="22" customWidth="1"/>
    <col min="14358" max="14358" width="4.42578125" style="22" customWidth="1"/>
    <col min="14359" max="14359" width="12.7109375" style="22" customWidth="1"/>
    <col min="14360" max="14360" width="7.42578125" style="22" customWidth="1"/>
    <col min="14361" max="14361" width="18.28515625" style="22" customWidth="1"/>
    <col min="14362" max="14362" width="83.28515625" style="22" customWidth="1"/>
    <col min="14363" max="14363" width="24.5703125" style="22" customWidth="1"/>
    <col min="14364" max="14364" width="19.7109375" style="22" customWidth="1"/>
    <col min="14365" max="14365" width="10.5703125" style="22" customWidth="1"/>
    <col min="14366" max="14370" width="9.7109375" style="22" customWidth="1"/>
    <col min="14371" max="14371" width="3.5703125" style="22" customWidth="1"/>
    <col min="14372" max="14372" width="7.42578125" style="22" customWidth="1"/>
    <col min="14373" max="14379" width="9.7109375" style="22" customWidth="1"/>
    <col min="14380" max="14388" width="11.42578125" style="22"/>
    <col min="14389" max="14389" width="4.7109375" style="22" customWidth="1"/>
    <col min="14390" max="14598" width="11.42578125" style="22"/>
    <col min="14599" max="14599" width="14.7109375" style="22" customWidth="1"/>
    <col min="14600" max="14600" width="17.28515625" style="22" customWidth="1"/>
    <col min="14601" max="14601" width="9.28515625" style="22" customWidth="1"/>
    <col min="14602" max="14602" width="11.5703125" style="22" customWidth="1"/>
    <col min="14603" max="14603" width="4.7109375" style="22" customWidth="1"/>
    <col min="14604" max="14604" width="14.42578125" style="22" customWidth="1"/>
    <col min="14605" max="14606" width="14" style="22" customWidth="1"/>
    <col min="14607" max="14608" width="11.5703125" style="22" customWidth="1"/>
    <col min="14609" max="14609" width="12.28515625" style="22" customWidth="1"/>
    <col min="14610" max="14610" width="13.42578125" style="22" customWidth="1"/>
    <col min="14611" max="14611" width="8.42578125" style="22" customWidth="1"/>
    <col min="14612" max="14612" width="9.7109375" style="22" customWidth="1"/>
    <col min="14613" max="14613" width="10.42578125" style="22" customWidth="1"/>
    <col min="14614" max="14614" width="4.42578125" style="22" customWidth="1"/>
    <col min="14615" max="14615" width="12.7109375" style="22" customWidth="1"/>
    <col min="14616" max="14616" width="7.42578125" style="22" customWidth="1"/>
    <col min="14617" max="14617" width="18.28515625" style="22" customWidth="1"/>
    <col min="14618" max="14618" width="83.28515625" style="22" customWidth="1"/>
    <col min="14619" max="14619" width="24.5703125" style="22" customWidth="1"/>
    <col min="14620" max="14620" width="19.7109375" style="22" customWidth="1"/>
    <col min="14621" max="14621" width="10.5703125" style="22" customWidth="1"/>
    <col min="14622" max="14626" width="9.7109375" style="22" customWidth="1"/>
    <col min="14627" max="14627" width="3.5703125" style="22" customWidth="1"/>
    <col min="14628" max="14628" width="7.42578125" style="22" customWidth="1"/>
    <col min="14629" max="14635" width="9.7109375" style="22" customWidth="1"/>
    <col min="14636" max="14644" width="11.42578125" style="22"/>
    <col min="14645" max="14645" width="4.7109375" style="22" customWidth="1"/>
    <col min="14646" max="14854" width="11.42578125" style="22"/>
    <col min="14855" max="14855" width="14.7109375" style="22" customWidth="1"/>
    <col min="14856" max="14856" width="17.28515625" style="22" customWidth="1"/>
    <col min="14857" max="14857" width="9.28515625" style="22" customWidth="1"/>
    <col min="14858" max="14858" width="11.5703125" style="22" customWidth="1"/>
    <col min="14859" max="14859" width="4.7109375" style="22" customWidth="1"/>
    <col min="14860" max="14860" width="14.42578125" style="22" customWidth="1"/>
    <col min="14861" max="14862" width="14" style="22" customWidth="1"/>
    <col min="14863" max="14864" width="11.5703125" style="22" customWidth="1"/>
    <col min="14865" max="14865" width="12.28515625" style="22" customWidth="1"/>
    <col min="14866" max="14866" width="13.42578125" style="22" customWidth="1"/>
    <col min="14867" max="14867" width="8.42578125" style="22" customWidth="1"/>
    <col min="14868" max="14868" width="9.7109375" style="22" customWidth="1"/>
    <col min="14869" max="14869" width="10.42578125" style="22" customWidth="1"/>
    <col min="14870" max="14870" width="4.42578125" style="22" customWidth="1"/>
    <col min="14871" max="14871" width="12.7109375" style="22" customWidth="1"/>
    <col min="14872" max="14872" width="7.42578125" style="22" customWidth="1"/>
    <col min="14873" max="14873" width="18.28515625" style="22" customWidth="1"/>
    <col min="14874" max="14874" width="83.28515625" style="22" customWidth="1"/>
    <col min="14875" max="14875" width="24.5703125" style="22" customWidth="1"/>
    <col min="14876" max="14876" width="19.7109375" style="22" customWidth="1"/>
    <col min="14877" max="14877" width="10.5703125" style="22" customWidth="1"/>
    <col min="14878" max="14882" width="9.7109375" style="22" customWidth="1"/>
    <col min="14883" max="14883" width="3.5703125" style="22" customWidth="1"/>
    <col min="14884" max="14884" width="7.42578125" style="22" customWidth="1"/>
    <col min="14885" max="14891" width="9.7109375" style="22" customWidth="1"/>
    <col min="14892" max="14900" width="11.42578125" style="22"/>
    <col min="14901" max="14901" width="4.7109375" style="22" customWidth="1"/>
    <col min="14902" max="15110" width="11.42578125" style="22"/>
    <col min="15111" max="15111" width="14.7109375" style="22" customWidth="1"/>
    <col min="15112" max="15112" width="17.28515625" style="22" customWidth="1"/>
    <col min="15113" max="15113" width="9.28515625" style="22" customWidth="1"/>
    <col min="15114" max="15114" width="11.5703125" style="22" customWidth="1"/>
    <col min="15115" max="15115" width="4.7109375" style="22" customWidth="1"/>
    <col min="15116" max="15116" width="14.42578125" style="22" customWidth="1"/>
    <col min="15117" max="15118" width="14" style="22" customWidth="1"/>
    <col min="15119" max="15120" width="11.5703125" style="22" customWidth="1"/>
    <col min="15121" max="15121" width="12.28515625" style="22" customWidth="1"/>
    <col min="15122" max="15122" width="13.42578125" style="22" customWidth="1"/>
    <col min="15123" max="15123" width="8.42578125" style="22" customWidth="1"/>
    <col min="15124" max="15124" width="9.7109375" style="22" customWidth="1"/>
    <col min="15125" max="15125" width="10.42578125" style="22" customWidth="1"/>
    <col min="15126" max="15126" width="4.42578125" style="22" customWidth="1"/>
    <col min="15127" max="15127" width="12.7109375" style="22" customWidth="1"/>
    <col min="15128" max="15128" width="7.42578125" style="22" customWidth="1"/>
    <col min="15129" max="15129" width="18.28515625" style="22" customWidth="1"/>
    <col min="15130" max="15130" width="83.28515625" style="22" customWidth="1"/>
    <col min="15131" max="15131" width="24.5703125" style="22" customWidth="1"/>
    <col min="15132" max="15132" width="19.7109375" style="22" customWidth="1"/>
    <col min="15133" max="15133" width="10.5703125" style="22" customWidth="1"/>
    <col min="15134" max="15138" width="9.7109375" style="22" customWidth="1"/>
    <col min="15139" max="15139" width="3.5703125" style="22" customWidth="1"/>
    <col min="15140" max="15140" width="7.42578125" style="22" customWidth="1"/>
    <col min="15141" max="15147" width="9.7109375" style="22" customWidth="1"/>
    <col min="15148" max="15156" width="11.42578125" style="22"/>
    <col min="15157" max="15157" width="4.7109375" style="22" customWidth="1"/>
    <col min="15158" max="15366" width="11.42578125" style="22"/>
    <col min="15367" max="15367" width="14.7109375" style="22" customWidth="1"/>
    <col min="15368" max="15368" width="17.28515625" style="22" customWidth="1"/>
    <col min="15369" max="15369" width="9.28515625" style="22" customWidth="1"/>
    <col min="15370" max="15370" width="11.5703125" style="22" customWidth="1"/>
    <col min="15371" max="15371" width="4.7109375" style="22" customWidth="1"/>
    <col min="15372" max="15372" width="14.42578125" style="22" customWidth="1"/>
    <col min="15373" max="15374" width="14" style="22" customWidth="1"/>
    <col min="15375" max="15376" width="11.5703125" style="22" customWidth="1"/>
    <col min="15377" max="15377" width="12.28515625" style="22" customWidth="1"/>
    <col min="15378" max="15378" width="13.42578125" style="22" customWidth="1"/>
    <col min="15379" max="15379" width="8.42578125" style="22" customWidth="1"/>
    <col min="15380" max="15380" width="9.7109375" style="22" customWidth="1"/>
    <col min="15381" max="15381" width="10.42578125" style="22" customWidth="1"/>
    <col min="15382" max="15382" width="4.42578125" style="22" customWidth="1"/>
    <col min="15383" max="15383" width="12.7109375" style="22" customWidth="1"/>
    <col min="15384" max="15384" width="7.42578125" style="22" customWidth="1"/>
    <col min="15385" max="15385" width="18.28515625" style="22" customWidth="1"/>
    <col min="15386" max="15386" width="83.28515625" style="22" customWidth="1"/>
    <col min="15387" max="15387" width="24.5703125" style="22" customWidth="1"/>
    <col min="15388" max="15388" width="19.7109375" style="22" customWidth="1"/>
    <col min="15389" max="15389" width="10.5703125" style="22" customWidth="1"/>
    <col min="15390" max="15394" width="9.7109375" style="22" customWidth="1"/>
    <col min="15395" max="15395" width="3.5703125" style="22" customWidth="1"/>
    <col min="15396" max="15396" width="7.42578125" style="22" customWidth="1"/>
    <col min="15397" max="15403" width="9.7109375" style="22" customWidth="1"/>
    <col min="15404" max="15412" width="11.42578125" style="22"/>
    <col min="15413" max="15413" width="4.7109375" style="22" customWidth="1"/>
    <col min="15414" max="15622" width="11.42578125" style="22"/>
    <col min="15623" max="15623" width="14.7109375" style="22" customWidth="1"/>
    <col min="15624" max="15624" width="17.28515625" style="22" customWidth="1"/>
    <col min="15625" max="15625" width="9.28515625" style="22" customWidth="1"/>
    <col min="15626" max="15626" width="11.5703125" style="22" customWidth="1"/>
    <col min="15627" max="15627" width="4.7109375" style="22" customWidth="1"/>
    <col min="15628" max="15628" width="14.42578125" style="22" customWidth="1"/>
    <col min="15629" max="15630" width="14" style="22" customWidth="1"/>
    <col min="15631" max="15632" width="11.5703125" style="22" customWidth="1"/>
    <col min="15633" max="15633" width="12.28515625" style="22" customWidth="1"/>
    <col min="15634" max="15634" width="13.42578125" style="22" customWidth="1"/>
    <col min="15635" max="15635" width="8.42578125" style="22" customWidth="1"/>
    <col min="15636" max="15636" width="9.7109375" style="22" customWidth="1"/>
    <col min="15637" max="15637" width="10.42578125" style="22" customWidth="1"/>
    <col min="15638" max="15638" width="4.42578125" style="22" customWidth="1"/>
    <col min="15639" max="15639" width="12.7109375" style="22" customWidth="1"/>
    <col min="15640" max="15640" width="7.42578125" style="22" customWidth="1"/>
    <col min="15641" max="15641" width="18.28515625" style="22" customWidth="1"/>
    <col min="15642" max="15642" width="83.28515625" style="22" customWidth="1"/>
    <col min="15643" max="15643" width="24.5703125" style="22" customWidth="1"/>
    <col min="15644" max="15644" width="19.7109375" style="22" customWidth="1"/>
    <col min="15645" max="15645" width="10.5703125" style="22" customWidth="1"/>
    <col min="15646" max="15650" width="9.7109375" style="22" customWidth="1"/>
    <col min="15651" max="15651" width="3.5703125" style="22" customWidth="1"/>
    <col min="15652" max="15652" width="7.42578125" style="22" customWidth="1"/>
    <col min="15653" max="15659" width="9.7109375" style="22" customWidth="1"/>
    <col min="15660" max="15668" width="11.42578125" style="22"/>
    <col min="15669" max="15669" width="4.7109375" style="22" customWidth="1"/>
    <col min="15670" max="15878" width="11.42578125" style="22"/>
    <col min="15879" max="15879" width="14.7109375" style="22" customWidth="1"/>
    <col min="15880" max="15880" width="17.28515625" style="22" customWidth="1"/>
    <col min="15881" max="15881" width="9.28515625" style="22" customWidth="1"/>
    <col min="15882" max="15882" width="11.5703125" style="22" customWidth="1"/>
    <col min="15883" max="15883" width="4.7109375" style="22" customWidth="1"/>
    <col min="15884" max="15884" width="14.42578125" style="22" customWidth="1"/>
    <col min="15885" max="15886" width="14" style="22" customWidth="1"/>
    <col min="15887" max="15888" width="11.5703125" style="22" customWidth="1"/>
    <col min="15889" max="15889" width="12.28515625" style="22" customWidth="1"/>
    <col min="15890" max="15890" width="13.42578125" style="22" customWidth="1"/>
    <col min="15891" max="15891" width="8.42578125" style="22" customWidth="1"/>
    <col min="15892" max="15892" width="9.7109375" style="22" customWidth="1"/>
    <col min="15893" max="15893" width="10.42578125" style="22" customWidth="1"/>
    <col min="15894" max="15894" width="4.42578125" style="22" customWidth="1"/>
    <col min="15895" max="15895" width="12.7109375" style="22" customWidth="1"/>
    <col min="15896" max="15896" width="7.42578125" style="22" customWidth="1"/>
    <col min="15897" max="15897" width="18.28515625" style="22" customWidth="1"/>
    <col min="15898" max="15898" width="83.28515625" style="22" customWidth="1"/>
    <col min="15899" max="15899" width="24.5703125" style="22" customWidth="1"/>
    <col min="15900" max="15900" width="19.7109375" style="22" customWidth="1"/>
    <col min="15901" max="15901" width="10.5703125" style="22" customWidth="1"/>
    <col min="15902" max="15906" width="9.7109375" style="22" customWidth="1"/>
    <col min="15907" max="15907" width="3.5703125" style="22" customWidth="1"/>
    <col min="15908" max="15908" width="7.42578125" style="22" customWidth="1"/>
    <col min="15909" max="15915" width="9.7109375" style="22" customWidth="1"/>
    <col min="15916" max="15924" width="11.42578125" style="22"/>
    <col min="15925" max="15925" width="4.7109375" style="22" customWidth="1"/>
    <col min="15926" max="16134" width="11.42578125" style="22"/>
    <col min="16135" max="16135" width="14.7109375" style="22" customWidth="1"/>
    <col min="16136" max="16136" width="17.28515625" style="22" customWidth="1"/>
    <col min="16137" max="16137" width="9.28515625" style="22" customWidth="1"/>
    <col min="16138" max="16138" width="11.5703125" style="22" customWidth="1"/>
    <col min="16139" max="16139" width="4.7109375" style="22" customWidth="1"/>
    <col min="16140" max="16140" width="14.42578125" style="22" customWidth="1"/>
    <col min="16141" max="16142" width="14" style="22" customWidth="1"/>
    <col min="16143" max="16144" width="11.5703125" style="22" customWidth="1"/>
    <col min="16145" max="16145" width="12.28515625" style="22" customWidth="1"/>
    <col min="16146" max="16146" width="13.42578125" style="22" customWidth="1"/>
    <col min="16147" max="16147" width="8.42578125" style="22" customWidth="1"/>
    <col min="16148" max="16148" width="9.7109375" style="22" customWidth="1"/>
    <col min="16149" max="16149" width="10.42578125" style="22" customWidth="1"/>
    <col min="16150" max="16150" width="4.42578125" style="22" customWidth="1"/>
    <col min="16151" max="16151" width="12.7109375" style="22" customWidth="1"/>
    <col min="16152" max="16152" width="7.42578125" style="22" customWidth="1"/>
    <col min="16153" max="16153" width="18.28515625" style="22" customWidth="1"/>
    <col min="16154" max="16154" width="83.28515625" style="22" customWidth="1"/>
    <col min="16155" max="16155" width="24.5703125" style="22" customWidth="1"/>
    <col min="16156" max="16156" width="19.7109375" style="22" customWidth="1"/>
    <col min="16157" max="16157" width="10.5703125" style="22" customWidth="1"/>
    <col min="16158" max="16162" width="9.7109375" style="22" customWidth="1"/>
    <col min="16163" max="16163" width="3.5703125" style="22" customWidth="1"/>
    <col min="16164" max="16164" width="7.42578125" style="22" customWidth="1"/>
    <col min="16165" max="16171" width="9.7109375" style="22" customWidth="1"/>
    <col min="16172" max="16180" width="11.42578125" style="22"/>
    <col min="16181" max="16181" width="4.7109375" style="22" customWidth="1"/>
    <col min="16182" max="16384" width="11.42578125" style="22"/>
  </cols>
  <sheetData>
    <row r="1" spans="1:53" ht="13.5" thickBot="1" x14ac:dyDescent="0.25">
      <c r="A1" s="50" t="s">
        <v>89</v>
      </c>
      <c r="B1" s="92" cm="1">
        <f t="array" ref="B1">Mise_a_jour[MAJ]</f>
        <v>45583.733957673612</v>
      </c>
      <c r="C1" s="52"/>
      <c r="D1" s="28" t="s">
        <v>90</v>
      </c>
      <c r="E1" s="53"/>
      <c r="F1" s="4" t="s">
        <v>91</v>
      </c>
      <c r="G1" s="5" t="s">
        <v>91</v>
      </c>
      <c r="H1" s="6" t="s">
        <v>91</v>
      </c>
      <c r="I1" s="38" t="s">
        <v>91</v>
      </c>
      <c r="J1" s="39" t="s">
        <v>91</v>
      </c>
      <c r="K1" s="54" t="s">
        <v>92</v>
      </c>
      <c r="L1" s="54"/>
      <c r="M1" s="54"/>
      <c r="N1" s="54"/>
      <c r="O1" s="54"/>
      <c r="P1" s="156" t="s">
        <v>494</v>
      </c>
      <c r="Q1" s="156"/>
      <c r="R1" s="156"/>
      <c r="S1" s="54"/>
      <c r="T1" s="63"/>
      <c r="U1" s="63"/>
      <c r="V1" s="63"/>
      <c r="W1" s="63"/>
      <c r="X1" s="54"/>
      <c r="Y1" s="54"/>
      <c r="Z1" s="55"/>
      <c r="AA1" s="56"/>
      <c r="AB1" s="56"/>
      <c r="AC1" s="56"/>
      <c r="BA1" s="45">
        <f>+F3-D3</f>
        <v>12.266042326387833</v>
      </c>
    </row>
    <row r="2" spans="1:53" x14ac:dyDescent="0.2">
      <c r="A2" s="43" t="s">
        <v>484</v>
      </c>
      <c r="B2" s="7"/>
      <c r="C2" s="52"/>
      <c r="D2" s="51">
        <v>43</v>
      </c>
      <c r="E2" s="53"/>
      <c r="F2" s="4">
        <f>D2+1</f>
        <v>44</v>
      </c>
      <c r="G2" s="5">
        <f>+F2+1</f>
        <v>45</v>
      </c>
      <c r="H2" s="6">
        <f>+G2+1</f>
        <v>46</v>
      </c>
      <c r="I2" s="38">
        <f>+H2+1</f>
        <v>47</v>
      </c>
      <c r="J2" s="39">
        <f>+I2+1</f>
        <v>48</v>
      </c>
      <c r="K2" s="54"/>
      <c r="L2" s="54"/>
      <c r="M2" s="54"/>
      <c r="N2" s="54"/>
      <c r="O2" s="54"/>
      <c r="P2" s="157"/>
      <c r="Q2" s="157"/>
      <c r="R2" s="157"/>
      <c r="S2" s="54"/>
      <c r="T2" s="63"/>
      <c r="U2" s="63"/>
      <c r="V2" s="63"/>
      <c r="W2" s="54"/>
      <c r="X2" s="54"/>
      <c r="Y2" s="54"/>
      <c r="Z2" s="55"/>
      <c r="AA2" s="56"/>
      <c r="AB2" s="56"/>
      <c r="AC2" s="56"/>
    </row>
    <row r="3" spans="1:53" s="46" customFormat="1" ht="54.6" customHeight="1" x14ac:dyDescent="0.25">
      <c r="A3" s="27" t="s">
        <v>154</v>
      </c>
      <c r="B3" s="8" t="s">
        <v>93</v>
      </c>
      <c r="C3" s="9" t="s">
        <v>94</v>
      </c>
      <c r="D3" s="10">
        <f>+B1-1</f>
        <v>45582.733957673612</v>
      </c>
      <c r="E3" s="11"/>
      <c r="F3" s="44">
        <v>45595</v>
      </c>
      <c r="G3" s="10">
        <f>+F3+7</f>
        <v>45602</v>
      </c>
      <c r="H3" s="10">
        <f>+G3+7</f>
        <v>45609</v>
      </c>
      <c r="I3" s="10">
        <f>+H3+7</f>
        <v>45616</v>
      </c>
      <c r="J3" s="10">
        <f>+I3+7</f>
        <v>45623</v>
      </c>
      <c r="K3" s="12" t="s">
        <v>95</v>
      </c>
      <c r="L3" s="9" t="s">
        <v>96</v>
      </c>
      <c r="M3" s="9" t="s">
        <v>97</v>
      </c>
      <c r="N3" s="12" t="s">
        <v>98</v>
      </c>
      <c r="O3" s="12" t="s">
        <v>155</v>
      </c>
      <c r="P3" s="12" t="s">
        <v>495</v>
      </c>
      <c r="Q3" s="12" t="s">
        <v>502</v>
      </c>
      <c r="R3" s="12" t="s">
        <v>496</v>
      </c>
      <c r="S3" s="12" t="s">
        <v>483</v>
      </c>
      <c r="T3" s="42" t="s">
        <v>498</v>
      </c>
      <c r="U3" s="42" t="s">
        <v>599</v>
      </c>
      <c r="V3" s="64" t="s">
        <v>499</v>
      </c>
      <c r="W3" s="13" t="s">
        <v>500</v>
      </c>
      <c r="X3" s="12" t="s">
        <v>447</v>
      </c>
      <c r="Y3" s="12" t="s">
        <v>156</v>
      </c>
      <c r="Z3" s="14" t="s">
        <v>99</v>
      </c>
      <c r="AA3" s="12" t="s">
        <v>100</v>
      </c>
      <c r="AB3" s="12" t="s">
        <v>92</v>
      </c>
      <c r="AC3" s="13" t="s">
        <v>92</v>
      </c>
      <c r="AI3" s="47"/>
      <c r="AJ3" s="47"/>
    </row>
    <row r="4" spans="1:53" ht="12.75" customHeight="1" x14ac:dyDescent="0.2">
      <c r="A4" s="24" t="s">
        <v>149</v>
      </c>
      <c r="B4" s="16"/>
      <c r="C4" s="16"/>
      <c r="D4" s="16"/>
      <c r="E4" s="15">
        <v>18</v>
      </c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7"/>
      <c r="Y4" s="16"/>
      <c r="Z4" s="40"/>
      <c r="AA4" s="16"/>
      <c r="AB4" s="16"/>
      <c r="AC4" s="16"/>
      <c r="AE4" s="23" t="s">
        <v>101</v>
      </c>
      <c r="AF4" s="23" t="s">
        <v>101</v>
      </c>
    </row>
    <row r="5" spans="1:53" ht="13.15" customHeight="1" x14ac:dyDescent="0.2">
      <c r="A5" s="18" t="s">
        <v>48</v>
      </c>
      <c r="B5" s="49">
        <f>INDEX(Projection_huile[StartDate_dttm],MATCH('Proj hres huile mot 400T '!A5,Projection_huile[QCAsseToSch],0))</f>
        <v>45577.370682870373</v>
      </c>
      <c r="C5" s="29">
        <v>750</v>
      </c>
      <c r="D5" s="48">
        <f>INDEX(Projection_huile[AccumValue_amt],MATCH('Proj hres huile mot 400T '!A5,Projection_huile[QCAsseToSch],0))</f>
        <v>66.2</v>
      </c>
      <c r="E5" s="86">
        <f t="shared" ref="E5:E17" si="0">+$BA$1*$E$4</f>
        <v>220.78876187498099</v>
      </c>
      <c r="F5" s="85">
        <f t="shared" ref="F5:F17" si="1">+D5+E5</f>
        <v>286.98876187498098</v>
      </c>
      <c r="G5" s="85">
        <f t="shared" ref="G5:G17" si="2">+($G$3-$F$3)*$E$4+F5</f>
        <v>412.98876187498098</v>
      </c>
      <c r="H5" s="85">
        <f t="shared" ref="H5:H17" si="3">+($H$3-$G$3)*$E$4+G5</f>
        <v>538.98876187498104</v>
      </c>
      <c r="I5" s="85">
        <f>+($I$3-$H$3)*$E$4+H5</f>
        <v>664.98876187498104</v>
      </c>
      <c r="J5" s="85">
        <f>+($J$3-$I$3)*$E$4+I5</f>
        <v>790.98876187498104</v>
      </c>
      <c r="K5" s="87"/>
      <c r="L5" s="19">
        <f t="shared" ref="L5:L17" si="4">+$D$3+(C5-D5)/$E$4+1</f>
        <v>45621.722846562501</v>
      </c>
      <c r="M5" s="19" t="str">
        <f t="shared" ref="M5:M17" si="5">+VLOOKUP(N5,AE:AF,2,FALSE)</f>
        <v>Lundi</v>
      </c>
      <c r="N5" s="20">
        <f t="shared" ref="N5:N17" si="6">WEEKDAY(L5,14)</f>
        <v>5</v>
      </c>
      <c r="O5" s="21">
        <f t="shared" ref="O5:O17" si="7">(WEEKNUM(L5,14))</f>
        <v>48</v>
      </c>
      <c r="P5" s="51"/>
      <c r="Q5" s="16"/>
      <c r="R5" s="51"/>
      <c r="S5" s="149" t="str">
        <f>IF(IF(AND($P5&lt;=3,$P5&gt;0),INDEX(PEA_Entretien[BT],MATCH('Proj hres huile mot 400T '!$A5,PEA_Entretien[QCAsseToSch],0)),"")=0,"",IF(AND($P5&lt;=3,$P5&gt;0),INDEX(PEA_Entretien[BT],MATCH('Proj hres huile mot 400T '!$A5,PEA_Entretien[QCAsseToSch],0)),""))</f>
        <v/>
      </c>
      <c r="T5" s="150" t="str">
        <f>IF(IF(AND($P5&lt;=3,$P5&gt;0),INDEX(PEA_Entretien[Cycle Déclancher],MATCH($A5,PEA_Entretien[QCAsseToSch],0)),"")=0,"",IF(AND($P5&lt;=3,$P5&gt;0),INDEX(PEA_Entretien[Cycle Déclancher],MATCH($A5,PEA_Entretien[QCAsseToSch],0)),""))</f>
        <v/>
      </c>
      <c r="U5" s="150" t="str">
        <f>IF(T5="",INDEX(PEA_Entretien[Prochain Cycle],MATCH($A5,PEA_Entretien[QCAsseToSch],0)),"")</f>
        <v>PM1-375</v>
      </c>
      <c r="V5" s="16"/>
      <c r="W5" s="150" t="str">
        <f>IF(IF(AND($R5&lt;=5,$R5&gt;=4),INDEX(PEA_Entretien[Cycle Déclancher],MATCH($A5,PEA_Entretien[QCAsseToSch],0)),"")=0,"",IF(AND($R5&lt;=5,$R5&gt;=4),INDEX(PEA_Entretien[Cycle Déclancher],MATCH($A5,PEA_Entretien[QCAsseToSch],0)),""))</f>
        <v/>
      </c>
      <c r="X5" s="149" t="str">
        <f>IF(IF(AND($R5&lt;=5,$R5&gt;=4),INDEX(PEA_Entretien[BT],MATCH('Proj hres huile mot 400T '!$A5,PEA_Entretien[QCAsseToSch],0)),"")=0,"",IF(AND($R5&lt;=5,$R5&gt;=4),INDEX(PEA_Entretien[BT],MATCH('Proj hres huile mot 400T '!$A5,PEA_Entretien[QCAsseToSch],0)),""))</f>
        <v/>
      </c>
      <c r="Y5" s="149" t="str">
        <f>INDEX(Préventive[BT],MATCH('Proj hres huile mot 400T '!$A5,Préventive[Actif],0))</f>
        <v>AM1205</v>
      </c>
      <c r="Z5" s="41"/>
      <c r="AA5" s="41"/>
      <c r="AB5" s="41"/>
      <c r="AC5" s="41"/>
      <c r="AE5" s="23">
        <v>1</v>
      </c>
      <c r="AF5" s="23" t="s">
        <v>2</v>
      </c>
    </row>
    <row r="6" spans="1:53" ht="13.15" customHeight="1" x14ac:dyDescent="0.2">
      <c r="A6" s="18" t="s">
        <v>16</v>
      </c>
      <c r="B6" s="30">
        <f>INDEX(Projection_huile[StartDate_dttm],MATCH('Proj hres huile mot 400T '!A6,Projection_huile[QCAsseToSch],0))</f>
        <v>45562.754872685182</v>
      </c>
      <c r="C6" s="29">
        <v>750</v>
      </c>
      <c r="D6" s="48">
        <f>INDEX(Projection_huile[AccumValue_amt],MATCH('Proj hres huile mot 400T '!A6,Projection_huile[QCAsseToSch],0))</f>
        <v>314.5</v>
      </c>
      <c r="E6" s="86">
        <f t="shared" si="0"/>
        <v>220.78876187498099</v>
      </c>
      <c r="F6" s="85">
        <f t="shared" si="1"/>
        <v>535.28876187498099</v>
      </c>
      <c r="G6" s="85">
        <f t="shared" si="2"/>
        <v>661.28876187498099</v>
      </c>
      <c r="H6" s="85">
        <f t="shared" si="3"/>
        <v>787.28876187498099</v>
      </c>
      <c r="I6" s="85">
        <f t="shared" ref="I6:I17" si="8">+($I$3-$H$3)*$E$4+H6</f>
        <v>913.28876187498099</v>
      </c>
      <c r="J6" s="85">
        <f t="shared" ref="J6:J17" si="9">+($J$3-$I$3)*$E$4+I6</f>
        <v>1039.288761874981</v>
      </c>
      <c r="K6" s="87"/>
      <c r="L6" s="19">
        <f t="shared" si="4"/>
        <v>45607.928402118057</v>
      </c>
      <c r="M6" s="19" t="str">
        <f t="shared" si="5"/>
        <v>Lundi</v>
      </c>
      <c r="N6" s="20">
        <f t="shared" si="6"/>
        <v>5</v>
      </c>
      <c r="O6" s="21">
        <f t="shared" si="7"/>
        <v>46</v>
      </c>
      <c r="P6" s="51"/>
      <c r="Q6" s="16"/>
      <c r="R6" s="51"/>
      <c r="S6" s="149" t="str">
        <f>IF(IF(AND($P6&lt;=3,$P6&gt;0),INDEX(PEA_Entretien[BT],MATCH('Proj hres huile mot 400T '!$A6,PEA_Entretien[QCAsseToSch],0)),"")=0,"",IF(AND($P6&lt;=3,$P6&gt;0),INDEX(PEA_Entretien[BT],MATCH('Proj hres huile mot 400T '!$A6,PEA_Entretien[QCAsseToSch],0)),""))</f>
        <v/>
      </c>
      <c r="T6" s="150" t="str">
        <f>IF(IF(AND($P6&lt;=3,$P6&gt;0),INDEX(PEA_Entretien[Cycle Déclancher],MATCH($A6,PEA_Entretien[QCAsseToSch],0)),"")=0,"",IF(AND($P6&lt;=3,$P6&gt;0),INDEX(PEA_Entretien[Cycle Déclancher],MATCH($A6,PEA_Entretien[QCAsseToSch],0)),""))</f>
        <v/>
      </c>
      <c r="U6" s="150" t="e">
        <f>IF(T6="",INDEX(PEA_Entretien[Prochain Cycle],MATCH($A6,PEA_Entretien[QCAsseToSch],0)),"")</f>
        <v>#N/A</v>
      </c>
      <c r="V6" s="16"/>
      <c r="W6" s="150" t="str">
        <f>IF(IF(AND($R6&lt;=5,$R6&gt;=4),INDEX(PEA_Entretien[Cycle Déclancher],MATCH($A6,PEA_Entretien[QCAsseToSch],0)),"")=0,"",IF(AND($R6&lt;=5,$R6&gt;=4),INDEX(PEA_Entretien[Cycle Déclancher],MATCH($A6,PEA_Entretien[QCAsseToSch],0)),""))</f>
        <v/>
      </c>
      <c r="X6" s="149" t="str">
        <f>IF(IF(AND($R6&lt;=5,$R6&gt;=4),INDEX(PEA_Entretien[BT],MATCH('Proj hres huile mot 400T '!$A6,PEA_Entretien[QCAsseToSch],0)),"")=0,"",IF(AND($R6&lt;=5,$R6&gt;=4),INDEX(PEA_Entretien[BT],MATCH('Proj hres huile mot 400T '!$A6,PEA_Entretien[QCAsseToSch],0)),""))</f>
        <v/>
      </c>
      <c r="Y6" s="149" t="str">
        <f>INDEX(Préventive[BT],MATCH('Proj hres huile mot 400T '!$A6,Préventive[Actif],0))</f>
        <v>AL7640</v>
      </c>
      <c r="Z6" s="41"/>
      <c r="AA6" s="41"/>
      <c r="AB6" s="41"/>
      <c r="AC6" s="41"/>
      <c r="AE6" s="23">
        <v>2</v>
      </c>
      <c r="AF6" s="23" t="s">
        <v>103</v>
      </c>
    </row>
    <row r="7" spans="1:53" ht="13.15" customHeight="1" x14ac:dyDescent="0.2">
      <c r="A7" s="18" t="s">
        <v>54</v>
      </c>
      <c r="B7" s="30">
        <f>INDEX(Projection_huile[StartDate_dttm],MATCH('Proj hres huile mot 400T '!A7,Projection_huile[QCAsseToSch],0))</f>
        <v>45572.396261574075</v>
      </c>
      <c r="C7" s="29">
        <v>750</v>
      </c>
      <c r="D7" s="48">
        <f>INDEX(Projection_huile[AccumValue_amt],MATCH('Proj hres huile mot 400T '!A7,Projection_huile[QCAsseToSch],0))</f>
        <v>154</v>
      </c>
      <c r="E7" s="86">
        <f t="shared" si="0"/>
        <v>220.78876187498099</v>
      </c>
      <c r="F7" s="85">
        <f t="shared" si="1"/>
        <v>374.78876187498099</v>
      </c>
      <c r="G7" s="85">
        <f t="shared" si="2"/>
        <v>500.78876187498099</v>
      </c>
      <c r="H7" s="85">
        <f t="shared" si="3"/>
        <v>626.78876187498099</v>
      </c>
      <c r="I7" s="85">
        <f t="shared" si="8"/>
        <v>752.78876187498099</v>
      </c>
      <c r="J7" s="85">
        <f t="shared" si="9"/>
        <v>878.78876187498099</v>
      </c>
      <c r="K7" s="87"/>
      <c r="L7" s="19">
        <f t="shared" si="4"/>
        <v>45616.845068784722</v>
      </c>
      <c r="M7" s="19" t="str">
        <f t="shared" si="5"/>
        <v>Mercredi</v>
      </c>
      <c r="N7" s="20">
        <f t="shared" si="6"/>
        <v>7</v>
      </c>
      <c r="O7" s="21">
        <f t="shared" si="7"/>
        <v>47</v>
      </c>
      <c r="P7" s="51"/>
      <c r="Q7" s="16"/>
      <c r="R7" s="51"/>
      <c r="S7" s="149" t="str">
        <f>IF(IF(AND($P7&lt;=3,$P7&gt;0),INDEX(PEA_Entretien[BT],MATCH('Proj hres huile mot 400T '!$A7,PEA_Entretien[QCAsseToSch],0)),"")=0,"",IF(AND($P7&lt;=3,$P7&gt;0),INDEX(PEA_Entretien[BT],MATCH('Proj hres huile mot 400T '!$A7,PEA_Entretien[QCAsseToSch],0)),""))</f>
        <v/>
      </c>
      <c r="T7" s="150" t="str">
        <f>IF(IF(AND($P7&lt;=3,$P7&gt;0),INDEX(PEA_Entretien[Cycle Déclancher],MATCH($A7,PEA_Entretien[QCAsseToSch],0)),"")=0,"",IF(AND($P7&lt;=3,$P7&gt;0),INDEX(PEA_Entretien[Cycle Déclancher],MATCH($A7,PEA_Entretien[QCAsseToSch],0)),""))</f>
        <v/>
      </c>
      <c r="U7" s="150" t="e">
        <f>IF(T7="",INDEX(PEA_Entretien[Prochain Cycle],MATCH($A7,PEA_Entretien[QCAsseToSch],0)),"")</f>
        <v>#N/A</v>
      </c>
      <c r="V7" s="16"/>
      <c r="W7" s="150" t="str">
        <f>IF(IF(AND($R7&lt;=5,$R7&gt;=4),INDEX(PEA_Entretien[Cycle Déclancher],MATCH($A7,PEA_Entretien[QCAsseToSch],0)),"")=0,"",IF(AND($R7&lt;=5,$R7&gt;=4),INDEX(PEA_Entretien[Cycle Déclancher],MATCH($A7,PEA_Entretien[QCAsseToSch],0)),""))</f>
        <v/>
      </c>
      <c r="X7" s="149" t="str">
        <f>IF(IF(AND($R7&lt;=5,$R7&gt;=4),INDEX(PEA_Entretien[BT],MATCH('Proj hres huile mot 400T '!$A7,PEA_Entretien[QCAsseToSch],0)),"")=0,"",IF(AND($R7&lt;=5,$R7&gt;=4),INDEX(PEA_Entretien[BT],MATCH('Proj hres huile mot 400T '!$A7,PEA_Entretien[QCAsseToSch],0)),""))</f>
        <v/>
      </c>
      <c r="Y7" s="149" t="str">
        <f>INDEX(Préventive[BT],MATCH('Proj hres huile mot 400T '!$A7,Préventive[Actif],0))</f>
        <v>AL9679</v>
      </c>
      <c r="Z7" s="41"/>
      <c r="AA7" s="41"/>
      <c r="AB7" s="41"/>
      <c r="AC7" s="41"/>
      <c r="AE7" s="23">
        <v>3</v>
      </c>
      <c r="AF7" s="23" t="s">
        <v>3</v>
      </c>
    </row>
    <row r="8" spans="1:53" ht="13.9" customHeight="1" x14ac:dyDescent="0.2">
      <c r="A8" s="18" t="s">
        <v>108</v>
      </c>
      <c r="B8" s="30">
        <f>INDEX(Projection_huile[StartDate_dttm],MATCH('Proj hres huile mot 400T '!A8,Projection_huile[QCAsseToSch],0))</f>
        <v>45558.379108796296</v>
      </c>
      <c r="C8" s="29">
        <v>750</v>
      </c>
      <c r="D8" s="48">
        <f>INDEX(Projection_huile[AccumValue_amt],MATCH('Proj hres huile mot 400T '!A8,Projection_huile[QCAsseToSch],0))</f>
        <v>461.80000000000013</v>
      </c>
      <c r="E8" s="86">
        <f t="shared" si="0"/>
        <v>220.78876187498099</v>
      </c>
      <c r="F8" s="85">
        <f t="shared" si="1"/>
        <v>682.58876187498117</v>
      </c>
      <c r="G8" s="85">
        <f t="shared" si="2"/>
        <v>808.58876187498117</v>
      </c>
      <c r="H8" s="85">
        <f t="shared" si="3"/>
        <v>934.58876187498117</v>
      </c>
      <c r="I8" s="85">
        <f t="shared" si="8"/>
        <v>1060.5887618749812</v>
      </c>
      <c r="J8" s="85">
        <f t="shared" si="9"/>
        <v>1186.5887618749812</v>
      </c>
      <c r="K8" s="87"/>
      <c r="L8" s="19">
        <f t="shared" si="4"/>
        <v>45599.745068784723</v>
      </c>
      <c r="M8" s="19" t="str">
        <f t="shared" si="5"/>
        <v>Dimanche</v>
      </c>
      <c r="N8" s="20">
        <f t="shared" si="6"/>
        <v>4</v>
      </c>
      <c r="O8" s="21">
        <f t="shared" si="7"/>
        <v>45</v>
      </c>
      <c r="P8" s="51"/>
      <c r="Q8" s="16"/>
      <c r="R8" s="51"/>
      <c r="S8" s="149" t="str">
        <f>IF(IF(AND($P8&lt;=3,$P8&gt;0),INDEX(PEA_Entretien[BT],MATCH('Proj hres huile mot 400T '!$A8,PEA_Entretien[QCAsseToSch],0)),"")=0,"",IF(AND($P8&lt;=3,$P8&gt;0),INDEX(PEA_Entretien[BT],MATCH('Proj hres huile mot 400T '!$A8,PEA_Entretien[QCAsseToSch],0)),""))</f>
        <v/>
      </c>
      <c r="T8" s="150" t="str">
        <f>IF(IF(AND($P8&lt;=3,$P8&gt;0),INDEX(PEA_Entretien[Cycle Déclancher],MATCH($A8,PEA_Entretien[QCAsseToSch],0)),"")=0,"",IF(AND($P8&lt;=3,$P8&gt;0),INDEX(PEA_Entretien[Cycle Déclancher],MATCH($A8,PEA_Entretien[QCAsseToSch],0)),""))</f>
        <v/>
      </c>
      <c r="U8" s="150" t="str">
        <f>IF(T8="",INDEX(PEA_Entretien[Prochain Cycle],MATCH($A8,PEA_Entretien[QCAsseToSch],0)),"")</f>
        <v>PM4-3000</v>
      </c>
      <c r="V8" s="16"/>
      <c r="W8" s="150" t="str">
        <f>IF(IF(AND($R8&lt;=5,$R8&gt;=4),INDEX(PEA_Entretien[Cycle Déclancher],MATCH($A8,PEA_Entretien[QCAsseToSch],0)),"")=0,"",IF(AND($R8&lt;=5,$R8&gt;=4),INDEX(PEA_Entretien[Cycle Déclancher],MATCH($A8,PEA_Entretien[QCAsseToSch],0)),""))</f>
        <v/>
      </c>
      <c r="X8" s="149" t="str">
        <f>IF(IF(AND($R8&lt;=5,$R8&gt;=4),INDEX(PEA_Entretien[BT],MATCH('Proj hres huile mot 400T '!$A8,PEA_Entretien[QCAsseToSch],0)),"")=0,"",IF(AND($R8&lt;=5,$R8&gt;=4),INDEX(PEA_Entretien[BT],MATCH('Proj hres huile mot 400T '!$A8,PEA_Entretien[QCAsseToSch],0)),""))</f>
        <v/>
      </c>
      <c r="Y8" s="149" t="e">
        <f>INDEX(Préventive[BT],MATCH('Proj hres huile mot 400T '!$A8,Préventive[Actif],0))</f>
        <v>#N/A</v>
      </c>
      <c r="Z8" s="41"/>
      <c r="AA8" s="41"/>
      <c r="AB8" s="41"/>
      <c r="AC8" s="41"/>
      <c r="AE8" s="23">
        <v>4</v>
      </c>
      <c r="AF8" s="23" t="s">
        <v>104</v>
      </c>
    </row>
    <row r="9" spans="1:53" ht="13.9" customHeight="1" x14ac:dyDescent="0.2">
      <c r="A9" s="18" t="s">
        <v>58</v>
      </c>
      <c r="B9" s="30">
        <f>INDEX(Projection_huile[StartDate_dttm],MATCH('Proj hres huile mot 400T '!A9,Projection_huile[QCAsseToSch],0))</f>
        <v>45543.413587962961</v>
      </c>
      <c r="C9" s="29">
        <v>750</v>
      </c>
      <c r="D9" s="48">
        <f>INDEX(Projection_huile[AccumValue_amt],MATCH('Proj hres huile mot 400T '!A9,Projection_huile[QCAsseToSch],0))</f>
        <v>669.00000000000011</v>
      </c>
      <c r="E9" s="86">
        <f t="shared" si="0"/>
        <v>220.78876187498099</v>
      </c>
      <c r="F9" s="85">
        <f t="shared" si="1"/>
        <v>889.78876187498111</v>
      </c>
      <c r="G9" s="85">
        <f t="shared" si="2"/>
        <v>1015.7887618749811</v>
      </c>
      <c r="H9" s="85">
        <f t="shared" si="3"/>
        <v>1141.788761874981</v>
      </c>
      <c r="I9" s="85">
        <f t="shared" si="8"/>
        <v>1267.788761874981</v>
      </c>
      <c r="J9" s="85">
        <f t="shared" si="9"/>
        <v>1393.788761874981</v>
      </c>
      <c r="K9" s="87"/>
      <c r="L9" s="19">
        <f t="shared" si="4"/>
        <v>45588.233957673612</v>
      </c>
      <c r="M9" s="19" t="str">
        <f t="shared" si="5"/>
        <v>Mercredi</v>
      </c>
      <c r="N9" s="20">
        <f t="shared" si="6"/>
        <v>7</v>
      </c>
      <c r="O9" s="21">
        <f t="shared" si="7"/>
        <v>43</v>
      </c>
      <c r="P9" s="51"/>
      <c r="Q9" s="16"/>
      <c r="R9" s="51"/>
      <c r="S9" s="149" t="str">
        <f>IF(IF(AND($P9&lt;=3,$P9&gt;0),INDEX(PEA_Entretien[BT],MATCH('Proj hres huile mot 400T '!$A9,PEA_Entretien[QCAsseToSch],0)),"")=0,"",IF(AND($P9&lt;=3,$P9&gt;0),INDEX(PEA_Entretien[BT],MATCH('Proj hres huile mot 400T '!$A9,PEA_Entretien[QCAsseToSch],0)),""))</f>
        <v/>
      </c>
      <c r="T9" s="150" t="str">
        <f>IF(IF(AND($P9&lt;=3,$P9&gt;0),INDEX(PEA_Entretien[Cycle Déclancher],MATCH($A9,PEA_Entretien[QCAsseToSch],0)),"")=0,"",IF(AND($P9&lt;=3,$P9&gt;0),INDEX(PEA_Entretien[Cycle Déclancher],MATCH($A9,PEA_Entretien[QCAsseToSch],0)),""))</f>
        <v/>
      </c>
      <c r="U9" s="150" t="str">
        <f>IF(T9="",INDEX(PEA_Entretien[Prochain Cycle],MATCH($A9,PEA_Entretien[QCAsseToSch],0)),"")</f>
        <v>PM1-375</v>
      </c>
      <c r="V9" s="16"/>
      <c r="W9" s="150" t="str">
        <f>IF(IF(AND($R9&lt;=5,$R9&gt;=4),INDEX(PEA_Entretien[Cycle Déclancher],MATCH($A9,PEA_Entretien[QCAsseToSch],0)),"")=0,"",IF(AND($R9&lt;=5,$R9&gt;=4),INDEX(PEA_Entretien[Cycle Déclancher],MATCH($A9,PEA_Entretien[QCAsseToSch],0)),""))</f>
        <v/>
      </c>
      <c r="X9" s="149" t="str">
        <f>IF(IF(AND($R9&lt;=5,$R9&gt;=4),INDEX(PEA_Entretien[BT],MATCH('Proj hres huile mot 400T '!$A9,PEA_Entretien[QCAsseToSch],0)),"")=0,"",IF(AND($R9&lt;=5,$R9&gt;=4),INDEX(PEA_Entretien[BT],MATCH('Proj hres huile mot 400T '!$A9,PEA_Entretien[QCAsseToSch],0)),""))</f>
        <v/>
      </c>
      <c r="Y9" s="149" t="e">
        <f>INDEX(Préventive[BT],MATCH('Proj hres huile mot 400T '!$A9,Préventive[Actif],0))</f>
        <v>#N/A</v>
      </c>
      <c r="Z9" s="41"/>
      <c r="AA9" s="41"/>
      <c r="AB9" s="41"/>
      <c r="AC9" s="41"/>
      <c r="AE9" s="23">
        <v>5</v>
      </c>
      <c r="AF9" s="23" t="s">
        <v>0</v>
      </c>
    </row>
    <row r="10" spans="1:53" ht="13.15" customHeight="1" x14ac:dyDescent="0.2">
      <c r="A10" s="18" t="s">
        <v>51</v>
      </c>
      <c r="B10" s="30">
        <f>INDEX(Projection_huile[StartDate_dttm],MATCH('Proj hres huile mot 400T '!A10,Projection_huile[QCAsseToSch],0))</f>
        <v>45551.804386574076</v>
      </c>
      <c r="C10" s="29">
        <v>750</v>
      </c>
      <c r="D10" s="48">
        <f>INDEX(Projection_huile[AccumValue_amt],MATCH('Proj hres huile mot 400T '!A10,Projection_huile[QCAsseToSch],0))</f>
        <v>499.7</v>
      </c>
      <c r="E10" s="86">
        <f t="shared" si="0"/>
        <v>220.78876187498099</v>
      </c>
      <c r="F10" s="85">
        <f t="shared" si="1"/>
        <v>720.48876187498104</v>
      </c>
      <c r="G10" s="85">
        <f t="shared" si="2"/>
        <v>846.48876187498104</v>
      </c>
      <c r="H10" s="85">
        <f t="shared" si="3"/>
        <v>972.48876187498104</v>
      </c>
      <c r="I10" s="85">
        <f t="shared" si="8"/>
        <v>1098.488761874981</v>
      </c>
      <c r="J10" s="85">
        <f t="shared" si="9"/>
        <v>1224.488761874981</v>
      </c>
      <c r="K10" s="87"/>
      <c r="L10" s="19">
        <f t="shared" si="4"/>
        <v>45597.639513229165</v>
      </c>
      <c r="M10" s="19" t="str">
        <f t="shared" si="5"/>
        <v>Vendredi</v>
      </c>
      <c r="N10" s="20">
        <f t="shared" si="6"/>
        <v>2</v>
      </c>
      <c r="O10" s="21">
        <f t="shared" si="7"/>
        <v>45</v>
      </c>
      <c r="P10" s="51"/>
      <c r="Q10" s="16"/>
      <c r="R10" s="51"/>
      <c r="S10" s="149" t="str">
        <f>IF(IF(AND($P10&lt;=3,$P10&gt;0),INDEX(PEA_Entretien[BT],MATCH('Proj hres huile mot 400T '!$A10,PEA_Entretien[QCAsseToSch],0)),"")=0,"",IF(AND($P10&lt;=3,$P10&gt;0),INDEX(PEA_Entretien[BT],MATCH('Proj hres huile mot 400T '!$A10,PEA_Entretien[QCAsseToSch],0)),""))</f>
        <v/>
      </c>
      <c r="T10" s="150" t="str">
        <f>IF(IF(AND($P10&lt;=3,$P10&gt;0),INDEX(PEA_Entretien[Cycle Déclancher],MATCH($A10,PEA_Entretien[QCAsseToSch],0)),"")=0,"",IF(AND($P10&lt;=3,$P10&gt;0),INDEX(PEA_Entretien[Cycle Déclancher],MATCH($A10,PEA_Entretien[QCAsseToSch],0)),""))</f>
        <v/>
      </c>
      <c r="U10" s="150" t="str">
        <f>IF(T10="",INDEX(PEA_Entretien[Prochain Cycle],MATCH($A10,PEA_Entretien[QCAsseToSch],0)),"")</f>
        <v>PM4-3000</v>
      </c>
      <c r="V10" s="16"/>
      <c r="W10" s="150" t="str">
        <f>IF(IF(AND($R10&lt;=5,$R10&gt;=4),INDEX(PEA_Entretien[Cycle Déclancher],MATCH($A10,PEA_Entretien[QCAsseToSch],0)),"")=0,"",IF(AND($R10&lt;=5,$R10&gt;=4),INDEX(PEA_Entretien[Cycle Déclancher],MATCH($A10,PEA_Entretien[QCAsseToSch],0)),""))</f>
        <v/>
      </c>
      <c r="X10" s="149" t="str">
        <f>IF(IF(AND($R10&lt;=5,$R10&gt;=4),INDEX(PEA_Entretien[BT],MATCH('Proj hres huile mot 400T '!$A10,PEA_Entretien[QCAsseToSch],0)),"")=0,"",IF(AND($R10&lt;=5,$R10&gt;=4),INDEX(PEA_Entretien[BT],MATCH('Proj hres huile mot 400T '!$A10,PEA_Entretien[QCAsseToSch],0)),""))</f>
        <v/>
      </c>
      <c r="Y10" s="149" t="e">
        <f>INDEX(Préventive[BT],MATCH('Proj hres huile mot 400T '!$A10,Préventive[Actif],0))</f>
        <v>#N/A</v>
      </c>
      <c r="Z10" s="41"/>
      <c r="AA10" s="41"/>
      <c r="AB10" s="41"/>
      <c r="AC10" s="41"/>
      <c r="AE10" s="23">
        <v>6</v>
      </c>
      <c r="AF10" s="23" t="s">
        <v>1</v>
      </c>
    </row>
    <row r="11" spans="1:53" ht="13.15" customHeight="1" x14ac:dyDescent="0.2">
      <c r="A11" s="18" t="s">
        <v>85</v>
      </c>
      <c r="B11" s="30">
        <f>INDEX(Projection_huile[StartDate_dttm],MATCH('Proj hres huile mot 400T '!A11,Projection_huile[QCAsseToSch],0))</f>
        <v>45579.446319444447</v>
      </c>
      <c r="C11" s="29">
        <v>750</v>
      </c>
      <c r="D11" s="48">
        <f>INDEX(Projection_huile[AccumValue_amt],MATCH('Proj hres huile mot 400T '!A11,Projection_huile[QCAsseToSch],0))</f>
        <v>0</v>
      </c>
      <c r="E11" s="86">
        <f t="shared" si="0"/>
        <v>220.78876187498099</v>
      </c>
      <c r="F11" s="85">
        <f t="shared" si="1"/>
        <v>220.78876187498099</v>
      </c>
      <c r="G11" s="85">
        <f t="shared" si="2"/>
        <v>346.78876187498099</v>
      </c>
      <c r="H11" s="85">
        <f t="shared" si="3"/>
        <v>472.78876187498099</v>
      </c>
      <c r="I11" s="85">
        <f t="shared" si="8"/>
        <v>598.78876187498099</v>
      </c>
      <c r="J11" s="85">
        <f t="shared" si="9"/>
        <v>724.78876187498099</v>
      </c>
      <c r="K11" s="87"/>
      <c r="L11" s="19">
        <f t="shared" si="4"/>
        <v>45625.400624340276</v>
      </c>
      <c r="M11" s="19" t="str">
        <f t="shared" si="5"/>
        <v>Vendredi</v>
      </c>
      <c r="N11" s="20">
        <f t="shared" si="6"/>
        <v>2</v>
      </c>
      <c r="O11" s="21">
        <f t="shared" si="7"/>
        <v>49</v>
      </c>
      <c r="P11" s="51"/>
      <c r="Q11" s="16"/>
      <c r="R11" s="51"/>
      <c r="S11" s="149" t="str">
        <f>IF(IF(AND($P11&lt;=3,$P11&gt;0),INDEX(PEA_Entretien[BT],MATCH('Proj hres huile mot 400T '!$A11,PEA_Entretien[QCAsseToSch],0)),"")=0,"",IF(AND($P11&lt;=3,$P11&gt;0),INDEX(PEA_Entretien[BT],MATCH('Proj hres huile mot 400T '!$A11,PEA_Entretien[QCAsseToSch],0)),""))</f>
        <v/>
      </c>
      <c r="T11" s="150" t="str">
        <f>IF(IF(AND($P11&lt;=3,$P11&gt;0),INDEX(PEA_Entretien[Cycle Déclancher],MATCH($A11,PEA_Entretien[QCAsseToSch],0)),"")=0,"",IF(AND($P11&lt;=3,$P11&gt;0),INDEX(PEA_Entretien[Cycle Déclancher],MATCH($A11,PEA_Entretien[QCAsseToSch],0)),""))</f>
        <v/>
      </c>
      <c r="U11" s="150" t="str">
        <f>IF(T11="",INDEX(PEA_Entretien[Prochain Cycle],MATCH($A11,PEA_Entretien[QCAsseToSch],0)),"")</f>
        <v>PM1-375</v>
      </c>
      <c r="V11" s="16"/>
      <c r="W11" s="150" t="str">
        <f>IF(IF(AND($R11&lt;=5,$R11&gt;=4),INDEX(PEA_Entretien[Cycle Déclancher],MATCH($A11,PEA_Entretien[QCAsseToSch],0)),"")=0,"",IF(AND($R11&lt;=5,$R11&gt;=4),INDEX(PEA_Entretien[Cycle Déclancher],MATCH($A11,PEA_Entretien[QCAsseToSch],0)),""))</f>
        <v/>
      </c>
      <c r="X11" s="149" t="str">
        <f>IF(IF(AND($R11&lt;=5,$R11&gt;=4),INDEX(PEA_Entretien[BT],MATCH('Proj hres huile mot 400T '!$A11,PEA_Entretien[QCAsseToSch],0)),"")=0,"",IF(AND($R11&lt;=5,$R11&gt;=4),INDEX(PEA_Entretien[BT],MATCH('Proj hres huile mot 400T '!$A11,PEA_Entretien[QCAsseToSch],0)),""))</f>
        <v/>
      </c>
      <c r="Y11" s="149" t="e">
        <f>INDEX(Préventive[BT],MATCH('Proj hres huile mot 400T '!$A11,Préventive[Actif],0))</f>
        <v>#N/A</v>
      </c>
      <c r="Z11" s="41"/>
      <c r="AA11" s="41"/>
      <c r="AB11" s="41"/>
      <c r="AC11" s="41"/>
      <c r="AE11" s="23">
        <v>7</v>
      </c>
      <c r="AF11" s="23" t="s">
        <v>102</v>
      </c>
    </row>
    <row r="12" spans="1:53" ht="13.15" customHeight="1" x14ac:dyDescent="0.2">
      <c r="A12" s="31" t="s">
        <v>61</v>
      </c>
      <c r="B12" s="30">
        <f>INDEX(Projection_huile[StartDate_dttm],MATCH('Proj hres huile mot 400T '!A12,Projection_huile[QCAsseToSch],0))</f>
        <v>45571.354502314818</v>
      </c>
      <c r="C12" s="29">
        <v>750</v>
      </c>
      <c r="D12" s="48">
        <f>INDEX(Projection_huile[AccumValue_amt],MATCH('Proj hres huile mot 400T '!A12,Projection_huile[QCAsseToSch],0))</f>
        <v>189.4</v>
      </c>
      <c r="E12" s="86">
        <f t="shared" si="0"/>
        <v>220.78876187498099</v>
      </c>
      <c r="F12" s="85">
        <f t="shared" si="1"/>
        <v>410.18876187498097</v>
      </c>
      <c r="G12" s="85">
        <f t="shared" si="2"/>
        <v>536.18876187498097</v>
      </c>
      <c r="H12" s="85">
        <f t="shared" si="3"/>
        <v>662.18876187498097</v>
      </c>
      <c r="I12" s="85">
        <f>+($I$3-$H$3)*$E$4+H12</f>
        <v>788.18876187498097</v>
      </c>
      <c r="J12" s="85">
        <f>+($J$3-$I$3)*$E$4+I12</f>
        <v>914.18876187498097</v>
      </c>
      <c r="K12" s="87"/>
      <c r="L12" s="19">
        <f t="shared" si="4"/>
        <v>45614.878402118055</v>
      </c>
      <c r="M12" s="19" t="str">
        <f t="shared" si="5"/>
        <v>Lundi</v>
      </c>
      <c r="N12" s="20">
        <f t="shared" si="6"/>
        <v>5</v>
      </c>
      <c r="O12" s="21">
        <f t="shared" si="7"/>
        <v>47</v>
      </c>
      <c r="P12" s="51"/>
      <c r="Q12" s="16"/>
      <c r="R12" s="51"/>
      <c r="S12" s="149" t="str">
        <f>IF(IF(AND($P12&lt;=3,$P12&gt;0),INDEX(PEA_Entretien[BT],MATCH('Proj hres huile mot 400T '!$A12,PEA_Entretien[QCAsseToSch],0)),"")=0,"",IF(AND($P12&lt;=3,$P12&gt;0),INDEX(PEA_Entretien[BT],MATCH('Proj hres huile mot 400T '!$A12,PEA_Entretien[QCAsseToSch],0)),""))</f>
        <v/>
      </c>
      <c r="T12" s="150" t="str">
        <f>IF(IF(AND($P12&lt;=3,$P12&gt;0),INDEX(PEA_Entretien[Cycle Déclancher],MATCH($A12,PEA_Entretien[QCAsseToSch],0)),"")=0,"",IF(AND($P12&lt;=3,$P12&gt;0),INDEX(PEA_Entretien[Cycle Déclancher],MATCH($A12,PEA_Entretien[QCAsseToSch],0)),""))</f>
        <v/>
      </c>
      <c r="U12" s="150" t="e">
        <f>IF(T12="",INDEX(PEA_Entretien[Prochain Cycle],MATCH($A12,PEA_Entretien[QCAsseToSch],0)),"")</f>
        <v>#N/A</v>
      </c>
      <c r="V12" s="16"/>
      <c r="W12" s="150" t="str">
        <f>IF(IF(AND($R12&lt;=5,$R12&gt;=4),INDEX(PEA_Entretien[Cycle Déclancher],MATCH($A12,PEA_Entretien[QCAsseToSch],0)),"")=0,"",IF(AND($R12&lt;=5,$R12&gt;=4),INDEX(PEA_Entretien[Cycle Déclancher],MATCH($A12,PEA_Entretien[QCAsseToSch],0)),""))</f>
        <v/>
      </c>
      <c r="X12" s="149" t="str">
        <f>IF(IF(AND($R12&lt;=5,$R12&gt;=4),INDEX(PEA_Entretien[BT],MATCH('Proj hres huile mot 400T '!$A12,PEA_Entretien[QCAsseToSch],0)),"")=0,"",IF(AND($R12&lt;=5,$R12&gt;=4),INDEX(PEA_Entretien[BT],MATCH('Proj hres huile mot 400T '!$A12,PEA_Entretien[QCAsseToSch],0)),""))</f>
        <v/>
      </c>
      <c r="Y12" s="149" t="str">
        <f>INDEX(Préventive[BT],MATCH('Proj hres huile mot 400T '!$A12,Préventive[Actif],0))</f>
        <v>AL9328</v>
      </c>
      <c r="Z12" s="41"/>
      <c r="AA12" s="41"/>
      <c r="AB12" s="41"/>
      <c r="AC12" s="41"/>
    </row>
    <row r="13" spans="1:53" ht="13.15" customHeight="1" x14ac:dyDescent="0.2">
      <c r="A13" s="18" t="s">
        <v>34</v>
      </c>
      <c r="B13" s="30">
        <f>INDEX(Projection_huile[StartDate_dttm],MATCH('Proj hres huile mot 400T '!A13,Projection_huile[QCAsseToSch],0))</f>
        <v>45527.332083333335</v>
      </c>
      <c r="C13" s="29">
        <v>750</v>
      </c>
      <c r="D13" s="48">
        <f>INDEX(Projection_huile[AccumValue_amt],MATCH('Proj hres huile mot 400T '!A13,Projection_huile[QCAsseToSch],0))</f>
        <v>440.09999999999997</v>
      </c>
      <c r="E13" s="86">
        <f t="shared" si="0"/>
        <v>220.78876187498099</v>
      </c>
      <c r="F13" s="85">
        <f t="shared" si="1"/>
        <v>660.8887618749809</v>
      </c>
      <c r="G13" s="85">
        <f t="shared" si="2"/>
        <v>786.8887618749809</v>
      </c>
      <c r="H13" s="85">
        <f t="shared" si="3"/>
        <v>912.8887618749809</v>
      </c>
      <c r="I13" s="85">
        <f t="shared" si="8"/>
        <v>1038.8887618749809</v>
      </c>
      <c r="J13" s="85">
        <f t="shared" si="9"/>
        <v>1164.8887618749809</v>
      </c>
      <c r="K13" s="87"/>
      <c r="L13" s="19">
        <f t="shared" si="4"/>
        <v>45600.950624340279</v>
      </c>
      <c r="M13" s="19" t="str">
        <f t="shared" si="5"/>
        <v>Lundi</v>
      </c>
      <c r="N13" s="20">
        <f t="shared" si="6"/>
        <v>5</v>
      </c>
      <c r="O13" s="21">
        <f t="shared" si="7"/>
        <v>45</v>
      </c>
      <c r="P13" s="51"/>
      <c r="Q13" s="16"/>
      <c r="R13" s="51"/>
      <c r="S13" s="149" t="str">
        <f>IF(IF(AND($P13&lt;=3,$P13&gt;0),INDEX(PEA_Entretien[BT],MATCH('Proj hres huile mot 400T '!$A13,PEA_Entretien[QCAsseToSch],0)),"")=0,"",IF(AND($P13&lt;=3,$P13&gt;0),INDEX(PEA_Entretien[BT],MATCH('Proj hres huile mot 400T '!$A13,PEA_Entretien[QCAsseToSch],0)),""))</f>
        <v/>
      </c>
      <c r="T13" s="150" t="str">
        <f>IF(IF(AND($P13&lt;=3,$P13&gt;0),INDEX(PEA_Entretien[Cycle Déclancher],MATCH($A13,PEA_Entretien[QCAsseToSch],0)),"")=0,"",IF(AND($P13&lt;=3,$P13&gt;0),INDEX(PEA_Entretien[Cycle Déclancher],MATCH($A13,PEA_Entretien[QCAsseToSch],0)),""))</f>
        <v/>
      </c>
      <c r="U13" s="150" t="e">
        <f>IF(T13="",INDEX(PEA_Entretien[Prochain Cycle],MATCH($A13,PEA_Entretien[QCAsseToSch],0)),"")</f>
        <v>#N/A</v>
      </c>
      <c r="V13" s="16"/>
      <c r="W13" s="150" t="str">
        <f>IF(IF(AND($R13&lt;=5,$R13&gt;=4),INDEX(PEA_Entretien[Cycle Déclancher],MATCH($A13,PEA_Entretien[QCAsseToSch],0)),"")=0,"",IF(AND($R13&lt;=5,$R13&gt;=4),INDEX(PEA_Entretien[Cycle Déclancher],MATCH($A13,PEA_Entretien[QCAsseToSch],0)),""))</f>
        <v/>
      </c>
      <c r="X13" s="149" t="str">
        <f>IF(IF(AND($R13&lt;=5,$R13&gt;=4),INDEX(PEA_Entretien[BT],MATCH('Proj hres huile mot 400T '!$A13,PEA_Entretien[QCAsseToSch],0)),"")=0,"",IF(AND($R13&lt;=5,$R13&gt;=4),INDEX(PEA_Entretien[BT],MATCH('Proj hres huile mot 400T '!$A13,PEA_Entretien[QCAsseToSch],0)),""))</f>
        <v/>
      </c>
      <c r="Y13" s="149" t="str">
        <f>INDEX(Préventive[BT],MATCH('Proj hres huile mot 400T '!$A13,Préventive[Actif],0))</f>
        <v>AK7753</v>
      </c>
      <c r="Z13" s="41"/>
      <c r="AA13" s="41"/>
      <c r="AB13" s="41"/>
      <c r="AC13" s="41"/>
    </row>
    <row r="14" spans="1:53" ht="13.9" customHeight="1" x14ac:dyDescent="0.2">
      <c r="A14" s="18" t="s">
        <v>29</v>
      </c>
      <c r="B14" s="30">
        <f>INDEX(Projection_huile[StartDate_dttm],MATCH('Proj hres huile mot 400T '!A14,Projection_huile[QCAsseToSch],0))</f>
        <v>45567.383819444447</v>
      </c>
      <c r="C14" s="29">
        <v>750</v>
      </c>
      <c r="D14" s="48">
        <f>INDEX(Projection_huile[AccumValue_amt],MATCH('Proj hres huile mot 400T '!A14,Projection_huile[QCAsseToSch],0))</f>
        <v>40</v>
      </c>
      <c r="E14" s="86">
        <f t="shared" si="0"/>
        <v>220.78876187498099</v>
      </c>
      <c r="F14" s="85">
        <f t="shared" si="1"/>
        <v>260.78876187498099</v>
      </c>
      <c r="G14" s="85">
        <f t="shared" si="2"/>
        <v>386.78876187498099</v>
      </c>
      <c r="H14" s="85">
        <f t="shared" si="3"/>
        <v>512.78876187498099</v>
      </c>
      <c r="I14" s="85">
        <f t="shared" si="8"/>
        <v>638.78876187498099</v>
      </c>
      <c r="J14" s="85">
        <f t="shared" si="9"/>
        <v>764.78876187498099</v>
      </c>
      <c r="K14" s="87"/>
      <c r="L14" s="19">
        <f t="shared" si="4"/>
        <v>45623.178402118057</v>
      </c>
      <c r="M14" s="19" t="str">
        <f t="shared" si="5"/>
        <v>Mercredi</v>
      </c>
      <c r="N14" s="20">
        <f t="shared" si="6"/>
        <v>7</v>
      </c>
      <c r="O14" s="21">
        <f t="shared" si="7"/>
        <v>48</v>
      </c>
      <c r="P14" s="51"/>
      <c r="Q14" s="16"/>
      <c r="R14" s="51"/>
      <c r="S14" s="149" t="str">
        <f>IF(IF(AND($P14&lt;=3,$P14&gt;0),INDEX(PEA_Entretien[BT],MATCH('Proj hres huile mot 400T '!$A14,PEA_Entretien[QCAsseToSch],0)),"")=0,"",IF(AND($P14&lt;=3,$P14&gt;0),INDEX(PEA_Entretien[BT],MATCH('Proj hres huile mot 400T '!$A14,PEA_Entretien[QCAsseToSch],0)),""))</f>
        <v/>
      </c>
      <c r="T14" s="150" t="str">
        <f>IF(IF(AND($P14&lt;=3,$P14&gt;0),INDEX(PEA_Entretien[Cycle Déclancher],MATCH($A14,PEA_Entretien[QCAsseToSch],0)),"")=0,"",IF(AND($P14&lt;=3,$P14&gt;0),INDEX(PEA_Entretien[Cycle Déclancher],MATCH($A14,PEA_Entretien[QCAsseToSch],0)),""))</f>
        <v/>
      </c>
      <c r="U14" s="150" t="str">
        <f>IF(T14="",INDEX(PEA_Entretien[Prochain Cycle],MATCH($A14,PEA_Entretien[QCAsseToSch],0)),"")</f>
        <v>PM1-375</v>
      </c>
      <c r="V14" s="16"/>
      <c r="W14" s="150" t="str">
        <f>IF(IF(AND($R14&lt;=5,$R14&gt;=4),INDEX(PEA_Entretien[Cycle Déclancher],MATCH($A14,PEA_Entretien[QCAsseToSch],0)),"")=0,"",IF(AND($R14&lt;=5,$R14&gt;=4),INDEX(PEA_Entretien[Cycle Déclancher],MATCH($A14,PEA_Entretien[QCAsseToSch],0)),""))</f>
        <v/>
      </c>
      <c r="X14" s="149" t="str">
        <f>IF(IF(AND($R14&lt;=5,$R14&gt;=4),INDEX(PEA_Entretien[BT],MATCH('Proj hres huile mot 400T '!$A14,PEA_Entretien[QCAsseToSch],0)),"")=0,"",IF(AND($R14&lt;=5,$R14&gt;=4),INDEX(PEA_Entretien[BT],MATCH('Proj hres huile mot 400T '!$A14,PEA_Entretien[QCAsseToSch],0)),""))</f>
        <v/>
      </c>
      <c r="Y14" s="149" t="e">
        <f>INDEX(Préventive[BT],MATCH('Proj hres huile mot 400T '!$A14,Préventive[Actif],0))</f>
        <v>#N/A</v>
      </c>
      <c r="Z14" s="41"/>
      <c r="AA14" s="41"/>
      <c r="AB14" s="41"/>
      <c r="AC14" s="41"/>
    </row>
    <row r="15" spans="1:53" ht="13.9" customHeight="1" x14ac:dyDescent="0.2">
      <c r="A15" s="18" t="s">
        <v>47</v>
      </c>
      <c r="B15" s="30">
        <f>INDEX(Projection_huile[StartDate_dttm],MATCH('Proj hres huile mot 400T '!A15,Projection_huile[QCAsseToSch],0))</f>
        <v>45543.406851851854</v>
      </c>
      <c r="C15" s="29">
        <v>750</v>
      </c>
      <c r="D15" s="48">
        <f>INDEX(Projection_huile[AccumValue_amt],MATCH('Proj hres huile mot 400T '!A15,Projection_huile[QCAsseToSch],0))</f>
        <v>516.5</v>
      </c>
      <c r="E15" s="86">
        <f t="shared" si="0"/>
        <v>220.78876187498099</v>
      </c>
      <c r="F15" s="85">
        <f t="shared" si="1"/>
        <v>737.28876187498099</v>
      </c>
      <c r="G15" s="85">
        <f t="shared" si="2"/>
        <v>863.28876187498099</v>
      </c>
      <c r="H15" s="85">
        <f t="shared" si="3"/>
        <v>989.28876187498099</v>
      </c>
      <c r="I15" s="85">
        <f t="shared" si="8"/>
        <v>1115.288761874981</v>
      </c>
      <c r="J15" s="88">
        <f t="shared" si="9"/>
        <v>1241.288761874981</v>
      </c>
      <c r="K15" s="87"/>
      <c r="L15" s="19">
        <f t="shared" si="4"/>
        <v>45596.706179895831</v>
      </c>
      <c r="M15" s="19" t="str">
        <f t="shared" si="5"/>
        <v>Jeudi</v>
      </c>
      <c r="N15" s="20">
        <f t="shared" si="6"/>
        <v>1</v>
      </c>
      <c r="O15" s="21">
        <f t="shared" si="7"/>
        <v>45</v>
      </c>
      <c r="P15" s="51"/>
      <c r="Q15" s="16"/>
      <c r="R15" s="51"/>
      <c r="S15" s="149" t="str">
        <f>IF(IF(AND($P15&lt;=3,$P15&gt;0),INDEX(PEA_Entretien[BT],MATCH('Proj hres huile mot 400T '!$A15,PEA_Entretien[QCAsseToSch],0)),"")=0,"",IF(AND($P15&lt;=3,$P15&gt;0),INDEX(PEA_Entretien[BT],MATCH('Proj hres huile mot 400T '!$A15,PEA_Entretien[QCAsseToSch],0)),""))</f>
        <v/>
      </c>
      <c r="T15" s="150" t="str">
        <f>IF(IF(AND($P15&lt;=3,$P15&gt;0),INDEX(PEA_Entretien[Cycle Déclancher],MATCH($A15,PEA_Entretien[QCAsseToSch],0)),"")=0,"",IF(AND($P15&lt;=3,$P15&gt;0),INDEX(PEA_Entretien[Cycle Déclancher],MATCH($A15,PEA_Entretien[QCAsseToSch],0)),""))</f>
        <v/>
      </c>
      <c r="U15" s="150" t="str">
        <f>IF(T15="",INDEX(PEA_Entretien[Prochain Cycle],MATCH($A15,PEA_Entretien[QCAsseToSch],0)),"")</f>
        <v>PM2-2250</v>
      </c>
      <c r="V15" s="16"/>
      <c r="W15" s="150" t="str">
        <f>IF(IF(AND($R15&lt;=5,$R15&gt;=4),INDEX(PEA_Entretien[Cycle Déclancher],MATCH($A15,PEA_Entretien[QCAsseToSch],0)),"")=0,"",IF(AND($R15&lt;=5,$R15&gt;=4),INDEX(PEA_Entretien[Cycle Déclancher],MATCH($A15,PEA_Entretien[QCAsseToSch],0)),""))</f>
        <v/>
      </c>
      <c r="X15" s="149" t="str">
        <f>IF(IF(AND($R15&lt;=5,$R15&gt;=4),INDEX(PEA_Entretien[BT],MATCH('Proj hres huile mot 400T '!$A15,PEA_Entretien[QCAsseToSch],0)),"")=0,"",IF(AND($R15&lt;=5,$R15&gt;=4),INDEX(PEA_Entretien[BT],MATCH('Proj hres huile mot 400T '!$A15,PEA_Entretien[QCAsseToSch],0)),""))</f>
        <v/>
      </c>
      <c r="Y15" s="149" t="e">
        <f>INDEX(Préventive[BT],MATCH('Proj hres huile mot 400T '!$A15,Préventive[Actif],0))</f>
        <v>#N/A</v>
      </c>
      <c r="Z15" s="41"/>
      <c r="AA15" s="41"/>
      <c r="AB15" s="41"/>
      <c r="AC15" s="41"/>
    </row>
    <row r="16" spans="1:53" ht="13.9" customHeight="1" x14ac:dyDescent="0.2">
      <c r="A16" s="31" t="s">
        <v>36</v>
      </c>
      <c r="B16" s="30">
        <f>INDEX(Projection_huile[StartDate_dttm],MATCH('Proj hres huile mot 400T '!A16,Projection_huile[QCAsseToSch],0))</f>
        <v>45538.567430555559</v>
      </c>
      <c r="C16" s="29">
        <v>750</v>
      </c>
      <c r="D16" s="48">
        <f>INDEX(Projection_huile[AccumValue_amt],MATCH('Proj hres huile mot 400T '!A16,Projection_huile[QCAsseToSch],0))</f>
        <v>650.90000000000009</v>
      </c>
      <c r="E16" s="86">
        <f t="shared" si="0"/>
        <v>220.78876187498099</v>
      </c>
      <c r="F16" s="85">
        <f t="shared" si="1"/>
        <v>871.68876187498108</v>
      </c>
      <c r="G16" s="85">
        <f t="shared" si="2"/>
        <v>997.68876187498108</v>
      </c>
      <c r="H16" s="85">
        <f t="shared" si="3"/>
        <v>1123.6887618749811</v>
      </c>
      <c r="I16" s="85">
        <f t="shared" si="8"/>
        <v>1249.6887618749811</v>
      </c>
      <c r="J16" s="85">
        <f t="shared" si="9"/>
        <v>1375.6887618749811</v>
      </c>
      <c r="K16" s="87"/>
      <c r="L16" s="19">
        <f t="shared" si="4"/>
        <v>45589.239513229171</v>
      </c>
      <c r="M16" s="19" t="str">
        <f t="shared" si="5"/>
        <v>Jeudi</v>
      </c>
      <c r="N16" s="20">
        <f t="shared" si="6"/>
        <v>1</v>
      </c>
      <c r="O16" s="21">
        <f t="shared" si="7"/>
        <v>44</v>
      </c>
      <c r="P16" s="51"/>
      <c r="Q16" s="16"/>
      <c r="R16" s="51"/>
      <c r="S16" s="149" t="str">
        <f>IF(IF(AND($P16&lt;=3,$P16&gt;0),INDEX(PEA_Entretien[BT],MATCH('Proj hres huile mot 400T '!$A16,PEA_Entretien[QCAsseToSch],0)),"")=0,"",IF(AND($P16&lt;=3,$P16&gt;0),INDEX(PEA_Entretien[BT],MATCH('Proj hres huile mot 400T '!$A16,PEA_Entretien[QCAsseToSch],0)),""))</f>
        <v/>
      </c>
      <c r="T16" s="150" t="str">
        <f>IF(IF(AND($P16&lt;=3,$P16&gt;0),INDEX(PEA_Entretien[Cycle Déclancher],MATCH($A16,PEA_Entretien[QCAsseToSch],0)),"")=0,"",IF(AND($P16&lt;=3,$P16&gt;0),INDEX(PEA_Entretien[Cycle Déclancher],MATCH($A16,PEA_Entretien[QCAsseToSch],0)),""))</f>
        <v/>
      </c>
      <c r="U16" s="150" t="str">
        <f>IF(T16="",INDEX(PEA_Entretien[Prochain Cycle],MATCH($A16,PEA_Entretien[QCAsseToSch],0)),"")</f>
        <v>PM1-375</v>
      </c>
      <c r="V16" s="16"/>
      <c r="W16" s="150" t="str">
        <f>IF(IF(AND($R16&lt;=5,$R16&gt;=4),INDEX(PEA_Entretien[Cycle Déclancher],MATCH($A16,PEA_Entretien[QCAsseToSch],0)),"")=0,"",IF(AND($R16&lt;=5,$R16&gt;=4),INDEX(PEA_Entretien[Cycle Déclancher],MATCH($A16,PEA_Entretien[QCAsseToSch],0)),""))</f>
        <v/>
      </c>
      <c r="X16" s="149" t="str">
        <f>IF(IF(AND($R16&lt;=5,$R16&gt;=4),INDEX(PEA_Entretien[BT],MATCH('Proj hres huile mot 400T '!$A16,PEA_Entretien[QCAsseToSch],0)),"")=0,"",IF(AND($R16&lt;=5,$R16&gt;=4),INDEX(PEA_Entretien[BT],MATCH('Proj hres huile mot 400T '!$A16,PEA_Entretien[QCAsseToSch],0)),""))</f>
        <v/>
      </c>
      <c r="Y16" s="149" t="e">
        <f>INDEX(Préventive[BT],MATCH('Proj hres huile mot 400T '!$A16,Préventive[Actif],0))</f>
        <v>#N/A</v>
      </c>
      <c r="Z16" s="41"/>
      <c r="AA16" s="41"/>
      <c r="AB16" s="41"/>
      <c r="AC16" s="41"/>
    </row>
    <row r="17" spans="1:36" ht="13.15" customHeight="1" x14ac:dyDescent="0.2">
      <c r="A17" s="31" t="s">
        <v>17</v>
      </c>
      <c r="B17" s="30">
        <f>INDEX(Projection_huile[StartDate_dttm],MATCH('Proj hres huile mot 400T '!A17,Projection_huile[QCAsseToSch],0))</f>
        <v>45562.721875000003</v>
      </c>
      <c r="C17" s="29">
        <v>750</v>
      </c>
      <c r="D17" s="48">
        <f>INDEX(Projection_huile[AccumValue_amt],MATCH('Proj hres huile mot 400T '!A17,Projection_huile[QCAsseToSch],0))</f>
        <v>310.79999999999995</v>
      </c>
      <c r="E17" s="86">
        <f t="shared" si="0"/>
        <v>220.78876187498099</v>
      </c>
      <c r="F17" s="85">
        <f t="shared" si="1"/>
        <v>531.58876187498095</v>
      </c>
      <c r="G17" s="85">
        <f t="shared" si="2"/>
        <v>657.58876187498095</v>
      </c>
      <c r="H17" s="85">
        <f t="shared" si="3"/>
        <v>783.58876187498095</v>
      </c>
      <c r="I17" s="85">
        <f t="shared" si="8"/>
        <v>909.58876187498095</v>
      </c>
      <c r="J17" s="85">
        <f t="shared" si="9"/>
        <v>1035.5887618749809</v>
      </c>
      <c r="K17" s="87"/>
      <c r="L17" s="19">
        <f t="shared" si="4"/>
        <v>45608.133957673614</v>
      </c>
      <c r="M17" s="19" t="str">
        <f t="shared" si="5"/>
        <v>Mardi</v>
      </c>
      <c r="N17" s="20">
        <f t="shared" si="6"/>
        <v>6</v>
      </c>
      <c r="O17" s="21">
        <f t="shared" si="7"/>
        <v>46</v>
      </c>
      <c r="P17" s="51"/>
      <c r="Q17" s="16"/>
      <c r="R17" s="51"/>
      <c r="S17" s="149" t="str">
        <f>IF(IF(AND($P17&lt;=3,$P17&gt;0),INDEX(PEA_Entretien[BT],MATCH('Proj hres huile mot 400T '!$A17,PEA_Entretien[QCAsseToSch],0)),"")=0,"",IF(AND($P17&lt;=3,$P17&gt;0),INDEX(PEA_Entretien[BT],MATCH('Proj hres huile mot 400T '!$A17,PEA_Entretien[QCAsseToSch],0)),""))</f>
        <v/>
      </c>
      <c r="T17" s="150" t="str">
        <f>IF(IF(AND($P17&lt;=3,$P17&gt;0),INDEX(PEA_Entretien[Cycle Déclancher],MATCH($A17,PEA_Entretien[QCAsseToSch],0)),"")=0,"",IF(AND($P17&lt;=3,$P17&gt;0),INDEX(PEA_Entretien[Cycle Déclancher],MATCH($A17,PEA_Entretien[QCAsseToSch],0)),""))</f>
        <v/>
      </c>
      <c r="U17" s="150" t="e">
        <f>IF(T17="",INDEX(PEA_Entretien[Prochain Cycle],MATCH($A17,PEA_Entretien[QCAsseToSch],0)),"")</f>
        <v>#N/A</v>
      </c>
      <c r="V17" s="16"/>
      <c r="W17" s="150" t="str">
        <f>IF(IF(AND($R17&lt;=5,$R17&gt;=4),INDEX(PEA_Entretien[Cycle Déclancher],MATCH($A17,PEA_Entretien[QCAsseToSch],0)),"")=0,"",IF(AND($R17&lt;=5,$R17&gt;=4),INDEX(PEA_Entretien[Cycle Déclancher],MATCH($A17,PEA_Entretien[QCAsseToSch],0)),""))</f>
        <v/>
      </c>
      <c r="X17" s="149" t="str">
        <f>IF(IF(AND($R17&lt;=5,$R17&gt;=4),INDEX(PEA_Entretien[BT],MATCH('Proj hres huile mot 400T '!$A17,PEA_Entretien[QCAsseToSch],0)),"")=0,"",IF(AND($R17&lt;=5,$R17&gt;=4),INDEX(PEA_Entretien[BT],MATCH('Proj hres huile mot 400T '!$A17,PEA_Entretien[QCAsseToSch],0)),""))</f>
        <v/>
      </c>
      <c r="Y17" s="149" t="str">
        <f>INDEX(Préventive[BT],MATCH('Proj hres huile mot 400T '!$A17,Préventive[Actif],0))</f>
        <v>AL7476</v>
      </c>
      <c r="Z17" s="41"/>
      <c r="AA17" s="41"/>
      <c r="AB17" s="41"/>
      <c r="AC17" s="41"/>
      <c r="AI17" s="22"/>
      <c r="AJ17" s="22"/>
    </row>
    <row r="18" spans="1:36" x14ac:dyDescent="0.2">
      <c r="A18" s="24" t="s">
        <v>150</v>
      </c>
      <c r="B18" s="25"/>
      <c r="C18" s="25"/>
      <c r="D18" s="16"/>
      <c r="E18" s="89">
        <v>20</v>
      </c>
      <c r="F18" s="90"/>
      <c r="G18" s="90"/>
      <c r="H18" s="90"/>
      <c r="I18" s="90"/>
      <c r="J18" s="90"/>
      <c r="K18" s="91"/>
      <c r="L18" s="136"/>
      <c r="M18" s="16"/>
      <c r="N18" s="16"/>
      <c r="O18" s="33"/>
      <c r="P18" s="25"/>
      <c r="Q18" s="25"/>
      <c r="R18" s="25"/>
      <c r="S18" s="25"/>
      <c r="T18" s="25"/>
      <c r="U18" s="25"/>
      <c r="V18" s="25"/>
      <c r="W18" s="151"/>
      <c r="X18" s="151"/>
      <c r="Y18" s="151"/>
      <c r="Z18" s="34"/>
      <c r="AA18" s="34"/>
      <c r="AB18" s="34"/>
      <c r="AC18" s="34"/>
      <c r="AI18" s="22"/>
      <c r="AJ18" s="22"/>
    </row>
    <row r="19" spans="1:36" ht="13.15" customHeight="1" x14ac:dyDescent="0.2">
      <c r="A19" s="31" t="s">
        <v>52</v>
      </c>
      <c r="B19" s="30">
        <f>INDEX(Projection_huile[StartDate_dttm],MATCH('Proj hres huile mot 400T '!A19,Projection_huile[QCAsseToSch],0))</f>
        <v>45581.449270833335</v>
      </c>
      <c r="C19" s="29">
        <v>750</v>
      </c>
      <c r="D19" s="48">
        <f>INDEX(Projection_huile[AccumValue_amt],MATCH('Proj hres huile mot 400T '!A19,Projection_huile[QCAsseToSch],0))</f>
        <v>0</v>
      </c>
      <c r="E19" s="86">
        <f t="shared" ref="E19:E34" si="10">+$BA$1*$E$18</f>
        <v>245.32084652775666</v>
      </c>
      <c r="F19" s="85">
        <f t="shared" ref="F19:F34" si="11">+D19+E19</f>
        <v>245.32084652775666</v>
      </c>
      <c r="G19" s="85">
        <f t="shared" ref="G19:G34" si="12">+($G$3-$F$3)*$E$18+F19</f>
        <v>385.32084652775666</v>
      </c>
      <c r="H19" s="85">
        <f t="shared" ref="H19:H34" si="13">+($H$3-$G$3)*$E$18+G19</f>
        <v>525.32084652775666</v>
      </c>
      <c r="I19" s="85">
        <f>+($I$3-$H$3)*$E$18+H19</f>
        <v>665.32084652775666</v>
      </c>
      <c r="J19" s="85">
        <f>+($J$3-$I$3)*$E$18+I19</f>
        <v>805.32084652775666</v>
      </c>
      <c r="K19" s="87"/>
      <c r="L19" s="137">
        <f t="shared" ref="L19:L34" si="14">+$D$3+(C19-D19)/$E$18+1</f>
        <v>45621.233957673612</v>
      </c>
      <c r="M19" s="19" t="str">
        <f t="shared" ref="M19:M34" si="15">+VLOOKUP(N19,AE:AF,2,FALSE)</f>
        <v>Lundi</v>
      </c>
      <c r="N19" s="20">
        <f t="shared" ref="N19:N34" si="16">WEEKDAY(L19,14)</f>
        <v>5</v>
      </c>
      <c r="O19" s="21">
        <f t="shared" ref="O19:O34" si="17">(WEEKNUM(L19,14))</f>
        <v>48</v>
      </c>
      <c r="P19" s="51"/>
      <c r="Q19" s="16"/>
      <c r="R19" s="51"/>
      <c r="S19" s="149" t="str">
        <f>IF(IF(AND($P19&lt;=3,$P19&gt;0),INDEX(PEA_Entretien[BT],MATCH('Proj hres huile mot 400T '!$A19,PEA_Entretien[QCAsseToSch],0)),"")=0,"",IF(AND($P19&lt;=3,$P19&gt;0),INDEX(PEA_Entretien[BT],MATCH('Proj hres huile mot 400T '!$A19,PEA_Entretien[QCAsseToSch],0)),""))</f>
        <v/>
      </c>
      <c r="T19" s="150" t="str">
        <f>IF(IF(AND($P19&lt;=3,$P19&gt;0),INDEX(PEA_Entretien[Cycle Déclancher],MATCH($A19,PEA_Entretien[QCAsseToSch],0)),"")=0,"",IF(AND($P19&lt;=3,$P19&gt;0),INDEX(PEA_Entretien[Cycle Déclancher],MATCH($A19,PEA_Entretien[QCAsseToSch],0)),""))</f>
        <v/>
      </c>
      <c r="U19" s="150" t="str">
        <f>IF(T19="",INDEX(PEA_Entretien[Prochain Cycle],MATCH($A19,PEA_Entretien[QCAsseToSch],0)),"")</f>
        <v>PM1-1125</v>
      </c>
      <c r="V19" s="16"/>
      <c r="W19" s="150" t="str">
        <f>IF(IF(AND($R19&lt;=5,$R19&gt;=4),INDEX(PEA_Entretien[Cycle Déclancher],MATCH($A19,PEA_Entretien[QCAsseToSch],0)),"")=0,"",IF(AND($R19&lt;=5,$R19&gt;=4),INDEX(PEA_Entretien[Cycle Déclancher],MATCH($A19,PEA_Entretien[QCAsseToSch],0)),""))</f>
        <v/>
      </c>
      <c r="X19" s="149" t="str">
        <f>IF(IF(AND($R19&lt;=5,$R19&gt;=4),INDEX(PEA_Entretien[BT],MATCH('Proj hres huile mot 400T '!$A19,PEA_Entretien[QCAsseToSch],0)),"")=0,"",IF(AND($R19&lt;=5,$R19&gt;=4),INDEX(PEA_Entretien[BT],MATCH('Proj hres huile mot 400T '!$A19,PEA_Entretien[QCAsseToSch],0)),""))</f>
        <v/>
      </c>
      <c r="Y19" s="149" t="e">
        <f>INDEX(Préventive[BT],MATCH('Proj hres huile mot 400T '!$A19,Préventive[Actif],0))</f>
        <v>#N/A</v>
      </c>
      <c r="Z19" s="41"/>
      <c r="AA19" s="41"/>
      <c r="AB19" s="41"/>
      <c r="AC19" s="41"/>
      <c r="AI19" s="22"/>
      <c r="AJ19" s="22"/>
    </row>
    <row r="20" spans="1:36" ht="13.5" customHeight="1" x14ac:dyDescent="0.2">
      <c r="A20" s="31" t="s">
        <v>23</v>
      </c>
      <c r="B20" s="30">
        <f>INDEX(Projection_huile[StartDate_dttm],MATCH('Proj hres huile mot 400T '!A20,Projection_huile[QCAsseToSch],0))</f>
        <v>45577.361342592594</v>
      </c>
      <c r="C20" s="29">
        <v>750</v>
      </c>
      <c r="D20" s="48">
        <f>INDEX(Projection_huile[AccumValue_amt],MATCH('Proj hres huile mot 400T '!A20,Projection_huile[QCAsseToSch],0))</f>
        <v>111.2</v>
      </c>
      <c r="E20" s="86">
        <f t="shared" si="10"/>
        <v>245.32084652775666</v>
      </c>
      <c r="F20" s="85">
        <f t="shared" si="11"/>
        <v>356.52084652775665</v>
      </c>
      <c r="G20" s="85">
        <f t="shared" si="12"/>
        <v>496.52084652775665</v>
      </c>
      <c r="H20" s="85">
        <f t="shared" si="13"/>
        <v>636.5208465277567</v>
      </c>
      <c r="I20" s="85">
        <f t="shared" ref="I20:I34" si="18">+($I$3-$H$3)*$E$18+H20</f>
        <v>776.5208465277567</v>
      </c>
      <c r="J20" s="85">
        <f t="shared" ref="J20:J34" si="19">+($J$3-$I$3)*$E$18+I20</f>
        <v>916.5208465277567</v>
      </c>
      <c r="K20" s="87"/>
      <c r="L20" s="137">
        <f t="shared" si="14"/>
        <v>45615.673957673614</v>
      </c>
      <c r="M20" s="19" t="str">
        <f t="shared" si="15"/>
        <v>Mardi</v>
      </c>
      <c r="N20" s="20">
        <f t="shared" si="16"/>
        <v>6</v>
      </c>
      <c r="O20" s="21">
        <f t="shared" si="17"/>
        <v>47</v>
      </c>
      <c r="P20" s="51"/>
      <c r="Q20" s="16"/>
      <c r="R20" s="51"/>
      <c r="S20" s="149" t="str">
        <f>IF(IF(AND($P20&lt;=3,$P20&gt;0),INDEX(PEA_Entretien[BT],MATCH('Proj hres huile mot 400T '!$A20,PEA_Entretien[QCAsseToSch],0)),"")=0,"",IF(AND($P20&lt;=3,$P20&gt;0),INDEX(PEA_Entretien[BT],MATCH('Proj hres huile mot 400T '!$A20,PEA_Entretien[QCAsseToSch],0)),""))</f>
        <v/>
      </c>
      <c r="T20" s="150" t="str">
        <f>IF(IF(AND($P20&lt;=3,$P20&gt;0),INDEX(PEA_Entretien[Cycle Déclancher],MATCH($A20,PEA_Entretien[QCAsseToSch],0)),"")=0,"",IF(AND($P20&lt;=3,$P20&gt;0),INDEX(PEA_Entretien[Cycle Déclancher],MATCH($A20,PEA_Entretien[QCAsseToSch],0)),""))</f>
        <v/>
      </c>
      <c r="U20" s="150" t="str">
        <f>IF(T20="",INDEX(PEA_Entretien[Prochain Cycle],MATCH($A20,PEA_Entretien[QCAsseToSch],0)),"")</f>
        <v>PM1-1125</v>
      </c>
      <c r="V20" s="16"/>
      <c r="W20" s="150" t="str">
        <f>IF(IF(AND($R20&lt;=5,$R20&gt;=4),INDEX(PEA_Entretien[Cycle Déclancher],MATCH($A20,PEA_Entretien[QCAsseToSch],0)),"")=0,"",IF(AND($R20&lt;=5,$R20&gt;=4),INDEX(PEA_Entretien[Cycle Déclancher],MATCH($A20,PEA_Entretien[QCAsseToSch],0)),""))</f>
        <v/>
      </c>
      <c r="X20" s="149" t="str">
        <f>IF(IF(AND($R20&lt;=5,$R20&gt;=4),INDEX(PEA_Entretien[BT],MATCH('Proj hres huile mot 400T '!$A20,PEA_Entretien[QCAsseToSch],0)),"")=0,"",IF(AND($R20&lt;=5,$R20&gt;=4),INDEX(PEA_Entretien[BT],MATCH('Proj hres huile mot 400T '!$A20,PEA_Entretien[QCAsseToSch],0)),""))</f>
        <v/>
      </c>
      <c r="Y20" s="149" t="e">
        <f>INDEX(Préventive[BT],MATCH('Proj hres huile mot 400T '!$A20,Préventive[Actif],0))</f>
        <v>#N/A</v>
      </c>
      <c r="Z20" s="41"/>
      <c r="AA20" s="41"/>
      <c r="AB20" s="41"/>
      <c r="AC20" s="41"/>
      <c r="AD20" s="23"/>
      <c r="AI20" s="22"/>
      <c r="AJ20" s="22"/>
    </row>
    <row r="21" spans="1:36" ht="12.75" customHeight="1" x14ac:dyDescent="0.2">
      <c r="A21" s="31" t="s">
        <v>57</v>
      </c>
      <c r="B21" s="30">
        <f>INDEX(Projection_huile[StartDate_dttm],MATCH('Proj hres huile mot 400T '!A21,Projection_huile[QCAsseToSch],0))</f>
        <v>45557.488912037035</v>
      </c>
      <c r="C21" s="29">
        <v>750</v>
      </c>
      <c r="D21" s="48">
        <f>INDEX(Projection_huile[AccumValue_amt],MATCH('Proj hres huile mot 400T '!A21,Projection_huile[QCAsseToSch],0))</f>
        <v>490.9</v>
      </c>
      <c r="E21" s="86">
        <f t="shared" si="10"/>
        <v>245.32084652775666</v>
      </c>
      <c r="F21" s="85">
        <f t="shared" si="11"/>
        <v>736.22084652775663</v>
      </c>
      <c r="G21" s="85">
        <f t="shared" si="12"/>
        <v>876.22084652775663</v>
      </c>
      <c r="H21" s="85">
        <f t="shared" si="13"/>
        <v>1016.2208465277566</v>
      </c>
      <c r="I21" s="85">
        <f t="shared" si="18"/>
        <v>1156.2208465277567</v>
      </c>
      <c r="J21" s="85">
        <f t="shared" si="19"/>
        <v>1296.2208465277567</v>
      </c>
      <c r="K21" s="87"/>
      <c r="L21" s="137">
        <f t="shared" si="14"/>
        <v>45596.688957673614</v>
      </c>
      <c r="M21" s="19" t="str">
        <f t="shared" si="15"/>
        <v>Jeudi</v>
      </c>
      <c r="N21" s="20">
        <f t="shared" si="16"/>
        <v>1</v>
      </c>
      <c r="O21" s="21">
        <f t="shared" si="17"/>
        <v>45</v>
      </c>
      <c r="P21" s="51"/>
      <c r="Q21" s="16"/>
      <c r="R21" s="51"/>
      <c r="S21" s="149" t="str">
        <f>IF(IF(AND($P21&lt;=3,$P21&gt;0),INDEX(PEA_Entretien[BT],MATCH('Proj hres huile mot 400T '!$A21,PEA_Entretien[QCAsseToSch],0)),"")=0,"",IF(AND($P21&lt;=3,$P21&gt;0),INDEX(PEA_Entretien[BT],MATCH('Proj hres huile mot 400T '!$A21,PEA_Entretien[QCAsseToSch],0)),""))</f>
        <v/>
      </c>
      <c r="T21" s="150" t="str">
        <f>IF(IF(AND($P21&lt;=3,$P21&gt;0),INDEX(PEA_Entretien[Cycle Déclancher],MATCH($A21,PEA_Entretien[QCAsseToSch],0)),"")=0,"",IF(AND($P21&lt;=3,$P21&gt;0),INDEX(PEA_Entretien[Cycle Déclancher],MATCH($A21,PEA_Entretien[QCAsseToSch],0)),""))</f>
        <v/>
      </c>
      <c r="U21" s="150" t="str">
        <f>IF(T21="",INDEX(PEA_Entretien[Prochain Cycle],MATCH($A21,PEA_Entretien[QCAsseToSch],0)),"")</f>
        <v>PM2-2250</v>
      </c>
      <c r="V21" s="16"/>
      <c r="W21" s="150" t="str">
        <f>IF(IF(AND($R21&lt;=5,$R21&gt;=4),INDEX(PEA_Entretien[Cycle Déclancher],MATCH($A21,PEA_Entretien[QCAsseToSch],0)),"")=0,"",IF(AND($R21&lt;=5,$R21&gt;=4),INDEX(PEA_Entretien[Cycle Déclancher],MATCH($A21,PEA_Entretien[QCAsseToSch],0)),""))</f>
        <v/>
      </c>
      <c r="X21" s="149" t="str">
        <f>IF(IF(AND($R21&lt;=5,$R21&gt;=4),INDEX(PEA_Entretien[BT],MATCH('Proj hres huile mot 400T '!$A21,PEA_Entretien[QCAsseToSch],0)),"")=0,"",IF(AND($R21&lt;=5,$R21&gt;=4),INDEX(PEA_Entretien[BT],MATCH('Proj hres huile mot 400T '!$A21,PEA_Entretien[QCAsseToSch],0)),""))</f>
        <v/>
      </c>
      <c r="Y21" s="149" t="e">
        <f>INDEX(Préventive[BT],MATCH('Proj hres huile mot 400T '!$A21,Préventive[Actif],0))</f>
        <v>#N/A</v>
      </c>
      <c r="Z21" s="41"/>
      <c r="AA21" s="41"/>
      <c r="AB21" s="41"/>
      <c r="AC21" s="41"/>
      <c r="AI21" s="22"/>
      <c r="AJ21" s="22"/>
    </row>
    <row r="22" spans="1:36" ht="12.75" customHeight="1" x14ac:dyDescent="0.2">
      <c r="A22" s="31" t="s">
        <v>8</v>
      </c>
      <c r="B22" s="30">
        <f>INDEX(Projection_huile[StartDate_dttm],MATCH('Proj hres huile mot 400T '!A22,Projection_huile[QCAsseToSch],0))</f>
        <v>45515.43178240741</v>
      </c>
      <c r="C22" s="29">
        <v>750</v>
      </c>
      <c r="D22" s="48">
        <f>INDEX(Projection_huile[AccumValue_amt],MATCH('Proj hres huile mot 400T '!A22,Projection_huile[QCAsseToSch],0))</f>
        <v>796.49999999999977</v>
      </c>
      <c r="E22" s="86">
        <f t="shared" si="10"/>
        <v>245.32084652775666</v>
      </c>
      <c r="F22" s="85">
        <f t="shared" si="11"/>
        <v>1041.8208465277564</v>
      </c>
      <c r="G22" s="85">
        <f t="shared" si="12"/>
        <v>1181.8208465277564</v>
      </c>
      <c r="H22" s="85">
        <f t="shared" si="13"/>
        <v>1321.8208465277564</v>
      </c>
      <c r="I22" s="85">
        <f t="shared" si="18"/>
        <v>1461.8208465277564</v>
      </c>
      <c r="J22" s="85">
        <f t="shared" si="19"/>
        <v>1601.8208465277564</v>
      </c>
      <c r="K22" s="87"/>
      <c r="L22" s="137">
        <f t="shared" si="14"/>
        <v>45581.408957673615</v>
      </c>
      <c r="M22" s="19" t="str">
        <f t="shared" si="15"/>
        <v>Mercredi</v>
      </c>
      <c r="N22" s="20">
        <f t="shared" si="16"/>
        <v>7</v>
      </c>
      <c r="O22" s="21">
        <f t="shared" si="17"/>
        <v>42</v>
      </c>
      <c r="P22" s="51"/>
      <c r="Q22" s="16"/>
      <c r="R22" s="51"/>
      <c r="S22" s="149" t="str">
        <f>IF(IF(AND($P22&lt;=3,$P22&gt;0),INDEX(PEA_Entretien[BT],MATCH('Proj hres huile mot 400T '!$A22,PEA_Entretien[QCAsseToSch],0)),"")=0,"",IF(AND($P22&lt;=3,$P22&gt;0),INDEX(PEA_Entretien[BT],MATCH('Proj hres huile mot 400T '!$A22,PEA_Entretien[QCAsseToSch],0)),""))</f>
        <v/>
      </c>
      <c r="T22" s="150" t="str">
        <f>IF(IF(AND($P22&lt;=3,$P22&gt;0),INDEX(PEA_Entretien[Cycle Déclancher],MATCH($A22,PEA_Entretien[QCAsseToSch],0)),"")=0,"",IF(AND($P22&lt;=3,$P22&gt;0),INDEX(PEA_Entretien[Cycle Déclancher],MATCH($A22,PEA_Entretien[QCAsseToSch],0)),""))</f>
        <v/>
      </c>
      <c r="U22" s="150" t="str">
        <f>IF(T22="",INDEX(PEA_Entretien[Prochain Cycle],MATCH($A22,PEA_Entretien[QCAsseToSch],0)),"")</f>
        <v>PM1-1875</v>
      </c>
      <c r="V22" s="16"/>
      <c r="W22" s="150" t="str">
        <f>IF(IF(AND($R22&lt;=5,$R22&gt;=4),INDEX(PEA_Entretien[Cycle Déclancher],MATCH($A22,PEA_Entretien[QCAsseToSch],0)),"")=0,"",IF(AND($R22&lt;=5,$R22&gt;=4),INDEX(PEA_Entretien[Cycle Déclancher],MATCH($A22,PEA_Entretien[QCAsseToSch],0)),""))</f>
        <v/>
      </c>
      <c r="X22" s="149" t="str">
        <f>IF(IF(AND($R22&lt;=5,$R22&gt;=4),INDEX(PEA_Entretien[BT],MATCH('Proj hres huile mot 400T '!$A22,PEA_Entretien[QCAsseToSch],0)),"")=0,"",IF(AND($R22&lt;=5,$R22&gt;=4),INDEX(PEA_Entretien[BT],MATCH('Proj hres huile mot 400T '!$A22,PEA_Entretien[QCAsseToSch],0)),""))</f>
        <v/>
      </c>
      <c r="Y22" s="149" t="e">
        <f>INDEX(Préventive[BT],MATCH('Proj hres huile mot 400T '!$A22,Préventive[Actif],0))</f>
        <v>#N/A</v>
      </c>
      <c r="Z22" s="41"/>
      <c r="AA22" s="41"/>
      <c r="AB22" s="41"/>
      <c r="AC22" s="41"/>
      <c r="AI22" s="22"/>
      <c r="AJ22" s="22"/>
    </row>
    <row r="23" spans="1:36" ht="13.15" customHeight="1" x14ac:dyDescent="0.2">
      <c r="A23" s="31" t="s">
        <v>68</v>
      </c>
      <c r="B23" s="30">
        <f>INDEX(Projection_huile[StartDate_dttm],MATCH('Proj hres huile mot 400T '!A23,Projection_huile[QCAsseToSch],0))</f>
        <v>45563.394594907404</v>
      </c>
      <c r="C23" s="29">
        <v>750</v>
      </c>
      <c r="D23" s="48">
        <f>INDEX(Projection_huile[AccumValue_amt],MATCH('Proj hres huile mot 400T '!A23,Projection_huile[QCAsseToSch],0))</f>
        <v>401.90000000000003</v>
      </c>
      <c r="E23" s="86">
        <f t="shared" si="10"/>
        <v>245.32084652775666</v>
      </c>
      <c r="F23" s="85">
        <f t="shared" si="11"/>
        <v>647.22084652775675</v>
      </c>
      <c r="G23" s="85">
        <f t="shared" si="12"/>
        <v>787.22084652775675</v>
      </c>
      <c r="H23" s="85">
        <f t="shared" si="13"/>
        <v>927.22084652775675</v>
      </c>
      <c r="I23" s="85">
        <f t="shared" si="18"/>
        <v>1067.2208465277567</v>
      </c>
      <c r="J23" s="85">
        <f t="shared" si="19"/>
        <v>1207.2208465277567</v>
      </c>
      <c r="K23" s="87"/>
      <c r="L23" s="137">
        <f t="shared" si="14"/>
        <v>45601.138957673611</v>
      </c>
      <c r="M23" s="19" t="str">
        <f t="shared" si="15"/>
        <v>Mardi</v>
      </c>
      <c r="N23" s="20">
        <f t="shared" si="16"/>
        <v>6</v>
      </c>
      <c r="O23" s="21">
        <f t="shared" si="17"/>
        <v>45</v>
      </c>
      <c r="P23" s="51"/>
      <c r="Q23" s="16"/>
      <c r="R23" s="51"/>
      <c r="S23" s="149" t="str">
        <f>IF(IF(AND($P23&lt;=3,$P23&gt;0),INDEX(PEA_Entretien[BT],MATCH('Proj hres huile mot 400T '!$A23,PEA_Entretien[QCAsseToSch],0)),"")=0,"",IF(AND($P23&lt;=3,$P23&gt;0),INDEX(PEA_Entretien[BT],MATCH('Proj hres huile mot 400T '!$A23,PEA_Entretien[QCAsseToSch],0)),""))</f>
        <v/>
      </c>
      <c r="T23" s="150" t="str">
        <f>IF(IF(AND($P23&lt;=3,$P23&gt;0),INDEX(PEA_Entretien[Cycle Déclancher],MATCH($A23,PEA_Entretien[QCAsseToSch],0)),"")=0,"",IF(AND($P23&lt;=3,$P23&gt;0),INDEX(PEA_Entretien[Cycle Déclancher],MATCH($A23,PEA_Entretien[QCAsseToSch],0)),""))</f>
        <v/>
      </c>
      <c r="U23" s="150" t="e">
        <f>IF(T23="",INDEX(PEA_Entretien[Prochain Cycle],MATCH($A23,PEA_Entretien[QCAsseToSch],0)),"")</f>
        <v>#N/A</v>
      </c>
      <c r="V23" s="16"/>
      <c r="W23" s="150" t="str">
        <f>IF(IF(AND($R23&lt;=5,$R23&gt;=4),INDEX(PEA_Entretien[Cycle Déclancher],MATCH($A23,PEA_Entretien[QCAsseToSch],0)),"")=0,"",IF(AND($R23&lt;=5,$R23&gt;=4),INDEX(PEA_Entretien[Cycle Déclancher],MATCH($A23,PEA_Entretien[QCAsseToSch],0)),""))</f>
        <v/>
      </c>
      <c r="X23" s="149" t="str">
        <f>IF(IF(AND($R23&lt;=5,$R23&gt;=4),INDEX(PEA_Entretien[BT],MATCH('Proj hres huile mot 400T '!$A23,PEA_Entretien[QCAsseToSch],0)),"")=0,"",IF(AND($R23&lt;=5,$R23&gt;=4),INDEX(PEA_Entretien[BT],MATCH('Proj hres huile mot 400T '!$A23,PEA_Entretien[QCAsseToSch],0)),""))</f>
        <v/>
      </c>
      <c r="Y23" s="149" t="str">
        <f>INDEX(Préventive[BT],MATCH('Proj hres huile mot 400T '!$A23,Préventive[Actif],0))</f>
        <v>AL9418</v>
      </c>
      <c r="Z23" s="41"/>
      <c r="AA23" s="41"/>
      <c r="AB23" s="41"/>
      <c r="AC23" s="41"/>
      <c r="AI23" s="22"/>
      <c r="AJ23" s="22"/>
    </row>
    <row r="24" spans="1:36" ht="12.75" customHeight="1" x14ac:dyDescent="0.2">
      <c r="A24" s="31" t="s">
        <v>40</v>
      </c>
      <c r="B24" s="30">
        <f>INDEX(Projection_huile[StartDate_dttm],MATCH('Proj hres huile mot 400T '!A24,Projection_huile[QCAsseToSch],0))</f>
        <v>45552.389016203706</v>
      </c>
      <c r="C24" s="29">
        <v>750</v>
      </c>
      <c r="D24" s="48">
        <f>INDEX(Projection_huile[AccumValue_amt],MATCH('Proj hres huile mot 400T '!A24,Projection_huile[QCAsseToSch],0))</f>
        <v>563.59999999999991</v>
      </c>
      <c r="E24" s="86">
        <f t="shared" si="10"/>
        <v>245.32084652775666</v>
      </c>
      <c r="F24" s="85">
        <f t="shared" si="11"/>
        <v>808.92084652775657</v>
      </c>
      <c r="G24" s="85">
        <f t="shared" si="12"/>
        <v>948.92084652775657</v>
      </c>
      <c r="H24" s="85">
        <f t="shared" si="13"/>
        <v>1088.9208465277566</v>
      </c>
      <c r="I24" s="85">
        <f t="shared" si="18"/>
        <v>1228.9208465277566</v>
      </c>
      <c r="J24" s="85">
        <f t="shared" si="19"/>
        <v>1368.9208465277566</v>
      </c>
      <c r="K24" s="87"/>
      <c r="L24" s="137">
        <f t="shared" si="14"/>
        <v>45593.053957673612</v>
      </c>
      <c r="M24" s="19" t="str">
        <f t="shared" si="15"/>
        <v>Lundi</v>
      </c>
      <c r="N24" s="20">
        <f t="shared" si="16"/>
        <v>5</v>
      </c>
      <c r="O24" s="21">
        <f t="shared" si="17"/>
        <v>44</v>
      </c>
      <c r="P24" s="51"/>
      <c r="Q24" s="16"/>
      <c r="R24" s="51"/>
      <c r="S24" s="149" t="str">
        <f>IF(IF(AND($P24&lt;=3,$P24&gt;0),INDEX(PEA_Entretien[BT],MATCH('Proj hres huile mot 400T '!$A24,PEA_Entretien[QCAsseToSch],0)),"")=0,"",IF(AND($P24&lt;=3,$P24&gt;0),INDEX(PEA_Entretien[BT],MATCH('Proj hres huile mot 400T '!$A24,PEA_Entretien[QCAsseToSch],0)),""))</f>
        <v/>
      </c>
      <c r="T24" s="150" t="str">
        <f>IF(IF(AND($P24&lt;=3,$P24&gt;0),INDEX(PEA_Entretien[Cycle Déclancher],MATCH($A24,PEA_Entretien[QCAsseToSch],0)),"")=0,"",IF(AND($P24&lt;=3,$P24&gt;0),INDEX(PEA_Entretien[Cycle Déclancher],MATCH($A24,PEA_Entretien[QCAsseToSch],0)),""))</f>
        <v/>
      </c>
      <c r="U24" s="150" t="str">
        <f>IF(T24="",INDEX(PEA_Entretien[Prochain Cycle],MATCH($A24,PEA_Entretien[QCAsseToSch],0)),"")</f>
        <v>PM4-3000</v>
      </c>
      <c r="V24" s="16"/>
      <c r="W24" s="150" t="str">
        <f>IF(IF(AND($R24&lt;=5,$R24&gt;=4),INDEX(PEA_Entretien[Cycle Déclancher],MATCH($A24,PEA_Entretien[QCAsseToSch],0)),"")=0,"",IF(AND($R24&lt;=5,$R24&gt;=4),INDEX(PEA_Entretien[Cycle Déclancher],MATCH($A24,PEA_Entretien[QCAsseToSch],0)),""))</f>
        <v/>
      </c>
      <c r="X24" s="149" t="str">
        <f>IF(IF(AND($R24&lt;=5,$R24&gt;=4),INDEX(PEA_Entretien[BT],MATCH('Proj hres huile mot 400T '!$A24,PEA_Entretien[QCAsseToSch],0)),"")=0,"",IF(AND($R24&lt;=5,$R24&gt;=4),INDEX(PEA_Entretien[BT],MATCH('Proj hres huile mot 400T '!$A24,PEA_Entretien[QCAsseToSch],0)),""))</f>
        <v/>
      </c>
      <c r="Y24" s="149" t="e">
        <f>INDEX(Préventive[BT],MATCH('Proj hres huile mot 400T '!$A24,Préventive[Actif],0))</f>
        <v>#N/A</v>
      </c>
      <c r="Z24" s="41"/>
      <c r="AA24" s="41"/>
      <c r="AB24" s="41"/>
      <c r="AC24" s="41"/>
      <c r="AI24" s="22"/>
      <c r="AJ24" s="22"/>
    </row>
    <row r="25" spans="1:36" ht="13.15" customHeight="1" x14ac:dyDescent="0.2">
      <c r="A25" s="31" t="s">
        <v>65</v>
      </c>
      <c r="B25" s="30">
        <f>INDEX(Projection_huile[StartDate_dttm],MATCH('Proj hres huile mot 400T '!A25,Projection_huile[QCAsseToSch],0))</f>
        <v>45561.420300925929</v>
      </c>
      <c r="C25" s="29">
        <v>750</v>
      </c>
      <c r="D25" s="48">
        <f>INDEX(Projection_huile[AccumValue_amt],MATCH('Proj hres huile mot 400T '!A25,Projection_huile[QCAsseToSch],0))</f>
        <v>476.29999999999995</v>
      </c>
      <c r="E25" s="86">
        <f t="shared" si="10"/>
        <v>245.32084652775666</v>
      </c>
      <c r="F25" s="85">
        <f t="shared" si="11"/>
        <v>721.62084652775661</v>
      </c>
      <c r="G25" s="85">
        <f t="shared" si="12"/>
        <v>861.62084652775661</v>
      </c>
      <c r="H25" s="85">
        <f t="shared" si="13"/>
        <v>1001.6208465277566</v>
      </c>
      <c r="I25" s="85">
        <f t="shared" si="18"/>
        <v>1141.6208465277566</v>
      </c>
      <c r="J25" s="85">
        <f t="shared" si="19"/>
        <v>1281.6208465277566</v>
      </c>
      <c r="K25" s="87"/>
      <c r="L25" s="137">
        <f t="shared" si="14"/>
        <v>45597.41895767361</v>
      </c>
      <c r="M25" s="19" t="str">
        <f t="shared" si="15"/>
        <v>Vendredi</v>
      </c>
      <c r="N25" s="20">
        <f t="shared" si="16"/>
        <v>2</v>
      </c>
      <c r="O25" s="21">
        <f t="shared" si="17"/>
        <v>45</v>
      </c>
      <c r="P25" s="51"/>
      <c r="Q25" s="16"/>
      <c r="R25" s="51"/>
      <c r="S25" s="149" t="str">
        <f>IF(IF(AND($P25&lt;=3,$P25&gt;0),INDEX(PEA_Entretien[BT],MATCH('Proj hres huile mot 400T '!$A25,PEA_Entretien[QCAsseToSch],0)),"")=0,"",IF(AND($P25&lt;=3,$P25&gt;0),INDEX(PEA_Entretien[BT],MATCH('Proj hres huile mot 400T '!$A25,PEA_Entretien[QCAsseToSch],0)),""))</f>
        <v/>
      </c>
      <c r="T25" s="150" t="str">
        <f>IF(IF(AND($P25&lt;=3,$P25&gt;0),INDEX(PEA_Entretien[Cycle Déclancher],MATCH($A25,PEA_Entretien[QCAsseToSch],0)),"")=0,"",IF(AND($P25&lt;=3,$P25&gt;0),INDEX(PEA_Entretien[Cycle Déclancher],MATCH($A25,PEA_Entretien[QCAsseToSch],0)),""))</f>
        <v/>
      </c>
      <c r="U25" s="150" t="str">
        <f>IF(T25="",INDEX(PEA_Entretien[Prochain Cycle],MATCH($A25,PEA_Entretien[QCAsseToSch],0)),"")</f>
        <v>PM2-750</v>
      </c>
      <c r="V25" s="16"/>
      <c r="W25" s="150" t="str">
        <f>IF(IF(AND($R25&lt;=5,$R25&gt;=4),INDEX(PEA_Entretien[Cycle Déclancher],MATCH($A25,PEA_Entretien[QCAsseToSch],0)),"")=0,"",IF(AND($R25&lt;=5,$R25&gt;=4),INDEX(PEA_Entretien[Cycle Déclancher],MATCH($A25,PEA_Entretien[QCAsseToSch],0)),""))</f>
        <v/>
      </c>
      <c r="X25" s="149" t="str">
        <f>IF(IF(AND($R25&lt;=5,$R25&gt;=4),INDEX(PEA_Entretien[BT],MATCH('Proj hres huile mot 400T '!$A25,PEA_Entretien[QCAsseToSch],0)),"")=0,"",IF(AND($R25&lt;=5,$R25&gt;=4),INDEX(PEA_Entretien[BT],MATCH('Proj hres huile mot 400T '!$A25,PEA_Entretien[QCAsseToSch],0)),""))</f>
        <v/>
      </c>
      <c r="Y25" s="149" t="e">
        <f>INDEX(Préventive[BT],MATCH('Proj hres huile mot 400T '!$A25,Préventive[Actif],0))</f>
        <v>#N/A</v>
      </c>
      <c r="Z25" s="41"/>
      <c r="AA25" s="41"/>
      <c r="AB25" s="41"/>
      <c r="AC25" s="41"/>
      <c r="AI25" s="22"/>
      <c r="AJ25" s="22"/>
    </row>
    <row r="26" spans="1:36" ht="12.75" customHeight="1" x14ac:dyDescent="0.2">
      <c r="A26" s="31" t="s">
        <v>50</v>
      </c>
      <c r="B26" s="30">
        <f>INDEX(Projection_huile[StartDate_dttm],MATCH('Proj hres huile mot 400T '!A26,Projection_huile[QCAsseToSch],0))</f>
        <v>45285.337094907409</v>
      </c>
      <c r="C26" s="29">
        <v>750</v>
      </c>
      <c r="D26" s="48">
        <f>INDEX(Projection_huile[AccumValue_amt],MATCH('Proj hres huile mot 400T '!A26,Projection_huile[QCAsseToSch],0))</f>
        <v>346.1</v>
      </c>
      <c r="E26" s="86">
        <f t="shared" si="10"/>
        <v>245.32084652775666</v>
      </c>
      <c r="F26" s="85">
        <f t="shared" si="11"/>
        <v>591.42084652775668</v>
      </c>
      <c r="G26" s="85">
        <f t="shared" si="12"/>
        <v>731.42084652775668</v>
      </c>
      <c r="H26" s="85">
        <f t="shared" si="13"/>
        <v>871.42084652775668</v>
      </c>
      <c r="I26" s="85">
        <f t="shared" si="18"/>
        <v>1011.4208465277567</v>
      </c>
      <c r="J26" s="85">
        <f t="shared" si="19"/>
        <v>1151.4208465277566</v>
      </c>
      <c r="K26" s="87"/>
      <c r="L26" s="137">
        <f t="shared" si="14"/>
        <v>45603.928957673612</v>
      </c>
      <c r="M26" s="19" t="str">
        <f t="shared" si="15"/>
        <v>Jeudi</v>
      </c>
      <c r="N26" s="20">
        <f t="shared" si="16"/>
        <v>1</v>
      </c>
      <c r="O26" s="21">
        <f t="shared" si="17"/>
        <v>46</v>
      </c>
      <c r="P26" s="51"/>
      <c r="Q26" s="16"/>
      <c r="R26" s="51"/>
      <c r="S26" s="149" t="str">
        <f>IF(IF(AND($P26&lt;=3,$P26&gt;0),INDEX(PEA_Entretien[BT],MATCH('Proj hres huile mot 400T '!$A26,PEA_Entretien[QCAsseToSch],0)),"")=0,"",IF(AND($P26&lt;=3,$P26&gt;0),INDEX(PEA_Entretien[BT],MATCH('Proj hres huile mot 400T '!$A26,PEA_Entretien[QCAsseToSch],0)),""))</f>
        <v/>
      </c>
      <c r="T26" s="150" t="str">
        <f>IF(IF(AND($P26&lt;=3,$P26&gt;0),INDEX(PEA_Entretien[Cycle Déclancher],MATCH($A26,PEA_Entretien[QCAsseToSch],0)),"")=0,"",IF(AND($P26&lt;=3,$P26&gt;0),INDEX(PEA_Entretien[Cycle Déclancher],MATCH($A26,PEA_Entretien[QCAsseToSch],0)),""))</f>
        <v/>
      </c>
      <c r="U26" s="150" t="str">
        <f>IF(T26="",INDEX(PEA_Entretien[Prochain Cycle],MATCH($A26,PEA_Entretien[QCAsseToSch],0)),"")</f>
        <v>PM1-375</v>
      </c>
      <c r="V26" s="16"/>
      <c r="W26" s="150" t="str">
        <f>IF(IF(AND($R26&lt;=5,$R26&gt;=4),INDEX(PEA_Entretien[Cycle Déclancher],MATCH($A26,PEA_Entretien[QCAsseToSch],0)),"")=0,"",IF(AND($R26&lt;=5,$R26&gt;=4),INDEX(PEA_Entretien[Cycle Déclancher],MATCH($A26,PEA_Entretien[QCAsseToSch],0)),""))</f>
        <v/>
      </c>
      <c r="X26" s="149" t="str">
        <f>IF(IF(AND($R26&lt;=5,$R26&gt;=4),INDEX(PEA_Entretien[BT],MATCH('Proj hres huile mot 400T '!$A26,PEA_Entretien[QCAsseToSch],0)),"")=0,"",IF(AND($R26&lt;=5,$R26&gt;=4),INDEX(PEA_Entretien[BT],MATCH('Proj hres huile mot 400T '!$A26,PEA_Entretien[QCAsseToSch],0)),""))</f>
        <v/>
      </c>
      <c r="Y26" s="149" t="e">
        <f>INDEX(Préventive[BT],MATCH('Proj hres huile mot 400T '!$A26,Préventive[Actif],0))</f>
        <v>#N/A</v>
      </c>
      <c r="Z26" s="41"/>
      <c r="AA26" s="41"/>
      <c r="AB26" s="41"/>
      <c r="AC26" s="41"/>
      <c r="AI26" s="22"/>
      <c r="AJ26" s="22"/>
    </row>
    <row r="27" spans="1:36" ht="14.25" customHeight="1" x14ac:dyDescent="0.2">
      <c r="A27" s="31" t="s">
        <v>14</v>
      </c>
      <c r="B27" s="30">
        <f>INDEX(Projection_huile[StartDate_dttm],MATCH('Proj hres huile mot 400T '!A27,Projection_huile[QCAsseToSch],0))</f>
        <v>45462.420567129629</v>
      </c>
      <c r="C27" s="29">
        <v>750</v>
      </c>
      <c r="D27" s="48">
        <f>INDEX(Projection_huile[AccumValue_amt],MATCH('Proj hres huile mot 400T '!A27,Projection_huile[QCAsseToSch],0))</f>
        <v>728.3</v>
      </c>
      <c r="E27" s="86">
        <f t="shared" si="10"/>
        <v>245.32084652775666</v>
      </c>
      <c r="F27" s="85">
        <f t="shared" si="11"/>
        <v>973.62084652775661</v>
      </c>
      <c r="G27" s="85">
        <f t="shared" si="12"/>
        <v>1113.6208465277566</v>
      </c>
      <c r="H27" s="85">
        <f t="shared" si="13"/>
        <v>1253.6208465277566</v>
      </c>
      <c r="I27" s="85">
        <f t="shared" si="18"/>
        <v>1393.6208465277566</v>
      </c>
      <c r="J27" s="85">
        <f t="shared" si="19"/>
        <v>1533.6208465277566</v>
      </c>
      <c r="K27" s="87"/>
      <c r="L27" s="137">
        <f t="shared" si="14"/>
        <v>45584.818957673611</v>
      </c>
      <c r="M27" s="19" t="str">
        <f t="shared" si="15"/>
        <v>Samedi</v>
      </c>
      <c r="N27" s="20">
        <f t="shared" si="16"/>
        <v>3</v>
      </c>
      <c r="O27" s="21">
        <f t="shared" si="17"/>
        <v>43</v>
      </c>
      <c r="P27" s="51"/>
      <c r="Q27" s="16"/>
      <c r="R27" s="51"/>
      <c r="S27" s="149" t="str">
        <f>IF(IF(AND($P27&lt;=3,$P27&gt;0),INDEX(PEA_Entretien[BT],MATCH('Proj hres huile mot 400T '!$A27,PEA_Entretien[QCAsseToSch],0)),"")=0,"",IF(AND($P27&lt;=3,$P27&gt;0),INDEX(PEA_Entretien[BT],MATCH('Proj hres huile mot 400T '!$A27,PEA_Entretien[QCAsseToSch],0)),""))</f>
        <v/>
      </c>
      <c r="T27" s="150" t="str">
        <f>IF(IF(AND($P27&lt;=3,$P27&gt;0),INDEX(PEA_Entretien[Cycle Déclancher],MATCH($A27,PEA_Entretien[QCAsseToSch],0)),"")=0,"",IF(AND($P27&lt;=3,$P27&gt;0),INDEX(PEA_Entretien[Cycle Déclancher],MATCH($A27,PEA_Entretien[QCAsseToSch],0)),""))</f>
        <v/>
      </c>
      <c r="U27" s="150" t="str">
        <f>IF(T27="",INDEX(PEA_Entretien[Prochain Cycle],MATCH($A27,PEA_Entretien[QCAsseToSch],0)),"")</f>
        <v>PM1-375</v>
      </c>
      <c r="V27" s="16"/>
      <c r="W27" s="150" t="str">
        <f>IF(IF(AND($R27&lt;=5,$R27&gt;=4),INDEX(PEA_Entretien[Cycle Déclancher],MATCH($A27,PEA_Entretien[QCAsseToSch],0)),"")=0,"",IF(AND($R27&lt;=5,$R27&gt;=4),INDEX(PEA_Entretien[Cycle Déclancher],MATCH($A27,PEA_Entretien[QCAsseToSch],0)),""))</f>
        <v/>
      </c>
      <c r="X27" s="149" t="str">
        <f>IF(IF(AND($R27&lt;=5,$R27&gt;=4),INDEX(PEA_Entretien[BT],MATCH('Proj hres huile mot 400T '!$A27,PEA_Entretien[QCAsseToSch],0)),"")=0,"",IF(AND($R27&lt;=5,$R27&gt;=4),INDEX(PEA_Entretien[BT],MATCH('Proj hres huile mot 400T '!$A27,PEA_Entretien[QCAsseToSch],0)),""))</f>
        <v/>
      </c>
      <c r="Y27" s="149" t="e">
        <f>INDEX(Préventive[BT],MATCH('Proj hres huile mot 400T '!$A27,Préventive[Actif],0))</f>
        <v>#N/A</v>
      </c>
      <c r="Z27" s="41"/>
      <c r="AA27" s="41"/>
      <c r="AB27" s="41"/>
      <c r="AC27" s="41"/>
      <c r="AI27" s="22"/>
      <c r="AJ27" s="22"/>
    </row>
    <row r="28" spans="1:36" ht="12.75" customHeight="1" x14ac:dyDescent="0.2">
      <c r="A28" s="31" t="s">
        <v>83</v>
      </c>
      <c r="B28" s="30">
        <f>INDEX(Projection_huile[StartDate_dttm],MATCH('Proj hres huile mot 400T '!A28,Projection_huile[QCAsseToSch],0))</f>
        <v>45575.360706018517</v>
      </c>
      <c r="C28" s="29">
        <v>750</v>
      </c>
      <c r="D28" s="48">
        <f>INDEX(Projection_huile[AccumValue_amt],MATCH('Proj hres huile mot 400T '!A28,Projection_huile[QCAsseToSch],0))</f>
        <v>100.5</v>
      </c>
      <c r="E28" s="86">
        <f t="shared" si="10"/>
        <v>245.32084652775666</v>
      </c>
      <c r="F28" s="85">
        <f t="shared" si="11"/>
        <v>345.82084652775666</v>
      </c>
      <c r="G28" s="85">
        <f t="shared" si="12"/>
        <v>485.82084652775666</v>
      </c>
      <c r="H28" s="85">
        <f t="shared" si="13"/>
        <v>625.82084652775666</v>
      </c>
      <c r="I28" s="85">
        <f t="shared" si="18"/>
        <v>765.82084652775666</v>
      </c>
      <c r="J28" s="85">
        <f t="shared" si="19"/>
        <v>905.82084652775666</v>
      </c>
      <c r="K28" s="87"/>
      <c r="L28" s="137">
        <f t="shared" si="14"/>
        <v>45616.208957673611</v>
      </c>
      <c r="M28" s="19" t="str">
        <f t="shared" si="15"/>
        <v>Mercredi</v>
      </c>
      <c r="N28" s="20">
        <f t="shared" si="16"/>
        <v>7</v>
      </c>
      <c r="O28" s="21">
        <f t="shared" si="17"/>
        <v>47</v>
      </c>
      <c r="P28" s="51"/>
      <c r="Q28" s="16"/>
      <c r="R28" s="51"/>
      <c r="S28" s="149" t="str">
        <f>IF(IF(AND($P28&lt;=3,$P28&gt;0),INDEX(PEA_Entretien[BT],MATCH('Proj hres huile mot 400T '!$A28,PEA_Entretien[QCAsseToSch],0)),"")=0,"",IF(AND($P28&lt;=3,$P28&gt;0),INDEX(PEA_Entretien[BT],MATCH('Proj hres huile mot 400T '!$A28,PEA_Entretien[QCAsseToSch],0)),""))</f>
        <v/>
      </c>
      <c r="T28" s="150" t="str">
        <f>IF(IF(AND($P28&lt;=3,$P28&gt;0),INDEX(PEA_Entretien[Cycle Déclancher],MATCH($A28,PEA_Entretien[QCAsseToSch],0)),"")=0,"",IF(AND($P28&lt;=3,$P28&gt;0),INDEX(PEA_Entretien[Cycle Déclancher],MATCH($A28,PEA_Entretien[QCAsseToSch],0)),""))</f>
        <v/>
      </c>
      <c r="U28" s="150" t="str">
        <f>IF(T28="",INDEX(PEA_Entretien[Prochain Cycle],MATCH($A28,PEA_Entretien[QCAsseToSch],0)),"")</f>
        <v>PM1-1125</v>
      </c>
      <c r="V28" s="16"/>
      <c r="W28" s="150" t="str">
        <f>IF(IF(AND($R28&lt;=5,$R28&gt;=4),INDEX(PEA_Entretien[Cycle Déclancher],MATCH($A28,PEA_Entretien[QCAsseToSch],0)),"")=0,"",IF(AND($R28&lt;=5,$R28&gt;=4),INDEX(PEA_Entretien[Cycle Déclancher],MATCH($A28,PEA_Entretien[QCAsseToSch],0)),""))</f>
        <v/>
      </c>
      <c r="X28" s="149" t="str">
        <f>IF(IF(AND($R28&lt;=5,$R28&gt;=4),INDEX(PEA_Entretien[BT],MATCH('Proj hres huile mot 400T '!$A28,PEA_Entretien[QCAsseToSch],0)),"")=0,"",IF(AND($R28&lt;=5,$R28&gt;=4),INDEX(PEA_Entretien[BT],MATCH('Proj hres huile mot 400T '!$A28,PEA_Entretien[QCAsseToSch],0)),""))</f>
        <v/>
      </c>
      <c r="Y28" s="149" t="e">
        <f>INDEX(Préventive[BT],MATCH('Proj hres huile mot 400T '!$A28,Préventive[Actif],0))</f>
        <v>#N/A</v>
      </c>
      <c r="Z28" s="41"/>
      <c r="AA28" s="41"/>
      <c r="AB28" s="41"/>
      <c r="AC28" s="41"/>
    </row>
    <row r="29" spans="1:36" ht="12.75" customHeight="1" x14ac:dyDescent="0.2">
      <c r="A29" s="31" t="s">
        <v>11</v>
      </c>
      <c r="B29" s="30">
        <f>INDEX(Projection_huile[StartDate_dttm],MATCH('Proj hres huile mot 400T '!A29,Projection_huile[QCAsseToSch],0))</f>
        <v>45544.410752314812</v>
      </c>
      <c r="C29" s="29">
        <v>750</v>
      </c>
      <c r="D29" s="48">
        <f>INDEX(Projection_huile[AccumValue_amt],MATCH('Proj hres huile mot 400T '!A29,Projection_huile[QCAsseToSch],0))</f>
        <v>811.7</v>
      </c>
      <c r="E29" s="86">
        <f t="shared" si="10"/>
        <v>245.32084652775666</v>
      </c>
      <c r="F29" s="85">
        <f t="shared" si="11"/>
        <v>1057.0208465277567</v>
      </c>
      <c r="G29" s="85">
        <f t="shared" si="12"/>
        <v>1197.0208465277567</v>
      </c>
      <c r="H29" s="85">
        <f t="shared" si="13"/>
        <v>1337.0208465277567</v>
      </c>
      <c r="I29" s="85">
        <f t="shared" si="18"/>
        <v>1477.0208465277567</v>
      </c>
      <c r="J29" s="85">
        <f t="shared" si="19"/>
        <v>1617.0208465277567</v>
      </c>
      <c r="K29" s="87"/>
      <c r="L29" s="137">
        <f t="shared" si="14"/>
        <v>45580.648957673613</v>
      </c>
      <c r="M29" s="19" t="str">
        <f t="shared" si="15"/>
        <v>Mardi</v>
      </c>
      <c r="N29" s="20">
        <f t="shared" si="16"/>
        <v>6</v>
      </c>
      <c r="O29" s="21">
        <f t="shared" si="17"/>
        <v>42</v>
      </c>
      <c r="P29" s="51"/>
      <c r="Q29" s="16"/>
      <c r="R29" s="51"/>
      <c r="S29" s="149" t="str">
        <f>IF(IF(AND($P29&lt;=3,$P29&gt;0),INDEX(PEA_Entretien[BT],MATCH('Proj hres huile mot 400T '!$A29,PEA_Entretien[QCAsseToSch],0)),"")=0,"",IF(AND($P29&lt;=3,$P29&gt;0),INDEX(PEA_Entretien[BT],MATCH('Proj hres huile mot 400T '!$A29,PEA_Entretien[QCAsseToSch],0)),""))</f>
        <v/>
      </c>
      <c r="T29" s="150" t="str">
        <f>IF(IF(AND($P29&lt;=3,$P29&gt;0),INDEX(PEA_Entretien[Cycle Déclancher],MATCH($A29,PEA_Entretien[QCAsseToSch],0)),"")=0,"",IF(AND($P29&lt;=3,$P29&gt;0),INDEX(PEA_Entretien[Cycle Déclancher],MATCH($A29,PEA_Entretien[QCAsseToSch],0)),""))</f>
        <v/>
      </c>
      <c r="U29" s="150" t="str">
        <f>IF(T29="",INDEX(PEA_Entretien[Prochain Cycle],MATCH($A29,PEA_Entretien[QCAsseToSch],0)),"")</f>
        <v>PM1-1125</v>
      </c>
      <c r="V29" s="16"/>
      <c r="W29" s="150" t="str">
        <f>IF(IF(AND($R29&lt;=5,$R29&gt;=4),INDEX(PEA_Entretien[Cycle Déclancher],MATCH($A29,PEA_Entretien[QCAsseToSch],0)),"")=0,"",IF(AND($R29&lt;=5,$R29&gt;=4),INDEX(PEA_Entretien[Cycle Déclancher],MATCH($A29,PEA_Entretien[QCAsseToSch],0)),""))</f>
        <v/>
      </c>
      <c r="X29" s="149" t="str">
        <f>IF(IF(AND($R29&lt;=5,$R29&gt;=4),INDEX(PEA_Entretien[BT],MATCH('Proj hres huile mot 400T '!$A29,PEA_Entretien[QCAsseToSch],0)),"")=0,"",IF(AND($R29&lt;=5,$R29&gt;=4),INDEX(PEA_Entretien[BT],MATCH('Proj hres huile mot 400T '!$A29,PEA_Entretien[QCAsseToSch],0)),""))</f>
        <v/>
      </c>
      <c r="Y29" s="149" t="e">
        <f>INDEX(Préventive[BT],MATCH('Proj hres huile mot 400T '!$A29,Préventive[Actif],0))</f>
        <v>#N/A</v>
      </c>
      <c r="Z29" s="41"/>
      <c r="AA29" s="41"/>
      <c r="AB29" s="41"/>
      <c r="AC29" s="41"/>
    </row>
    <row r="30" spans="1:36" ht="13.15" customHeight="1" x14ac:dyDescent="0.2">
      <c r="A30" s="31" t="s">
        <v>71</v>
      </c>
      <c r="B30" s="30">
        <f>INDEX(Projection_huile[StartDate_dttm],MATCH('Proj hres huile mot 400T '!A30,Projection_huile[QCAsseToSch],0))</f>
        <v>45581.448310185187</v>
      </c>
      <c r="C30" s="29">
        <v>750</v>
      </c>
      <c r="D30" s="48">
        <f>INDEX(Projection_huile[AccumValue_amt],MATCH('Proj hres huile mot 400T '!A30,Projection_huile[QCAsseToSch],0))</f>
        <v>0</v>
      </c>
      <c r="E30" s="86">
        <f t="shared" si="10"/>
        <v>245.32084652775666</v>
      </c>
      <c r="F30" s="85">
        <f t="shared" si="11"/>
        <v>245.32084652775666</v>
      </c>
      <c r="G30" s="85">
        <f t="shared" si="12"/>
        <v>385.32084652775666</v>
      </c>
      <c r="H30" s="85">
        <f t="shared" si="13"/>
        <v>525.32084652775666</v>
      </c>
      <c r="I30" s="85">
        <f t="shared" si="18"/>
        <v>665.32084652775666</v>
      </c>
      <c r="J30" s="85">
        <f t="shared" si="19"/>
        <v>805.32084652775666</v>
      </c>
      <c r="K30" s="87"/>
      <c r="L30" s="137">
        <f t="shared" si="14"/>
        <v>45621.233957673612</v>
      </c>
      <c r="M30" s="19" t="str">
        <f t="shared" si="15"/>
        <v>Lundi</v>
      </c>
      <c r="N30" s="20">
        <f t="shared" si="16"/>
        <v>5</v>
      </c>
      <c r="O30" s="21">
        <f t="shared" si="17"/>
        <v>48</v>
      </c>
      <c r="P30" s="51"/>
      <c r="Q30" s="16"/>
      <c r="R30" s="51"/>
      <c r="S30" s="149" t="str">
        <f>IF(IF(AND($P30&lt;=3,$P30&gt;0),INDEX(PEA_Entretien[BT],MATCH('Proj hres huile mot 400T '!$A30,PEA_Entretien[QCAsseToSch],0)),"")=0,"",IF(AND($P30&lt;=3,$P30&gt;0),INDEX(PEA_Entretien[BT],MATCH('Proj hres huile mot 400T '!$A30,PEA_Entretien[QCAsseToSch],0)),""))</f>
        <v/>
      </c>
      <c r="T30" s="150" t="str">
        <f>IF(IF(AND($P30&lt;=3,$P30&gt;0),INDEX(PEA_Entretien[Cycle Déclancher],MATCH($A30,PEA_Entretien[QCAsseToSch],0)),"")=0,"",IF(AND($P30&lt;=3,$P30&gt;0),INDEX(PEA_Entretien[Cycle Déclancher],MATCH($A30,PEA_Entretien[QCAsseToSch],0)),""))</f>
        <v/>
      </c>
      <c r="U30" s="150" t="str">
        <f>IF(T30="",INDEX(PEA_Entretien[Prochain Cycle],MATCH($A30,PEA_Entretien[QCAsseToSch],0)),"")</f>
        <v>PM1-1875</v>
      </c>
      <c r="V30" s="16"/>
      <c r="W30" s="150" t="str">
        <f>IF(IF(AND($R30&lt;=5,$R30&gt;=4),INDEX(PEA_Entretien[Cycle Déclancher],MATCH($A30,PEA_Entretien[QCAsseToSch],0)),"")=0,"",IF(AND($R30&lt;=5,$R30&gt;=4),INDEX(PEA_Entretien[Cycle Déclancher],MATCH($A30,PEA_Entretien[QCAsseToSch],0)),""))</f>
        <v/>
      </c>
      <c r="X30" s="149" t="str">
        <f>IF(IF(AND($R30&lt;=5,$R30&gt;=4),INDEX(PEA_Entretien[BT],MATCH('Proj hres huile mot 400T '!$A30,PEA_Entretien[QCAsseToSch],0)),"")=0,"",IF(AND($R30&lt;=5,$R30&gt;=4),INDEX(PEA_Entretien[BT],MATCH('Proj hres huile mot 400T '!$A30,PEA_Entretien[QCAsseToSch],0)),""))</f>
        <v/>
      </c>
      <c r="Y30" s="149" t="e">
        <f>INDEX(Préventive[BT],MATCH('Proj hres huile mot 400T '!$A30,Préventive[Actif],0))</f>
        <v>#N/A</v>
      </c>
      <c r="Z30" s="41"/>
      <c r="AA30" s="41"/>
      <c r="AB30" s="41"/>
      <c r="AC30" s="41"/>
    </row>
    <row r="31" spans="1:36" x14ac:dyDescent="0.2">
      <c r="A31" s="31" t="s">
        <v>80</v>
      </c>
      <c r="B31" s="30">
        <f>INDEX(Projection_huile[StartDate_dttm],MATCH('Proj hres huile mot 400T '!A31,Projection_huile[QCAsseToSch],0))</f>
        <v>45582.490636574075</v>
      </c>
      <c r="C31" s="29">
        <v>750</v>
      </c>
      <c r="D31" s="48">
        <f>INDEX(Projection_huile[AccumValue_amt],MATCH('Proj hres huile mot 400T '!A31,Projection_huile[QCAsseToSch],0))</f>
        <v>0</v>
      </c>
      <c r="E31" s="86">
        <f t="shared" si="10"/>
        <v>245.32084652775666</v>
      </c>
      <c r="F31" s="85">
        <f t="shared" si="11"/>
        <v>245.32084652775666</v>
      </c>
      <c r="G31" s="85">
        <f t="shared" si="12"/>
        <v>385.32084652775666</v>
      </c>
      <c r="H31" s="85">
        <f t="shared" si="13"/>
        <v>525.32084652775666</v>
      </c>
      <c r="I31" s="85">
        <f t="shared" si="18"/>
        <v>665.32084652775666</v>
      </c>
      <c r="J31" s="85">
        <f t="shared" si="19"/>
        <v>805.32084652775666</v>
      </c>
      <c r="K31" s="87"/>
      <c r="L31" s="137">
        <f t="shared" si="14"/>
        <v>45621.233957673612</v>
      </c>
      <c r="M31" s="19" t="str">
        <f t="shared" si="15"/>
        <v>Lundi</v>
      </c>
      <c r="N31" s="20">
        <f t="shared" si="16"/>
        <v>5</v>
      </c>
      <c r="O31" s="21">
        <f t="shared" si="17"/>
        <v>48</v>
      </c>
      <c r="P31" s="51"/>
      <c r="Q31" s="16"/>
      <c r="R31" s="51"/>
      <c r="S31" s="149" t="str">
        <f>IF(IF(AND($P31&lt;=3,$P31&gt;0),INDEX(PEA_Entretien[BT],MATCH('Proj hres huile mot 400T '!$A31,PEA_Entretien[QCAsseToSch],0)),"")=0,"",IF(AND($P31&lt;=3,$P31&gt;0),INDEX(PEA_Entretien[BT],MATCH('Proj hres huile mot 400T '!$A31,PEA_Entretien[QCAsseToSch],0)),""))</f>
        <v/>
      </c>
      <c r="T31" s="150" t="str">
        <f>IF(IF(AND($P31&lt;=3,$P31&gt;0),INDEX(PEA_Entretien[Cycle Déclancher],MATCH($A31,PEA_Entretien[QCAsseToSch],0)),"")=0,"",IF(AND($P31&lt;=3,$P31&gt;0),INDEX(PEA_Entretien[Cycle Déclancher],MATCH($A31,PEA_Entretien[QCAsseToSch],0)),""))</f>
        <v/>
      </c>
      <c r="U31" s="150" t="str">
        <f>IF(T31="",INDEX(PEA_Entretien[Prochain Cycle],MATCH($A31,PEA_Entretien[QCAsseToSch],0)),"")</f>
        <v>PM1-375</v>
      </c>
      <c r="V31" s="16"/>
      <c r="W31" s="150" t="str">
        <f>IF(IF(AND($R31&lt;=5,$R31&gt;=4),INDEX(PEA_Entretien[Cycle Déclancher],MATCH($A31,PEA_Entretien[QCAsseToSch],0)),"")=0,"",IF(AND($R31&lt;=5,$R31&gt;=4),INDEX(PEA_Entretien[Cycle Déclancher],MATCH($A31,PEA_Entretien[QCAsseToSch],0)),""))</f>
        <v/>
      </c>
      <c r="X31" s="149" t="str">
        <f>IF(IF(AND($R31&lt;=5,$R31&gt;=4),INDEX(PEA_Entretien[BT],MATCH('Proj hres huile mot 400T '!$A31,PEA_Entretien[QCAsseToSch],0)),"")=0,"",IF(AND($R31&lt;=5,$R31&gt;=4),INDEX(PEA_Entretien[BT],MATCH('Proj hres huile mot 400T '!$A31,PEA_Entretien[QCAsseToSch],0)),""))</f>
        <v/>
      </c>
      <c r="Y31" s="149" t="e">
        <f>INDEX(Préventive[BT],MATCH('Proj hres huile mot 400T '!$A31,Préventive[Actif],0))</f>
        <v>#N/A</v>
      </c>
      <c r="Z31" s="41"/>
      <c r="AA31" s="41"/>
      <c r="AB31" s="41"/>
      <c r="AC31" s="41"/>
    </row>
    <row r="32" spans="1:36" ht="13.5" customHeight="1" x14ac:dyDescent="0.2">
      <c r="A32" s="31" t="s">
        <v>10</v>
      </c>
      <c r="B32" s="30">
        <f>INDEX(Projection_huile[StartDate_dttm],MATCH('Proj hres huile mot 400T '!A32,Projection_huile[QCAsseToSch],0))</f>
        <v>45575.297997685186</v>
      </c>
      <c r="C32" s="29">
        <v>750</v>
      </c>
      <c r="D32" s="48">
        <f>INDEX(Projection_huile[AccumValue_amt],MATCH('Proj hres huile mot 400T '!A32,Projection_huile[QCAsseToSch],0))</f>
        <v>125.19999999999999</v>
      </c>
      <c r="E32" s="86">
        <f t="shared" si="10"/>
        <v>245.32084652775666</v>
      </c>
      <c r="F32" s="85">
        <f t="shared" si="11"/>
        <v>370.52084652775665</v>
      </c>
      <c r="G32" s="85">
        <f t="shared" si="12"/>
        <v>510.52084652775665</v>
      </c>
      <c r="H32" s="85">
        <f t="shared" si="13"/>
        <v>650.5208465277567</v>
      </c>
      <c r="I32" s="85">
        <f t="shared" si="18"/>
        <v>790.5208465277567</v>
      </c>
      <c r="J32" s="85">
        <f t="shared" si="19"/>
        <v>930.5208465277567</v>
      </c>
      <c r="K32" s="87"/>
      <c r="L32" s="137">
        <f t="shared" si="14"/>
        <v>45614.97395767361</v>
      </c>
      <c r="M32" s="19" t="str">
        <f t="shared" si="15"/>
        <v>Lundi</v>
      </c>
      <c r="N32" s="20">
        <f t="shared" si="16"/>
        <v>5</v>
      </c>
      <c r="O32" s="21">
        <f t="shared" si="17"/>
        <v>47</v>
      </c>
      <c r="P32" s="51"/>
      <c r="Q32" s="16"/>
      <c r="R32" s="51"/>
      <c r="S32" s="149" t="str">
        <f>IF(IF(AND($P32&lt;=3,$P32&gt;0),INDEX(PEA_Entretien[BT],MATCH('Proj hres huile mot 400T '!$A32,PEA_Entretien[QCAsseToSch],0)),"")=0,"",IF(AND($P32&lt;=3,$P32&gt;0),INDEX(PEA_Entretien[BT],MATCH('Proj hres huile mot 400T '!$A32,PEA_Entretien[QCAsseToSch],0)),""))</f>
        <v/>
      </c>
      <c r="T32" s="150" t="str">
        <f>IF(IF(AND($P32&lt;=3,$P32&gt;0),INDEX(PEA_Entretien[Cycle Déclancher],MATCH($A32,PEA_Entretien[QCAsseToSch],0)),"")=0,"",IF(AND($P32&lt;=3,$P32&gt;0),INDEX(PEA_Entretien[Cycle Déclancher],MATCH($A32,PEA_Entretien[QCAsseToSch],0)),""))</f>
        <v/>
      </c>
      <c r="U32" s="150" t="str">
        <f>IF(T32="",INDEX(PEA_Entretien[Prochain Cycle],MATCH($A32,PEA_Entretien[QCAsseToSch],0)),"")</f>
        <v>PM1-1875</v>
      </c>
      <c r="V32" s="16"/>
      <c r="W32" s="150" t="str">
        <f>IF(IF(AND($R32&lt;=5,$R32&gt;=4),INDEX(PEA_Entretien[Cycle Déclancher],MATCH($A32,PEA_Entretien[QCAsseToSch],0)),"")=0,"",IF(AND($R32&lt;=5,$R32&gt;=4),INDEX(PEA_Entretien[Cycle Déclancher],MATCH($A32,PEA_Entretien[QCAsseToSch],0)),""))</f>
        <v/>
      </c>
      <c r="X32" s="149" t="str">
        <f>IF(IF(AND($R32&lt;=5,$R32&gt;=4),INDEX(PEA_Entretien[BT],MATCH('Proj hres huile mot 400T '!$A32,PEA_Entretien[QCAsseToSch],0)),"")=0,"",IF(AND($R32&lt;=5,$R32&gt;=4),INDEX(PEA_Entretien[BT],MATCH('Proj hres huile mot 400T '!$A32,PEA_Entretien[QCAsseToSch],0)),""))</f>
        <v/>
      </c>
      <c r="Y32" s="149" t="e">
        <f>INDEX(Préventive[BT],MATCH('Proj hres huile mot 400T '!$A32,Préventive[Actif],0))</f>
        <v>#N/A</v>
      </c>
      <c r="Z32" s="41"/>
      <c r="AA32" s="41"/>
      <c r="AB32" s="41"/>
      <c r="AC32" s="41"/>
    </row>
    <row r="33" spans="1:29" x14ac:dyDescent="0.2">
      <c r="A33" s="31" t="s">
        <v>38</v>
      </c>
      <c r="B33" s="30">
        <f>INDEX(Projection_huile[StartDate_dttm],MATCH('Proj hres huile mot 400T '!A33,Projection_huile[QCAsseToSch],0))</f>
        <v>45541.346192129633</v>
      </c>
      <c r="C33" s="29">
        <v>750</v>
      </c>
      <c r="D33" s="48">
        <f>INDEX(Projection_huile[AccumValue_amt],MATCH('Proj hres huile mot 400T '!A33,Projection_huile[QCAsseToSch],0))</f>
        <v>536.59999999999991</v>
      </c>
      <c r="E33" s="86">
        <f t="shared" si="10"/>
        <v>245.32084652775666</v>
      </c>
      <c r="F33" s="85">
        <f t="shared" si="11"/>
        <v>781.92084652775657</v>
      </c>
      <c r="G33" s="85">
        <f t="shared" si="12"/>
        <v>921.92084652775657</v>
      </c>
      <c r="H33" s="85">
        <f t="shared" si="13"/>
        <v>1061.9208465277566</v>
      </c>
      <c r="I33" s="85">
        <f t="shared" si="18"/>
        <v>1201.9208465277566</v>
      </c>
      <c r="J33" s="85">
        <f t="shared" si="19"/>
        <v>1341.9208465277566</v>
      </c>
      <c r="K33" s="87"/>
      <c r="L33" s="137">
        <f t="shared" si="14"/>
        <v>45594.40395767361</v>
      </c>
      <c r="M33" s="19" t="str">
        <f t="shared" si="15"/>
        <v>Mardi</v>
      </c>
      <c r="N33" s="20">
        <f t="shared" si="16"/>
        <v>6</v>
      </c>
      <c r="O33" s="21">
        <f t="shared" si="17"/>
        <v>44</v>
      </c>
      <c r="P33" s="51"/>
      <c r="Q33" s="16"/>
      <c r="R33" s="51"/>
      <c r="S33" s="149" t="str">
        <f>IF(IF(AND($P33&lt;=3,$P33&gt;0),INDEX(PEA_Entretien[BT],MATCH('Proj hres huile mot 400T '!$A33,PEA_Entretien[QCAsseToSch],0)),"")=0,"",IF(AND($P33&lt;=3,$P33&gt;0),INDEX(PEA_Entretien[BT],MATCH('Proj hres huile mot 400T '!$A33,PEA_Entretien[QCAsseToSch],0)),""))</f>
        <v/>
      </c>
      <c r="T33" s="150" t="str">
        <f>IF(IF(AND($P33&lt;=3,$P33&gt;0),INDEX(PEA_Entretien[Cycle Déclancher],MATCH($A33,PEA_Entretien[QCAsseToSch],0)),"")=0,"",IF(AND($P33&lt;=3,$P33&gt;0),INDEX(PEA_Entretien[Cycle Déclancher],MATCH($A33,PEA_Entretien[QCAsseToSch],0)),""))</f>
        <v/>
      </c>
      <c r="U33" s="150" t="str">
        <f>IF(T33="",INDEX(PEA_Entretien[Prochain Cycle],MATCH($A33,PEA_Entretien[QCAsseToSch],0)),"")</f>
        <v>PM3-1500</v>
      </c>
      <c r="V33" s="16"/>
      <c r="W33" s="150" t="str">
        <f>IF(IF(AND($R33&lt;=5,$R33&gt;=4),INDEX(PEA_Entretien[Cycle Déclancher],MATCH($A33,PEA_Entretien[QCAsseToSch],0)),"")=0,"",IF(AND($R33&lt;=5,$R33&gt;=4),INDEX(PEA_Entretien[Cycle Déclancher],MATCH($A33,PEA_Entretien[QCAsseToSch],0)),""))</f>
        <v/>
      </c>
      <c r="X33" s="149" t="str">
        <f>IF(IF(AND($R33&lt;=5,$R33&gt;=4),INDEX(PEA_Entretien[BT],MATCH('Proj hres huile mot 400T '!$A33,PEA_Entretien[QCAsseToSch],0)),"")=0,"",IF(AND($R33&lt;=5,$R33&gt;=4),INDEX(PEA_Entretien[BT],MATCH('Proj hres huile mot 400T '!$A33,PEA_Entretien[QCAsseToSch],0)),""))</f>
        <v/>
      </c>
      <c r="Y33" s="149" t="e">
        <f>INDEX(Préventive[BT],MATCH('Proj hres huile mot 400T '!$A33,Préventive[Actif],0))</f>
        <v>#N/A</v>
      </c>
      <c r="Z33" s="41"/>
      <c r="AA33" s="41"/>
      <c r="AB33" s="41"/>
      <c r="AC33" s="41"/>
    </row>
    <row r="34" spans="1:29" x14ac:dyDescent="0.2">
      <c r="A34" s="18" t="s">
        <v>105</v>
      </c>
      <c r="B34" s="30">
        <f>INDEX(Projection_huile[StartDate_dttm],MATCH('Proj hres huile mot 400T '!A34,Projection_huile[QCAsseToSch],0))</f>
        <v>45541.339004629626</v>
      </c>
      <c r="C34" s="29">
        <v>750</v>
      </c>
      <c r="D34" s="48">
        <f>INDEX(Projection_huile[AccumValue_amt],MATCH('Proj hres huile mot 400T '!A34,Projection_huile[QCAsseToSch],0))</f>
        <v>851.30000000000007</v>
      </c>
      <c r="E34" s="86">
        <f t="shared" si="10"/>
        <v>245.32084652775666</v>
      </c>
      <c r="F34" s="85">
        <f t="shared" si="11"/>
        <v>1096.6208465277568</v>
      </c>
      <c r="G34" s="85">
        <f t="shared" si="12"/>
        <v>1236.6208465277568</v>
      </c>
      <c r="H34" s="85">
        <f t="shared" si="13"/>
        <v>1376.6208465277568</v>
      </c>
      <c r="I34" s="85">
        <f t="shared" si="18"/>
        <v>1516.6208465277568</v>
      </c>
      <c r="J34" s="85">
        <f t="shared" si="19"/>
        <v>1656.6208465277568</v>
      </c>
      <c r="K34" s="87"/>
      <c r="L34" s="137">
        <f t="shared" si="14"/>
        <v>45578.66895767361</v>
      </c>
      <c r="M34" s="19" t="str">
        <f t="shared" si="15"/>
        <v>Dimanche</v>
      </c>
      <c r="N34" s="20">
        <f t="shared" si="16"/>
        <v>4</v>
      </c>
      <c r="O34" s="21">
        <f t="shared" si="17"/>
        <v>42</v>
      </c>
      <c r="P34" s="51"/>
      <c r="Q34" s="16"/>
      <c r="R34" s="51"/>
      <c r="S34" s="149" t="str">
        <f>IF(IF(AND($P34&lt;=3,$P34&gt;0),INDEX(PEA_Entretien[BT],MATCH('Proj hres huile mot 400T '!$A34,PEA_Entretien[QCAsseToSch],0)),"")=0,"",IF(AND($P34&lt;=3,$P34&gt;0),INDEX(PEA_Entretien[BT],MATCH('Proj hres huile mot 400T '!$A34,PEA_Entretien[QCAsseToSch],0)),""))</f>
        <v/>
      </c>
      <c r="T34" s="150" t="str">
        <f>IF(IF(AND($P34&lt;=3,$P34&gt;0),INDEX(PEA_Entretien[Cycle Déclancher],MATCH($A34,PEA_Entretien[QCAsseToSch],0)),"")=0,"",IF(AND($P34&lt;=3,$P34&gt;0),INDEX(PEA_Entretien[Cycle Déclancher],MATCH($A34,PEA_Entretien[QCAsseToSch],0)),""))</f>
        <v/>
      </c>
      <c r="U34" s="150" t="str">
        <f>IF(T34="",INDEX(PEA_Entretien[Prochain Cycle],MATCH($A34,PEA_Entretien[QCAsseToSch],0)),"")</f>
        <v>PM1-375</v>
      </c>
      <c r="V34" s="16"/>
      <c r="W34" s="150" t="str">
        <f>IF(IF(AND($R34&lt;=5,$R34&gt;=4),INDEX(PEA_Entretien[Cycle Déclancher],MATCH($A34,PEA_Entretien[QCAsseToSch],0)),"")=0,"",IF(AND($R34&lt;=5,$R34&gt;=4),INDEX(PEA_Entretien[Cycle Déclancher],MATCH($A34,PEA_Entretien[QCAsseToSch],0)),""))</f>
        <v/>
      </c>
      <c r="X34" s="149" t="str">
        <f>IF(IF(AND($R34&lt;=5,$R34&gt;=4),INDEX(PEA_Entretien[BT],MATCH('Proj hres huile mot 400T '!$A34,PEA_Entretien[QCAsseToSch],0)),"")=0,"",IF(AND($R34&lt;=5,$R34&gt;=4),INDEX(PEA_Entretien[BT],MATCH('Proj hres huile mot 400T '!$A34,PEA_Entretien[QCAsseToSch],0)),""))</f>
        <v/>
      </c>
      <c r="Y34" s="149" t="e">
        <f>INDEX(Préventive[BT],MATCH('Proj hres huile mot 400T '!$A34,Préventive[Actif],0))</f>
        <v>#N/A</v>
      </c>
      <c r="Z34" s="41"/>
      <c r="AA34" s="41"/>
      <c r="AB34" s="41"/>
      <c r="AC34" s="41"/>
    </row>
    <row r="35" spans="1:29" ht="12.75" customHeight="1" x14ac:dyDescent="0.2">
      <c r="A35" s="24" t="s">
        <v>151</v>
      </c>
      <c r="B35" s="25"/>
      <c r="C35" s="25"/>
      <c r="D35" s="16"/>
      <c r="E35" s="89">
        <v>16</v>
      </c>
      <c r="F35" s="90"/>
      <c r="G35" s="90"/>
      <c r="H35" s="90"/>
      <c r="I35" s="90"/>
      <c r="J35" s="90"/>
      <c r="K35" s="91"/>
      <c r="L35" s="136"/>
      <c r="M35" s="16"/>
      <c r="N35" s="16"/>
      <c r="O35" s="33"/>
      <c r="P35" s="25"/>
      <c r="Q35" s="25"/>
      <c r="R35" s="25"/>
      <c r="S35" s="25"/>
      <c r="T35" s="25"/>
      <c r="U35" s="25"/>
      <c r="V35" s="25"/>
      <c r="W35" s="151"/>
      <c r="X35" s="151"/>
      <c r="Y35" s="151"/>
      <c r="Z35" s="36"/>
      <c r="AA35" s="25"/>
      <c r="AB35" s="16"/>
      <c r="AC35" s="16"/>
    </row>
    <row r="36" spans="1:29" ht="13.9" customHeight="1" x14ac:dyDescent="0.2">
      <c r="A36" s="18" t="s">
        <v>132</v>
      </c>
      <c r="B36" s="30">
        <f>INDEX(Projection_huile[StartDate_dttm],MATCH('Proj hres huile mot 400T '!A36,Projection_huile[QCAsseToSch],0))</f>
        <v>45407.465648148151</v>
      </c>
      <c r="C36" s="29">
        <v>500</v>
      </c>
      <c r="D36" s="48">
        <f>INDEX(Projection_huile[AccumValue_amt],MATCH('Proj hres huile mot 400T '!A36,Projection_huile[QCAsseToSch],0))</f>
        <v>166</v>
      </c>
      <c r="E36" s="86">
        <f>+$BA$1*$E$35</f>
        <v>196.25667722220533</v>
      </c>
      <c r="F36" s="85">
        <f>+D36+E36</f>
        <v>362.25667722220533</v>
      </c>
      <c r="G36" s="85">
        <f>+($G$3-$F$3)*$E$35+F36</f>
        <v>474.25667722220533</v>
      </c>
      <c r="H36" s="85">
        <f t="shared" ref="H36:H38" si="20">+($H$3-$G$3)*$E$35+G36</f>
        <v>586.25667722220533</v>
      </c>
      <c r="I36" s="85">
        <f>+($I$3-$H$3)*$E$35+H36</f>
        <v>698.25667722220533</v>
      </c>
      <c r="J36" s="85">
        <f>+($J$3-$I$3)*$E$35+I36</f>
        <v>810.25667722220533</v>
      </c>
      <c r="K36" s="87" t="s">
        <v>92</v>
      </c>
      <c r="L36" s="137">
        <f>+$D$3+(C36-D36)/$E$35+2</f>
        <v>45605.608957673612</v>
      </c>
      <c r="M36" s="19" t="str">
        <f>+VLOOKUP(N36,AE:AF,2,FALSE)</f>
        <v>Samedi</v>
      </c>
      <c r="N36" s="20">
        <f>WEEKDAY(L36,14)</f>
        <v>3</v>
      </c>
      <c r="O36" s="21">
        <f>(WEEKNUM(L36,14))</f>
        <v>46</v>
      </c>
      <c r="P36" s="51"/>
      <c r="Q36" s="16"/>
      <c r="R36" s="51"/>
      <c r="S36" s="149" t="str">
        <f>IF(IF(AND($P36&lt;=3,$P36&gt;0),INDEX(PEA_Entretien[BT],MATCH('Proj hres huile mot 400T '!$A36,PEA_Entretien[QCAsseToSch],0)),"")=0,"",IF(AND($P36&lt;=3,$P36&gt;0),INDEX(PEA_Entretien[BT],MATCH('Proj hres huile mot 400T '!$A36,PEA_Entretien[QCAsseToSch],0)),""))</f>
        <v/>
      </c>
      <c r="T36" s="150" t="str">
        <f>IF(IF(AND($P36&lt;=3,$P36&gt;0),INDEX(PEA_Entretien[Cycle Déclancher],MATCH($A36,PEA_Entretien[QCAsseToSch],0)),"")=0,"",IF(AND($P36&lt;=3,$P36&gt;0),INDEX(PEA_Entretien[Cycle Déclancher],MATCH($A36,PEA_Entretien[QCAsseToSch],0)),""))</f>
        <v/>
      </c>
      <c r="U36" s="150" t="str">
        <f>IF(T36="",INDEX(PEA_Entretien[Prochain Cycle],MATCH($A36,PEA_Entretien[QCAsseToSch],0)),"")</f>
        <v>Cycle 11</v>
      </c>
      <c r="V36" s="16"/>
      <c r="W36" s="150" t="str">
        <f>IF(IF(AND($R36&lt;=5,$R36&gt;=4),INDEX(PEA_Entretien[Cycle Déclancher],MATCH($A36,PEA_Entretien[QCAsseToSch],0)),"")=0,"",IF(AND($R36&lt;=5,$R36&gt;=4),INDEX(PEA_Entretien[Cycle Déclancher],MATCH($A36,PEA_Entretien[QCAsseToSch],0)),""))</f>
        <v/>
      </c>
      <c r="X36" s="149" t="str">
        <f>IF(IF(AND($R36&lt;=5,$R36&gt;=4),INDEX(PEA_Entretien[BT],MATCH('Proj hres huile mot 400T '!$A36,PEA_Entretien[QCAsseToSch],0)),"")=0,"",IF(AND($R36&lt;=5,$R36&gt;=4),INDEX(PEA_Entretien[BT],MATCH('Proj hres huile mot 400T '!$A36,PEA_Entretien[QCAsseToSch],0)),""))</f>
        <v/>
      </c>
      <c r="Y36" s="149" t="e">
        <f>INDEX(Préventive[BT],MATCH('Proj hres huile mot 400T '!$A36,Préventive[Actif],0))</f>
        <v>#N/A</v>
      </c>
      <c r="Z36" s="41"/>
      <c r="AA36" s="41"/>
      <c r="AB36" s="41"/>
      <c r="AC36" s="41"/>
    </row>
    <row r="37" spans="1:29" ht="12.75" customHeight="1" x14ac:dyDescent="0.2">
      <c r="A37" s="18" t="s">
        <v>140</v>
      </c>
      <c r="B37" s="30">
        <f>INDEX(Projection_huile[StartDate_dttm],MATCH('Proj hres huile mot 400T '!A37,Projection_huile[QCAsseToSch],0))</f>
        <v>45413.75267361111</v>
      </c>
      <c r="C37" s="29">
        <v>500</v>
      </c>
      <c r="D37" s="48">
        <f>INDEX(Projection_huile[AccumValue_amt],MATCH('Proj hres huile mot 400T '!A37,Projection_huile[QCAsseToSch],0))</f>
        <v>0</v>
      </c>
      <c r="E37" s="86">
        <f>+$BA$1*$E$35</f>
        <v>196.25667722220533</v>
      </c>
      <c r="F37" s="85">
        <f>+D37+E37</f>
        <v>196.25667722220533</v>
      </c>
      <c r="G37" s="85">
        <f>+($G$3-$F$3)*$E$35+F37</f>
        <v>308.25667722220533</v>
      </c>
      <c r="H37" s="85">
        <f t="shared" si="20"/>
        <v>420.25667722220533</v>
      </c>
      <c r="I37" s="85">
        <f t="shared" ref="I37:I63" si="21">+($I$3-$H$3)*$E$35+H37</f>
        <v>532.25667722220533</v>
      </c>
      <c r="J37" s="85">
        <f t="shared" ref="J37:J63" si="22">+($J$3-$I$3)*$E$35+I37</f>
        <v>644.25667722220533</v>
      </c>
      <c r="K37" s="87" t="s">
        <v>92</v>
      </c>
      <c r="L37" s="137">
        <f>+$D$3+(C37-D37)/$E$35+2</f>
        <v>45615.983957673612</v>
      </c>
      <c r="M37" s="19" t="str">
        <f>+VLOOKUP(N37,AE:AF,2,FALSE)</f>
        <v>Mardi</v>
      </c>
      <c r="N37" s="20">
        <f>WEEKDAY(L37,14)</f>
        <v>6</v>
      </c>
      <c r="O37" s="21">
        <f>(WEEKNUM(L37,14))</f>
        <v>47</v>
      </c>
      <c r="P37" s="51"/>
      <c r="Q37" s="16"/>
      <c r="R37" s="51"/>
      <c r="S37" s="149" t="str">
        <f>IF(IF(AND($P37&lt;=3,$P37&gt;0),INDEX(PEA_Entretien[BT],MATCH('Proj hres huile mot 400T '!$A37,PEA_Entretien[QCAsseToSch],0)),"")=0,"",IF(AND($P37&lt;=3,$P37&gt;0),INDEX(PEA_Entretien[BT],MATCH('Proj hres huile mot 400T '!$A37,PEA_Entretien[QCAsseToSch],0)),""))</f>
        <v/>
      </c>
      <c r="T37" s="150" t="str">
        <f>IF(IF(AND($P37&lt;=3,$P37&gt;0),INDEX(PEA_Entretien[Cycle Déclancher],MATCH($A37,PEA_Entretien[QCAsseToSch],0)),"")=0,"",IF(AND($P37&lt;=3,$P37&gt;0),INDEX(PEA_Entretien[Cycle Déclancher],MATCH($A37,PEA_Entretien[QCAsseToSch],0)),""))</f>
        <v/>
      </c>
      <c r="U37" s="150" t="str">
        <f>IF(T37="",INDEX(PEA_Entretien[Prochain Cycle],MATCH($A37,PEA_Entretien[QCAsseToSch],0)),"")</f>
        <v>Cycle 11</v>
      </c>
      <c r="V37" s="16"/>
      <c r="W37" s="150" t="str">
        <f>IF(IF(AND($R37&lt;=5,$R37&gt;=4),INDEX(PEA_Entretien[Cycle Déclancher],MATCH($A37,PEA_Entretien[QCAsseToSch],0)),"")=0,"",IF(AND($R37&lt;=5,$R37&gt;=4),INDEX(PEA_Entretien[Cycle Déclancher],MATCH($A37,PEA_Entretien[QCAsseToSch],0)),""))</f>
        <v/>
      </c>
      <c r="X37" s="149" t="str">
        <f>IF(IF(AND($R37&lt;=5,$R37&gt;=4),INDEX(PEA_Entretien[BT],MATCH('Proj hres huile mot 400T '!$A37,PEA_Entretien[QCAsseToSch],0)),"")=0,"",IF(AND($R37&lt;=5,$R37&gt;=4),INDEX(PEA_Entretien[BT],MATCH('Proj hres huile mot 400T '!$A37,PEA_Entretien[QCAsseToSch],0)),""))</f>
        <v/>
      </c>
      <c r="Y37" s="149" t="e">
        <f>INDEX(Préventive[BT],MATCH('Proj hres huile mot 400T '!$A37,Préventive[Actif],0))</f>
        <v>#N/A</v>
      </c>
      <c r="Z37" s="41"/>
      <c r="AA37" s="41"/>
      <c r="AB37" s="41"/>
      <c r="AC37" s="41"/>
    </row>
    <row r="38" spans="1:29" ht="13.15" customHeight="1" x14ac:dyDescent="0.2">
      <c r="A38" s="18" t="s">
        <v>127</v>
      </c>
      <c r="B38" s="30">
        <f>INDEX(Projection_huile[StartDate_dttm],MATCH('Proj hres huile mot 400T '!A38,Projection_huile[QCAsseToSch],0))</f>
        <v>45211.355856481481</v>
      </c>
      <c r="C38" s="29">
        <v>500</v>
      </c>
      <c r="D38" s="48">
        <f>INDEX(Projection_huile[AccumValue_amt],MATCH('Proj hres huile mot 400T '!A38,Projection_huile[QCAsseToSch],0))</f>
        <v>0.4</v>
      </c>
      <c r="E38" s="86">
        <f>+$BA$1*$E$35</f>
        <v>196.25667722220533</v>
      </c>
      <c r="F38" s="85">
        <f>+D38+E38</f>
        <v>196.65667722220533</v>
      </c>
      <c r="G38" s="85">
        <f>+($G$3-$F$3)*$E$35+F38</f>
        <v>308.6566772222053</v>
      </c>
      <c r="H38" s="85">
        <f t="shared" si="20"/>
        <v>420.6566772222053</v>
      </c>
      <c r="I38" s="85">
        <f t="shared" si="21"/>
        <v>532.6566772222053</v>
      </c>
      <c r="J38" s="85">
        <f>+($J$3-$I$3)*$E$35+I38</f>
        <v>644.6566772222053</v>
      </c>
      <c r="K38" s="87" t="s">
        <v>92</v>
      </c>
      <c r="L38" s="137">
        <f>+$D$3+(C38-D38)/$E$35+2</f>
        <v>45615.958957673611</v>
      </c>
      <c r="M38" s="19" t="str">
        <f>+VLOOKUP(N38,AE:AF,2,FALSE)</f>
        <v>Mardi</v>
      </c>
      <c r="N38" s="20">
        <f>WEEKDAY(L38,14)</f>
        <v>6</v>
      </c>
      <c r="O38" s="21">
        <f>(WEEKNUM(L38,14))</f>
        <v>47</v>
      </c>
      <c r="P38" s="51"/>
      <c r="Q38" s="16"/>
      <c r="R38" s="51"/>
      <c r="S38" s="149" t="str">
        <f>IF(IF(AND($P38&lt;=3,$P38&gt;0),INDEX(PEA_Entretien[BT],MATCH('Proj hres huile mot 400T '!$A38,PEA_Entretien[QCAsseToSch],0)),"")=0,"",IF(AND($P38&lt;=3,$P38&gt;0),INDEX(PEA_Entretien[BT],MATCH('Proj hres huile mot 400T '!$A38,PEA_Entretien[QCAsseToSch],0)),""))</f>
        <v/>
      </c>
      <c r="T38" s="150" t="str">
        <f>IF(IF(AND($P38&lt;=3,$P38&gt;0),INDEX(PEA_Entretien[Cycle Déclancher],MATCH($A38,PEA_Entretien[QCAsseToSch],0)),"")=0,"",IF(AND($P38&lt;=3,$P38&gt;0),INDEX(PEA_Entretien[Cycle Déclancher],MATCH($A38,PEA_Entretien[QCAsseToSch],0)),""))</f>
        <v/>
      </c>
      <c r="U38" s="150" t="str">
        <f>IF(T38="",INDEX(PEA_Entretien[Prochain Cycle],MATCH($A38,PEA_Entretien[QCAsseToSch],0)),"")</f>
        <v>Cycle 11</v>
      </c>
      <c r="V38" s="16"/>
      <c r="W38" s="150" t="str">
        <f>IF(IF(AND($R38&lt;=5,$R38&gt;=4),INDEX(PEA_Entretien[Cycle Déclancher],MATCH($A38,PEA_Entretien[QCAsseToSch],0)),"")=0,"",IF(AND($R38&lt;=5,$R38&gt;=4),INDEX(PEA_Entretien[Cycle Déclancher],MATCH($A38,PEA_Entretien[QCAsseToSch],0)),""))</f>
        <v/>
      </c>
      <c r="X38" s="149" t="str">
        <f>IF(IF(AND($R38&lt;=5,$R38&gt;=4),INDEX(PEA_Entretien[BT],MATCH('Proj hres huile mot 400T '!$A38,PEA_Entretien[QCAsseToSch],0)),"")=0,"",IF(AND($R38&lt;=5,$R38&gt;=4),INDEX(PEA_Entretien[BT],MATCH('Proj hres huile mot 400T '!$A38,PEA_Entretien[QCAsseToSch],0)),""))</f>
        <v/>
      </c>
      <c r="Y38" s="149" t="e">
        <f>INDEX(Préventive[BT],MATCH('Proj hres huile mot 400T '!$A38,Préventive[Actif],0))</f>
        <v>#N/A</v>
      </c>
      <c r="Z38" s="41"/>
      <c r="AA38" s="41"/>
      <c r="AB38" s="41"/>
      <c r="AC38" s="41"/>
    </row>
    <row r="39" spans="1:29" x14ac:dyDescent="0.2">
      <c r="A39" s="24" t="s">
        <v>152</v>
      </c>
      <c r="B39" s="25"/>
      <c r="C39" s="25"/>
      <c r="D39" s="16"/>
      <c r="E39" s="89">
        <v>16</v>
      </c>
      <c r="F39" s="90"/>
      <c r="G39" s="90"/>
      <c r="H39" s="90"/>
      <c r="I39" s="91"/>
      <c r="J39" s="91"/>
      <c r="K39" s="91"/>
      <c r="L39" s="136"/>
      <c r="M39" s="16"/>
      <c r="N39" s="16"/>
      <c r="O39" s="33"/>
      <c r="P39" s="25"/>
      <c r="Q39" s="25"/>
      <c r="R39" s="25"/>
      <c r="S39" s="25"/>
      <c r="T39" s="25"/>
      <c r="U39" s="25"/>
      <c r="V39" s="25"/>
      <c r="W39" s="151"/>
      <c r="X39" s="151"/>
      <c r="Y39" s="151"/>
      <c r="Z39" s="36"/>
      <c r="AA39" s="25"/>
      <c r="AB39" s="16"/>
      <c r="AC39" s="16"/>
    </row>
    <row r="40" spans="1:29" ht="13.15" customHeight="1" x14ac:dyDescent="0.2">
      <c r="A40" s="18" t="s">
        <v>63</v>
      </c>
      <c r="B40" s="30">
        <f>INDEX(Projection_huile[StartDate_dttm],MATCH('Proj hres huile mot 400T '!A40,Projection_huile[QCAsseToSch],0))</f>
        <v>45546.404641203706</v>
      </c>
      <c r="C40" s="29">
        <v>500</v>
      </c>
      <c r="D40" s="48">
        <f>INDEX(Projection_huile[AccumValue_amt],MATCH('Proj hres huile mot 400T '!A40,Projection_huile[QCAsseToSch],0))</f>
        <v>554</v>
      </c>
      <c r="E40" s="86">
        <f t="shared" ref="E40:E45" si="23">+$BA$1*$E$39</f>
        <v>196.25667722220533</v>
      </c>
      <c r="F40" s="85">
        <f>+D40+E40</f>
        <v>750.25667722220533</v>
      </c>
      <c r="G40" s="85">
        <f>+($G$3-$F$3)*$E$39+F40</f>
        <v>862.25667722220533</v>
      </c>
      <c r="H40" s="85">
        <f t="shared" ref="H40:H43" si="24">+($H$3-$G$3)*$E$39+G40</f>
        <v>974.25667722220533</v>
      </c>
      <c r="I40" s="85">
        <f t="shared" si="21"/>
        <v>1086.2566772222053</v>
      </c>
      <c r="J40" s="85">
        <f t="shared" si="22"/>
        <v>1198.2566772222053</v>
      </c>
      <c r="K40" s="87"/>
      <c r="L40" s="19">
        <f>+$D$3+(C40-D40)/$E$39+1</f>
        <v>45580.358957673612</v>
      </c>
      <c r="M40" s="19" t="str">
        <f t="shared" ref="M40:M45" si="25">+VLOOKUP(N40,AE:AF,2,FALSE)</f>
        <v>Mardi</v>
      </c>
      <c r="N40" s="20">
        <f>WEEKDAY(L40,14)</f>
        <v>6</v>
      </c>
      <c r="O40" s="21">
        <f>(WEEKNUM(L40,14))</f>
        <v>42</v>
      </c>
      <c r="P40" s="51"/>
      <c r="Q40" s="16"/>
      <c r="R40" s="51"/>
      <c r="S40" s="149" t="str">
        <f>IF(IF(AND($P40&lt;=3,$P40&gt;0),INDEX(PEA_Entretien[BT],MATCH('Proj hres huile mot 400T '!$A40,PEA_Entretien[QCAsseToSch],0)),"")=0,"",IF(AND($P40&lt;=3,$P40&gt;0),INDEX(PEA_Entretien[BT],MATCH('Proj hres huile mot 400T '!$A40,PEA_Entretien[QCAsseToSch],0)),""))</f>
        <v/>
      </c>
      <c r="T40" s="150" t="str">
        <f>IF(IF(AND($P40&lt;=3,$P40&gt;0),INDEX(PEA_Entretien[Cycle Déclancher],MATCH($A40,PEA_Entretien[QCAsseToSch],0)),"")=0,"",IF(AND($P40&lt;=3,$P40&gt;0),INDEX(PEA_Entretien[Cycle Déclancher],MATCH($A40,PEA_Entretien[QCAsseToSch],0)),""))</f>
        <v/>
      </c>
      <c r="U40" s="150" t="str">
        <f>IF(T40="",INDEX(PEA_Entretien[Prochain Cycle],MATCH($A40,PEA_Entretien[QCAsseToSch],0)),"")</f>
        <v>Cycle 5</v>
      </c>
      <c r="V40" s="16"/>
      <c r="W40" s="150" t="str">
        <f>IF(IF(AND($R40&lt;=5,$R40&gt;=4),INDEX(PEA_Entretien[Cycle Déclancher],MATCH($A40,PEA_Entretien[QCAsseToSch],0)),"")=0,"",IF(AND($R40&lt;=5,$R40&gt;=4),INDEX(PEA_Entretien[Cycle Déclancher],MATCH($A40,PEA_Entretien[QCAsseToSch],0)),""))</f>
        <v/>
      </c>
      <c r="X40" s="149" t="str">
        <f>IF(IF(AND($R40&lt;=5,$R40&gt;=4),INDEX(PEA_Entretien[BT],MATCH('Proj hres huile mot 400T '!$A40,PEA_Entretien[QCAsseToSch],0)),"")=0,"",IF(AND($R40&lt;=5,$R40&gt;=4),INDEX(PEA_Entretien[BT],MATCH('Proj hres huile mot 400T '!$A40,PEA_Entretien[QCAsseToSch],0)),""))</f>
        <v/>
      </c>
      <c r="Y40" s="149" t="e">
        <f>INDEX(Préventive[BT],MATCH('Proj hres huile mot 400T '!$A40,Préventive[Actif],0))</f>
        <v>#N/A</v>
      </c>
      <c r="Z40" s="41"/>
      <c r="AA40" s="41"/>
      <c r="AB40" s="41"/>
      <c r="AC40" s="41"/>
    </row>
    <row r="41" spans="1:29" ht="13.15" customHeight="1" x14ac:dyDescent="0.2">
      <c r="A41" s="18" t="s">
        <v>43</v>
      </c>
      <c r="B41" s="30">
        <f>INDEX(Projection_huile[StartDate_dttm],MATCH('Proj hres huile mot 400T '!A41,Projection_huile[QCAsseToSch],0))</f>
        <v>45562.70853009259</v>
      </c>
      <c r="C41" s="29">
        <v>500</v>
      </c>
      <c r="D41" s="48">
        <f>INDEX(Projection_huile[AccumValue_amt],MATCH('Proj hres huile mot 400T '!A41,Projection_huile[QCAsseToSch],0))</f>
        <v>110</v>
      </c>
      <c r="E41" s="86">
        <f t="shared" si="23"/>
        <v>196.25667722220533</v>
      </c>
      <c r="F41" s="85">
        <f>+D41+E41</f>
        <v>306.25667722220533</v>
      </c>
      <c r="G41" s="85">
        <f>+($G$3-$F$3)*$E$39+F41</f>
        <v>418.25667722220533</v>
      </c>
      <c r="H41" s="85">
        <f t="shared" si="24"/>
        <v>530.25667722220533</v>
      </c>
      <c r="I41" s="85">
        <f t="shared" si="21"/>
        <v>642.25667722220533</v>
      </c>
      <c r="J41" s="85">
        <f t="shared" si="22"/>
        <v>754.25667722220533</v>
      </c>
      <c r="K41" s="87"/>
      <c r="L41" s="19">
        <f>+$D$3+(C41-D41)/$E$39+1</f>
        <v>45608.108957673612</v>
      </c>
      <c r="M41" s="19" t="str">
        <f t="shared" si="25"/>
        <v>Mardi</v>
      </c>
      <c r="N41" s="20">
        <f>WEEKDAY(L41,14)</f>
        <v>6</v>
      </c>
      <c r="O41" s="21">
        <f>(WEEKNUM(L41,14))</f>
        <v>46</v>
      </c>
      <c r="P41" s="51"/>
      <c r="Q41" s="16"/>
      <c r="R41" s="51"/>
      <c r="S41" s="149" t="str">
        <f>IF(IF(AND($P41&lt;=3,$P41&gt;0),INDEX(PEA_Entretien[BT],MATCH('Proj hres huile mot 400T '!$A41,PEA_Entretien[QCAsseToSch],0)),"")=0,"",IF(AND($P41&lt;=3,$P41&gt;0),INDEX(PEA_Entretien[BT],MATCH('Proj hres huile mot 400T '!$A41,PEA_Entretien[QCAsseToSch],0)),""))</f>
        <v/>
      </c>
      <c r="T41" s="150" t="str">
        <f>IF(IF(AND($P41&lt;=3,$P41&gt;0),INDEX(PEA_Entretien[Cycle Déclancher],MATCH($A41,PEA_Entretien[QCAsseToSch],0)),"")=0,"",IF(AND($P41&lt;=3,$P41&gt;0),INDEX(PEA_Entretien[Cycle Déclancher],MATCH($A41,PEA_Entretien[QCAsseToSch],0)),""))</f>
        <v/>
      </c>
      <c r="U41" s="150" t="str">
        <f>IF(T41="",INDEX(PEA_Entretien[Prochain Cycle],MATCH($A41,PEA_Entretien[QCAsseToSch],0)),"")</f>
        <v>Cycle 4</v>
      </c>
      <c r="V41" s="16"/>
      <c r="W41" s="150" t="str">
        <f>IF(IF(AND($R41&lt;=5,$R41&gt;=4),INDEX(PEA_Entretien[Cycle Déclancher],MATCH($A41,PEA_Entretien[QCAsseToSch],0)),"")=0,"",IF(AND($R41&lt;=5,$R41&gt;=4),INDEX(PEA_Entretien[Cycle Déclancher],MATCH($A41,PEA_Entretien[QCAsseToSch],0)),""))</f>
        <v/>
      </c>
      <c r="X41" s="149" t="str">
        <f>IF(IF(AND($R41&lt;=5,$R41&gt;=4),INDEX(PEA_Entretien[BT],MATCH('Proj hres huile mot 400T '!$A41,PEA_Entretien[QCAsseToSch],0)),"")=0,"",IF(AND($R41&lt;=5,$R41&gt;=4),INDEX(PEA_Entretien[BT],MATCH('Proj hres huile mot 400T '!$A41,PEA_Entretien[QCAsseToSch],0)),""))</f>
        <v/>
      </c>
      <c r="Y41" s="149" t="str">
        <f>INDEX(Préventive[BT],MATCH('Proj hres huile mot 400T '!$A41,Préventive[Actif],0))</f>
        <v>AL5283</v>
      </c>
      <c r="Z41" s="41"/>
      <c r="AA41" s="41"/>
      <c r="AB41" s="41"/>
      <c r="AC41" s="41"/>
    </row>
    <row r="42" spans="1:29" ht="13.15" customHeight="1" x14ac:dyDescent="0.2">
      <c r="A42" s="18" t="s">
        <v>75</v>
      </c>
      <c r="B42" s="30">
        <f>INDEX(Projection_huile[StartDate_dttm],MATCH('Proj hres huile mot 400T '!A42,Projection_huile[QCAsseToSch],0))</f>
        <v>45575.314837962964</v>
      </c>
      <c r="C42" s="29">
        <v>500</v>
      </c>
      <c r="D42" s="48">
        <f>INDEX(Projection_huile[AccumValue_amt],MATCH('Proj hres huile mot 400T '!A42,Projection_huile[QCAsseToSch],0))</f>
        <v>140</v>
      </c>
      <c r="E42" s="86">
        <f t="shared" si="23"/>
        <v>196.25667722220533</v>
      </c>
      <c r="F42" s="85">
        <f>+D42+E42</f>
        <v>336.25667722220533</v>
      </c>
      <c r="G42" s="85">
        <f>+($G$3-$F$3)*$E$39+F42</f>
        <v>448.25667722220533</v>
      </c>
      <c r="H42" s="85">
        <f t="shared" si="24"/>
        <v>560.25667722220533</v>
      </c>
      <c r="I42" s="85">
        <f t="shared" si="21"/>
        <v>672.25667722220533</v>
      </c>
      <c r="J42" s="85">
        <f t="shared" si="22"/>
        <v>784.25667722220533</v>
      </c>
      <c r="K42" s="87"/>
      <c r="L42" s="19">
        <f>+$D$3+(C42-D42)/$E$39+1</f>
        <v>45606.233957673612</v>
      </c>
      <c r="M42" s="19" t="str">
        <f t="shared" si="25"/>
        <v>Dimanche</v>
      </c>
      <c r="N42" s="20">
        <f>WEEKDAY(L42,14)</f>
        <v>4</v>
      </c>
      <c r="O42" s="21">
        <f>(WEEKNUM(L42,14))</f>
        <v>46</v>
      </c>
      <c r="P42" s="51"/>
      <c r="Q42" s="16"/>
      <c r="R42" s="51"/>
      <c r="S42" s="149" t="str">
        <f>IF(IF(AND($P42&lt;=3,$P42&gt;0),INDEX(PEA_Entretien[BT],MATCH('Proj hres huile mot 400T '!$A42,PEA_Entretien[QCAsseToSch],0)),"")=0,"",IF(AND($P42&lt;=3,$P42&gt;0),INDEX(PEA_Entretien[BT],MATCH('Proj hres huile mot 400T '!$A42,PEA_Entretien[QCAsseToSch],0)),""))</f>
        <v/>
      </c>
      <c r="T42" s="150" t="str">
        <f>IF(IF(AND($P42&lt;=3,$P42&gt;0),INDEX(PEA_Entretien[Cycle Déclancher],MATCH($A42,PEA_Entretien[QCAsseToSch],0)),"")=0,"",IF(AND($P42&lt;=3,$P42&gt;0),INDEX(PEA_Entretien[Cycle Déclancher],MATCH($A42,PEA_Entretien[QCAsseToSch],0)),""))</f>
        <v/>
      </c>
      <c r="U42" s="150" t="str">
        <f>IF(T42="",INDEX(PEA_Entretien[Prochain Cycle],MATCH($A42,PEA_Entretien[QCAsseToSch],0)),"")</f>
        <v>Cycle 3</v>
      </c>
      <c r="V42" s="16"/>
      <c r="W42" s="150" t="str">
        <f>IF(IF(AND($R42&lt;=5,$R42&gt;=4),INDEX(PEA_Entretien[Cycle Déclancher],MATCH($A42,PEA_Entretien[QCAsseToSch],0)),"")=0,"",IF(AND($R42&lt;=5,$R42&gt;=4),INDEX(PEA_Entretien[Cycle Déclancher],MATCH($A42,PEA_Entretien[QCAsseToSch],0)),""))</f>
        <v/>
      </c>
      <c r="X42" s="149" t="str">
        <f>IF(IF(AND($R42&lt;=5,$R42&gt;=4),INDEX(PEA_Entretien[BT],MATCH('Proj hres huile mot 400T '!$A42,PEA_Entretien[QCAsseToSch],0)),"")=0,"",IF(AND($R42&lt;=5,$R42&gt;=4),INDEX(PEA_Entretien[BT],MATCH('Proj hres huile mot 400T '!$A42,PEA_Entretien[QCAsseToSch],0)),""))</f>
        <v/>
      </c>
      <c r="Y42" s="149" t="str">
        <f>INDEX(Préventive[BT],MATCH('Proj hres huile mot 400T '!$A42,Préventive[Actif],0))</f>
        <v>AK8294</v>
      </c>
      <c r="Z42" s="41"/>
      <c r="AA42" s="41"/>
      <c r="AB42" s="41"/>
      <c r="AC42" s="41"/>
    </row>
    <row r="43" spans="1:29" ht="13.9" customHeight="1" x14ac:dyDescent="0.2">
      <c r="A43" s="18" t="s">
        <v>77</v>
      </c>
      <c r="B43" s="30">
        <f>INDEX(Projection_huile[StartDate_dttm],MATCH('Proj hres huile mot 400T '!A43,Projection_huile[QCAsseToSch],0))</f>
        <v>45526.701840277776</v>
      </c>
      <c r="C43" s="29">
        <v>500</v>
      </c>
      <c r="D43" s="48">
        <f>INDEX(Projection_huile[AccumValue_amt],MATCH('Proj hres huile mot 400T '!A43,Projection_huile[QCAsseToSch],0))</f>
        <v>0</v>
      </c>
      <c r="E43" s="86">
        <f t="shared" si="23"/>
        <v>196.25667722220533</v>
      </c>
      <c r="F43" s="85">
        <f>+D43+E43</f>
        <v>196.25667722220533</v>
      </c>
      <c r="G43" s="85">
        <f>+($G$3-$F$3)*$E$39+F43</f>
        <v>308.25667722220533</v>
      </c>
      <c r="H43" s="85">
        <f t="shared" si="24"/>
        <v>420.25667722220533</v>
      </c>
      <c r="I43" s="85">
        <f t="shared" si="21"/>
        <v>532.25667722220533</v>
      </c>
      <c r="J43" s="85">
        <f t="shared" si="22"/>
        <v>644.25667722220533</v>
      </c>
      <c r="K43" s="87"/>
      <c r="L43" s="19">
        <f>+$D$3+(C43-D43)/$E$39+1</f>
        <v>45614.983957673612</v>
      </c>
      <c r="M43" s="19" t="str">
        <f t="shared" si="25"/>
        <v>Lundi</v>
      </c>
      <c r="N43" s="20">
        <f>WEEKDAY(L43,14)</f>
        <v>5</v>
      </c>
      <c r="O43" s="21">
        <f>(WEEKNUM(L43,14))</f>
        <v>47</v>
      </c>
      <c r="P43" s="51"/>
      <c r="Q43" s="16"/>
      <c r="R43" s="51"/>
      <c r="S43" s="149" t="str">
        <f>IF(IF(AND($P43&lt;=3,$P43&gt;0),INDEX(PEA_Entretien[BT],MATCH('Proj hres huile mot 400T '!$A43,PEA_Entretien[QCAsseToSch],0)),"")=0,"",IF(AND($P43&lt;=3,$P43&gt;0),INDEX(PEA_Entretien[BT],MATCH('Proj hres huile mot 400T '!$A43,PEA_Entretien[QCAsseToSch],0)),""))</f>
        <v/>
      </c>
      <c r="T43" s="150" t="str">
        <f>IF(IF(AND($P43&lt;=3,$P43&gt;0),INDEX(PEA_Entretien[Cycle Déclancher],MATCH($A43,PEA_Entretien[QCAsseToSch],0)),"")=0,"",IF(AND($P43&lt;=3,$P43&gt;0),INDEX(PEA_Entretien[Cycle Déclancher],MATCH($A43,PEA_Entretien[QCAsseToSch],0)),""))</f>
        <v/>
      </c>
      <c r="U43" s="150" t="str">
        <f>IF(T43="",INDEX(PEA_Entretien[Prochain Cycle],MATCH($A43,PEA_Entretien[QCAsseToSch],0)),"")</f>
        <v>Cycle 2</v>
      </c>
      <c r="V43" s="16"/>
      <c r="W43" s="150" t="str">
        <f>IF(IF(AND($R43&lt;=5,$R43&gt;=4),INDEX(PEA_Entretien[Cycle Déclancher],MATCH($A43,PEA_Entretien[QCAsseToSch],0)),"")=0,"",IF(AND($R43&lt;=5,$R43&gt;=4),INDEX(PEA_Entretien[Cycle Déclancher],MATCH($A43,PEA_Entretien[QCAsseToSch],0)),""))</f>
        <v/>
      </c>
      <c r="X43" s="149" t="str">
        <f>IF(IF(AND($R43&lt;=5,$R43&gt;=4),INDEX(PEA_Entretien[BT],MATCH('Proj hres huile mot 400T '!$A43,PEA_Entretien[QCAsseToSch],0)),"")=0,"",IF(AND($R43&lt;=5,$R43&gt;=4),INDEX(PEA_Entretien[BT],MATCH('Proj hres huile mot 400T '!$A43,PEA_Entretien[QCAsseToSch],0)),""))</f>
        <v/>
      </c>
      <c r="Y43" s="149" t="str">
        <f>INDEX(Préventive[BT],MATCH('Proj hres huile mot 400T '!$A43,Préventive[Actif],0))</f>
        <v>AJ7600</v>
      </c>
      <c r="Z43" s="41"/>
      <c r="AA43" s="41"/>
      <c r="AB43" s="41"/>
      <c r="AC43" s="41"/>
    </row>
    <row r="44" spans="1:29" ht="13.9" customHeight="1" x14ac:dyDescent="0.2">
      <c r="A44" s="18" t="s">
        <v>535</v>
      </c>
      <c r="B44" s="30">
        <f>INDEX(Projection_huile[StartDate_dttm],MATCH('Proj hres huile mot 400T '!A44,Projection_huile[QCAsseToSch],0))</f>
        <v>45477.531388888892</v>
      </c>
      <c r="C44" s="29">
        <v>500</v>
      </c>
      <c r="D44" s="48">
        <f>INDEX(Projection_huile[AccumValue_amt],MATCH('Proj hres huile mot 400T '!A44,Projection_huile[QCAsseToSch],0))</f>
        <v>150</v>
      </c>
      <c r="E44" s="86">
        <f t="shared" si="23"/>
        <v>196.25667722220533</v>
      </c>
      <c r="F44" s="85">
        <f t="shared" ref="F44:F45" si="26">+D44+E44</f>
        <v>346.25667722220533</v>
      </c>
      <c r="G44" s="85">
        <f t="shared" ref="G44:G45" si="27">+($G$3-$F$3)*$E$39+F44</f>
        <v>458.25667722220533</v>
      </c>
      <c r="H44" s="85">
        <f t="shared" ref="H44:H45" si="28">+($H$3-$G$3)*$E$39+G44</f>
        <v>570.25667722220533</v>
      </c>
      <c r="I44" s="85">
        <f t="shared" ref="I44:I45" si="29">+($I$3-$H$3)*$E$35+H44</f>
        <v>682.25667722220533</v>
      </c>
      <c r="J44" s="85">
        <f t="shared" ref="J44:J45" si="30">+($J$3-$I$3)*$E$35+I44</f>
        <v>794.25667722220533</v>
      </c>
      <c r="K44" s="87"/>
      <c r="L44" s="19">
        <f t="shared" ref="L44:L45" si="31">+$D$3+(C44-D44)/$E$39+1</f>
        <v>45605.608957673612</v>
      </c>
      <c r="M44" s="19" t="str">
        <f t="shared" si="25"/>
        <v>Samedi</v>
      </c>
      <c r="N44" s="20">
        <f t="shared" ref="N44:N45" si="32">WEEKDAY(L44,14)</f>
        <v>3</v>
      </c>
      <c r="O44" s="21">
        <f t="shared" ref="O44:O45" si="33">(WEEKNUM(L44,14))</f>
        <v>46</v>
      </c>
      <c r="P44" s="51"/>
      <c r="Q44" s="16"/>
      <c r="R44" s="51"/>
      <c r="S44" s="149" t="str">
        <f>IF(IF(AND($P44&lt;=3,$P44&gt;0),INDEX(PEA_Entretien[BT],MATCH('Proj hres huile mot 400T '!$A44,PEA_Entretien[QCAsseToSch],0)),"")=0,"",IF(AND($P44&lt;=3,$P44&gt;0),INDEX(PEA_Entretien[BT],MATCH('Proj hres huile mot 400T '!$A44,PEA_Entretien[QCAsseToSch],0)),""))</f>
        <v/>
      </c>
      <c r="T44" s="150" t="str">
        <f>IF(IF(AND($P44&lt;=3,$P44&gt;0),INDEX(PEA_Entretien[Cycle Déclancher],MATCH($A44,PEA_Entretien[QCAsseToSch],0)),"")=0,"",IF(AND($P44&lt;=3,$P44&gt;0),INDEX(PEA_Entretien[Cycle Déclancher],MATCH($A44,PEA_Entretien[QCAsseToSch],0)),""))</f>
        <v/>
      </c>
      <c r="U44" s="150" t="str">
        <f>IF(T44="",INDEX(PEA_Entretien[Prochain Cycle],MATCH($A44,PEA_Entretien[QCAsseToSch],0)),"")</f>
        <v>Cycle 1</v>
      </c>
      <c r="V44" s="16"/>
      <c r="W44" s="150" t="str">
        <f>IF(IF(AND($R44&lt;=5,$R44&gt;=4),INDEX(PEA_Entretien[Cycle Déclancher],MATCH($A44,PEA_Entretien[QCAsseToSch],0)),"")=0,"",IF(AND($R44&lt;=5,$R44&gt;=4),INDEX(PEA_Entretien[Cycle Déclancher],MATCH($A44,PEA_Entretien[QCAsseToSch],0)),""))</f>
        <v/>
      </c>
      <c r="X44" s="149" t="str">
        <f>IF(IF(AND($R44&lt;=5,$R44&gt;=4),INDEX(PEA_Entretien[BT],MATCH('Proj hres huile mot 400T '!$A44,PEA_Entretien[QCAsseToSch],0)),"")=0,"",IF(AND($R44&lt;=5,$R44&gt;=4),INDEX(PEA_Entretien[BT],MATCH('Proj hres huile mot 400T '!$A44,PEA_Entretien[QCAsseToSch],0)),""))</f>
        <v/>
      </c>
      <c r="Y44" s="149" t="e">
        <f>INDEX(Préventive[BT],MATCH('Proj hres huile mot 400T '!$A44,Préventive[Actif],0))</f>
        <v>#N/A</v>
      </c>
      <c r="Z44" s="41"/>
      <c r="AA44" s="41"/>
      <c r="AB44" s="41"/>
      <c r="AC44" s="41"/>
    </row>
    <row r="45" spans="1:29" ht="13.9" customHeight="1" x14ac:dyDescent="0.2">
      <c r="A45" s="18" t="s">
        <v>568</v>
      </c>
      <c r="B45" s="30">
        <f>INDEX(Projection_huile[StartDate_dttm],MATCH('Proj hres huile mot 400T '!A45,Projection_huile[QCAsseToSch],0))</f>
        <v>45477.558576388888</v>
      </c>
      <c r="C45" s="29">
        <v>500</v>
      </c>
      <c r="D45" s="48">
        <f>INDEX(Projection_huile[AccumValue_amt],MATCH('Proj hres huile mot 400T '!A45,Projection_huile[QCAsseToSch],0))</f>
        <v>399</v>
      </c>
      <c r="E45" s="86">
        <f t="shared" si="23"/>
        <v>196.25667722220533</v>
      </c>
      <c r="F45" s="85">
        <f t="shared" si="26"/>
        <v>595.25667722220533</v>
      </c>
      <c r="G45" s="85">
        <f t="shared" si="27"/>
        <v>707.25667722220533</v>
      </c>
      <c r="H45" s="85">
        <f t="shared" si="28"/>
        <v>819.25667722220533</v>
      </c>
      <c r="I45" s="85">
        <f t="shared" si="29"/>
        <v>931.25667722220533</v>
      </c>
      <c r="J45" s="85">
        <f t="shared" si="30"/>
        <v>1043.2566772222053</v>
      </c>
      <c r="K45" s="87"/>
      <c r="L45" s="19">
        <f t="shared" si="31"/>
        <v>45590.046457673612</v>
      </c>
      <c r="M45" s="19" t="str">
        <f t="shared" si="25"/>
        <v>Vendredi</v>
      </c>
      <c r="N45" s="20">
        <f t="shared" si="32"/>
        <v>2</v>
      </c>
      <c r="O45" s="21">
        <f t="shared" si="33"/>
        <v>44</v>
      </c>
      <c r="P45" s="51"/>
      <c r="Q45" s="16"/>
      <c r="R45" s="51"/>
      <c r="S45" s="149" t="str">
        <f>IF(IF(AND($P45&lt;=3,$P45&gt;0),INDEX(PEA_Entretien[BT],MATCH('Proj hres huile mot 400T '!$A45,PEA_Entretien[QCAsseToSch],0)),"")=0,"",IF(AND($P45&lt;=3,$P45&gt;0),INDEX(PEA_Entretien[BT],MATCH('Proj hres huile mot 400T '!$A45,PEA_Entretien[QCAsseToSch],0)),""))</f>
        <v/>
      </c>
      <c r="T45" s="150" t="str">
        <f>IF(IF(AND($P45&lt;=3,$P45&gt;0),INDEX(PEA_Entretien[Cycle Déclancher],MATCH($A45,PEA_Entretien[QCAsseToSch],0)),"")=0,"",IF(AND($P45&lt;=3,$P45&gt;0),INDEX(PEA_Entretien[Cycle Déclancher],MATCH($A45,PEA_Entretien[QCAsseToSch],0)),""))</f>
        <v/>
      </c>
      <c r="U45" s="150" t="str">
        <f>IF(T45="",INDEX(PEA_Entretien[Prochain Cycle],MATCH($A45,PEA_Entretien[QCAsseToSch],0)),"")</f>
        <v>Cycle 2</v>
      </c>
      <c r="V45" s="16"/>
      <c r="W45" s="150" t="str">
        <f>IF(IF(AND($R45&lt;=5,$R45&gt;=4),INDEX(PEA_Entretien[Cycle Déclancher],MATCH($A45,PEA_Entretien[QCAsseToSch],0)),"")=0,"",IF(AND($R45&lt;=5,$R45&gt;=4),INDEX(PEA_Entretien[Cycle Déclancher],MATCH($A45,PEA_Entretien[QCAsseToSch],0)),""))</f>
        <v/>
      </c>
      <c r="X45" s="149" t="str">
        <f>IF(IF(AND($R45&lt;=5,$R45&gt;=4),INDEX(PEA_Entretien[BT],MATCH('Proj hres huile mot 400T '!$A45,PEA_Entretien[QCAsseToSch],0)),"")=0,"",IF(AND($R45&lt;=5,$R45&gt;=4),INDEX(PEA_Entretien[BT],MATCH('Proj hres huile mot 400T '!$A45,PEA_Entretien[QCAsseToSch],0)),""))</f>
        <v/>
      </c>
      <c r="Y45" s="149" t="e">
        <f>INDEX(Préventive[BT],MATCH('Proj hres huile mot 400T '!$A45,Préventive[Actif],0))</f>
        <v>#N/A</v>
      </c>
      <c r="Z45" s="41"/>
      <c r="AA45" s="41"/>
      <c r="AB45" s="41"/>
      <c r="AC45" s="41"/>
    </row>
    <row r="46" spans="1:29" x14ac:dyDescent="0.2">
      <c r="A46" s="24" t="s">
        <v>153</v>
      </c>
      <c r="B46" s="25"/>
      <c r="C46" s="25"/>
      <c r="D46" s="16"/>
      <c r="E46" s="89">
        <v>20</v>
      </c>
      <c r="F46" s="90"/>
      <c r="G46" s="90"/>
      <c r="H46" s="90"/>
      <c r="I46" s="91"/>
      <c r="J46" s="91"/>
      <c r="K46" s="91"/>
      <c r="L46" s="136"/>
      <c r="M46" s="16"/>
      <c r="N46" s="16"/>
      <c r="O46" s="16"/>
      <c r="P46" s="25"/>
      <c r="Q46" s="25"/>
      <c r="R46" s="25"/>
      <c r="S46" s="25"/>
      <c r="T46" s="25"/>
      <c r="U46" s="25"/>
      <c r="V46" s="151"/>
      <c r="W46" s="151"/>
      <c r="X46" s="151"/>
      <c r="Y46" s="151"/>
      <c r="Z46" s="36"/>
      <c r="AA46" s="25"/>
      <c r="AB46" s="16"/>
      <c r="AC46" s="16"/>
    </row>
    <row r="47" spans="1:29" ht="13.15" customHeight="1" x14ac:dyDescent="0.2">
      <c r="A47" s="18" t="s">
        <v>113</v>
      </c>
      <c r="B47" s="30">
        <f>INDEX(Projection_huile[StartDate_dttm],MATCH('Proj hres huile mot 400T '!A47,Projection_huile[QCAsseToSch],0))</f>
        <v>45581.526701388888</v>
      </c>
      <c r="C47" s="29">
        <v>500</v>
      </c>
      <c r="D47" s="48">
        <f>INDEX(Projection_huile[AccumValue_amt],MATCH('Proj hres huile mot 400T '!A47,Projection_huile[QCAsseToSch],0))</f>
        <v>0</v>
      </c>
      <c r="E47" s="86">
        <f>+$BA$1*$E$46</f>
        <v>245.32084652775666</v>
      </c>
      <c r="F47" s="85">
        <f>+D47+E47</f>
        <v>245.32084652775666</v>
      </c>
      <c r="G47" s="85">
        <f>+($G$3-$F$3)*$E$46+F47</f>
        <v>385.32084652775666</v>
      </c>
      <c r="H47" s="85">
        <f>+($H$3-$G$3)*$E$46+G47</f>
        <v>525.32084652775666</v>
      </c>
      <c r="I47" s="85">
        <f t="shared" si="21"/>
        <v>637.32084652775666</v>
      </c>
      <c r="J47" s="85">
        <f t="shared" si="22"/>
        <v>749.32084652775666</v>
      </c>
      <c r="K47" s="87"/>
      <c r="L47" s="19">
        <f>+$D$3+(C47-D47)/$E$46+1</f>
        <v>45608.733957673612</v>
      </c>
      <c r="M47" s="19" t="str">
        <f>+VLOOKUP(N47,AE:AF,2,FALSE)</f>
        <v>Mardi</v>
      </c>
      <c r="N47" s="20">
        <f>WEEKDAY(L47,14)</f>
        <v>6</v>
      </c>
      <c r="O47" s="21">
        <f>(WEEKNUM(L47,14))</f>
        <v>46</v>
      </c>
      <c r="P47" s="51"/>
      <c r="Q47" s="16"/>
      <c r="R47" s="51"/>
      <c r="S47" s="149" t="str">
        <f>IF(IF(AND($P47&lt;=3,$P47&gt;0),INDEX(PEA_Entretien[BT],MATCH('Proj hres huile mot 400T '!$A47,PEA_Entretien[QCAsseToSch],0)),"")=0,"",IF(AND($P47&lt;=3,$P47&gt;0),INDEX(PEA_Entretien[BT],MATCH('Proj hres huile mot 400T '!$A47,PEA_Entretien[QCAsseToSch],0)),""))</f>
        <v/>
      </c>
      <c r="T47" s="150" t="str">
        <f>IF(IF(AND($P47&lt;=3,$P47&gt;0),INDEX(PEA_Entretien[Cycle Déclancher],MATCH($A47,PEA_Entretien[QCAsseToSch],0)),"")=0,"",IF(AND($P47&lt;=3,$P47&gt;0),INDEX(PEA_Entretien[Cycle Déclancher],MATCH($A47,PEA_Entretien[QCAsseToSch],0)),""))</f>
        <v/>
      </c>
      <c r="U47" s="150" t="str">
        <f>IF(T47="",INDEX(PEA_Entretien[Prochain Cycle],MATCH($A47,PEA_Entretien[QCAsseToSch],0)),"")</f>
        <v>Cycle 3</v>
      </c>
      <c r="V47" s="16"/>
      <c r="W47" s="150" t="str">
        <f>IF(IF(AND($R47&lt;=5,$R47&gt;=4),INDEX(PEA_Entretien[Cycle Déclancher],MATCH($A47,PEA_Entretien[QCAsseToSch],0)),"")=0,"",IF(AND($R47&lt;=5,$R47&gt;=4),INDEX(PEA_Entretien[Cycle Déclancher],MATCH($A47,PEA_Entretien[QCAsseToSch],0)),""))</f>
        <v/>
      </c>
      <c r="X47" s="149" t="str">
        <f>IF(IF(AND($R47&lt;=5,$R47&gt;=4),INDEX(PEA_Entretien[BT],MATCH('Proj hres huile mot 400T '!$A47,PEA_Entretien[QCAsseToSch],0)),"")=0,"",IF(AND($R47&lt;=5,$R47&gt;=4),INDEX(PEA_Entretien[BT],MATCH('Proj hres huile mot 400T '!$A47,PEA_Entretien[QCAsseToSch],0)),""))</f>
        <v/>
      </c>
      <c r="Y47" s="149" t="str">
        <f>INDEX(Préventive[BT],MATCH('Proj hres huile mot 400T '!$A47,Préventive[Actif],0))</f>
        <v>AL5392</v>
      </c>
      <c r="Z47" s="41"/>
      <c r="AA47" s="41"/>
      <c r="AB47" s="41"/>
      <c r="AC47" s="41"/>
    </row>
    <row r="48" spans="1:29" x14ac:dyDescent="0.2">
      <c r="A48" s="24" t="s">
        <v>161</v>
      </c>
      <c r="B48" s="25"/>
      <c r="C48" s="25"/>
      <c r="D48" s="16"/>
      <c r="E48" s="89">
        <v>4</v>
      </c>
      <c r="F48" s="90"/>
      <c r="G48" s="90"/>
      <c r="H48" s="90"/>
      <c r="I48" s="91"/>
      <c r="J48" s="91"/>
      <c r="K48" s="91"/>
      <c r="L48" s="136"/>
      <c r="M48" s="16"/>
      <c r="N48" s="16"/>
      <c r="O48" s="16"/>
      <c r="P48" s="25"/>
      <c r="Q48" s="25"/>
      <c r="R48" s="25"/>
      <c r="S48" s="25"/>
      <c r="T48" s="25"/>
      <c r="U48" s="25"/>
      <c r="V48" s="25"/>
      <c r="W48" s="151"/>
      <c r="X48" s="151"/>
      <c r="Y48" s="151"/>
      <c r="Z48" s="37"/>
      <c r="AA48" s="25"/>
      <c r="AB48" s="16"/>
      <c r="AC48" s="16"/>
    </row>
    <row r="49" spans="1:29" ht="13.15" customHeight="1" x14ac:dyDescent="0.2">
      <c r="A49" s="18" t="s">
        <v>157</v>
      </c>
      <c r="B49" s="30">
        <f>INDEX(Projection_huile[StartDate_dttm],MATCH('Proj hres huile mot 400T '!A49,Projection_huile[QCAsseToSch],0))</f>
        <v>45582.419756944444</v>
      </c>
      <c r="C49" s="29">
        <v>500</v>
      </c>
      <c r="D49" s="48">
        <f>INDEX(Projection_huile[AccumValue_amt],MATCH('Proj hres huile mot 400T '!A49,Projection_huile[QCAsseToSch],0))</f>
        <v>14</v>
      </c>
      <c r="E49" s="86">
        <f>+$BA$1*$E$48</f>
        <v>49.064169305551331</v>
      </c>
      <c r="F49" s="85">
        <f>+D49+E49</f>
        <v>63.064169305551331</v>
      </c>
      <c r="G49" s="85">
        <f>+($G$3-$F$3)*$E$48+F49</f>
        <v>91.064169305551331</v>
      </c>
      <c r="H49" s="85">
        <f>+($G$3-$F$3)*$E$48+G49</f>
        <v>119.06416930555133</v>
      </c>
      <c r="I49" s="85">
        <f t="shared" si="21"/>
        <v>231.06416930555133</v>
      </c>
      <c r="J49" s="85">
        <f t="shared" si="22"/>
        <v>343.06416930555133</v>
      </c>
      <c r="K49" s="87"/>
      <c r="L49" s="19">
        <f>+$D$3+(C49-D49)/$E$48+1</f>
        <v>45705.233957673612</v>
      </c>
      <c r="M49" s="19" t="str">
        <f>+VLOOKUP(N49,AE:AF,2,FALSE)</f>
        <v>Lundi</v>
      </c>
      <c r="N49" s="20">
        <f>WEEKDAY(L49,14)</f>
        <v>5</v>
      </c>
      <c r="O49" s="21">
        <f>(WEEKNUM(L49,14))</f>
        <v>8</v>
      </c>
      <c r="P49" s="51"/>
      <c r="Q49" s="16"/>
      <c r="R49" s="51"/>
      <c r="S49" s="149" t="str">
        <f>IF(IF(AND($P49&lt;=3,$P49&gt;0),INDEX(PEA_Entretien[BT],MATCH('Proj hres huile mot 400T '!$A49,PEA_Entretien[QCAsseToSch],0)),"")=0,"",IF(AND($P49&lt;=3,$P49&gt;0),INDEX(PEA_Entretien[BT],MATCH('Proj hres huile mot 400T '!$A49,PEA_Entretien[QCAsseToSch],0)),""))</f>
        <v/>
      </c>
      <c r="T49" s="150" t="str">
        <f>IF(IF(AND($P49&lt;=3,$P49&gt;0),INDEX(PEA_Entretien[Cycle Déclancher],MATCH($A49,PEA_Entretien[QCAsseToSch],0)),"")=0,"",IF(AND($P49&lt;=3,$P49&gt;0),INDEX(PEA_Entretien[Cycle Déclancher],MATCH($A49,PEA_Entretien[QCAsseToSch],0)),""))</f>
        <v/>
      </c>
      <c r="U49" s="150" t="str">
        <f>IF(T49="",INDEX(PEA_Entretien[Prochain Cycle],MATCH($A49,PEA_Entretien[QCAsseToSch],0)),"")</f>
        <v>Cycle 4</v>
      </c>
      <c r="V49" s="16"/>
      <c r="W49" s="150" t="str">
        <f>IF(IF(AND($R49&lt;=5,$R49&gt;=4),INDEX(PEA_Entretien[Cycle Déclancher],MATCH($A49,PEA_Entretien[QCAsseToSch],0)),"")=0,"",IF(AND($R49&lt;=5,$R49&gt;=4),INDEX(PEA_Entretien[Cycle Déclancher],MATCH($A49,PEA_Entretien[QCAsseToSch],0)),""))</f>
        <v/>
      </c>
      <c r="X49" s="149" t="str">
        <f>IF(IF(AND($R49&lt;=5,$R49&gt;=4),INDEX(PEA_Entretien[BT],MATCH('Proj hres huile mot 400T '!$A49,PEA_Entretien[QCAsseToSch],0)),"")=0,"",IF(AND($R49&lt;=5,$R49&gt;=4),INDEX(PEA_Entretien[BT],MATCH('Proj hres huile mot 400T '!$A49,PEA_Entretien[QCAsseToSch],0)),""))</f>
        <v/>
      </c>
      <c r="Y49" s="149" t="e">
        <f>INDEX(Préventive[BT],MATCH('Proj hres huile mot 400T '!$A49,Préventive[Actif],0))</f>
        <v>#N/A</v>
      </c>
      <c r="Z49" s="41"/>
      <c r="AA49" s="41"/>
      <c r="AB49" s="41"/>
      <c r="AC49" s="41"/>
    </row>
    <row r="50" spans="1:29" ht="13.15" customHeight="1" x14ac:dyDescent="0.2">
      <c r="A50" s="24" t="s">
        <v>533</v>
      </c>
      <c r="B50" s="25"/>
      <c r="C50" s="25"/>
      <c r="D50" s="16"/>
      <c r="E50" s="89">
        <v>4</v>
      </c>
      <c r="F50" s="90"/>
      <c r="G50" s="90"/>
      <c r="H50" s="90"/>
      <c r="I50" s="91"/>
      <c r="J50" s="91"/>
      <c r="K50" s="91"/>
      <c r="L50" s="136"/>
      <c r="M50" s="16"/>
      <c r="N50" s="16"/>
      <c r="O50" s="16"/>
      <c r="P50" s="25"/>
      <c r="Q50" s="25"/>
      <c r="R50" s="25"/>
      <c r="S50" s="25"/>
      <c r="T50" s="25"/>
      <c r="U50" s="25"/>
      <c r="V50" s="25"/>
      <c r="W50" s="151"/>
      <c r="X50" s="151"/>
      <c r="Y50" s="151"/>
      <c r="Z50" s="37"/>
      <c r="AA50" s="25"/>
      <c r="AB50" s="16"/>
      <c r="AC50" s="16"/>
    </row>
    <row r="51" spans="1:29" ht="13.15" customHeight="1" x14ac:dyDescent="0.2">
      <c r="A51" s="18" t="s">
        <v>528</v>
      </c>
      <c r="B51" s="30">
        <f>INDEX(Projection_huile[StartDate_dttm],MATCH('Proj hres huile mot 400T '!A51,Projection_huile[QCAsseToSch],0))</f>
        <v>45557.491678240738</v>
      </c>
      <c r="C51" s="29">
        <v>500</v>
      </c>
      <c r="D51" s="48">
        <f>INDEX(Projection_huile[AccumValue_amt],MATCH('Proj hres huile mot 400T '!A51,Projection_huile[QCAsseToSch],0))</f>
        <v>121</v>
      </c>
      <c r="E51" s="86">
        <f t="shared" ref="E51:E56" si="34">+$BA$1*$E$48</f>
        <v>49.064169305551331</v>
      </c>
      <c r="F51" s="85">
        <f t="shared" ref="F51:F56" si="35">+D51+E51</f>
        <v>170.06416930555133</v>
      </c>
      <c r="G51" s="85">
        <f t="shared" ref="G51:H56" si="36">+($G$3-$F$3)*$E$48+F51</f>
        <v>198.06416930555133</v>
      </c>
      <c r="H51" s="85">
        <f t="shared" si="36"/>
        <v>226.06416930555133</v>
      </c>
      <c r="I51" s="85">
        <f t="shared" ref="I51:I56" si="37">+($I$3-$H$3)*$E$35+H51</f>
        <v>338.06416930555133</v>
      </c>
      <c r="J51" s="85">
        <f t="shared" ref="J51:J56" si="38">+($J$3-$I$3)*$E$35+I51</f>
        <v>450.06416930555133</v>
      </c>
      <c r="K51" s="87"/>
      <c r="L51" s="19">
        <f t="shared" ref="L51:L56" si="39">+$D$3+(C51-D51)/$E$48+1</f>
        <v>45678.483957673612</v>
      </c>
      <c r="M51" s="19" t="str">
        <f t="shared" ref="M51:M56" si="40">+VLOOKUP(N51,AE:AF,2,FALSE)</f>
        <v>Mardi</v>
      </c>
      <c r="N51" s="20">
        <f t="shared" ref="N51:N56" si="41">WEEKDAY(L51,14)</f>
        <v>6</v>
      </c>
      <c r="O51" s="21">
        <f t="shared" ref="O51:O56" si="42">(WEEKNUM(L51,14))</f>
        <v>4</v>
      </c>
      <c r="P51" s="51"/>
      <c r="Q51" s="16"/>
      <c r="R51" s="51"/>
      <c r="S51" s="149" t="str">
        <f>IF(IF(AND($P51&lt;=3,$P51&gt;0),INDEX(PEA_Entretien[BT],MATCH('Proj hres huile mot 400T '!$A51,PEA_Entretien[QCAsseToSch],0)),"")=0,"",IF(AND($P51&lt;=3,$P51&gt;0),INDEX(PEA_Entretien[BT],MATCH('Proj hres huile mot 400T '!$A51,PEA_Entretien[QCAsseToSch],0)),""))</f>
        <v/>
      </c>
      <c r="T51" s="150" t="str">
        <f>IF(IF(AND($P51&lt;=3,$P51&gt;0),INDEX(PEA_Entretien[Cycle Déclancher],MATCH($A51,PEA_Entretien[QCAsseToSch],0)),"")=0,"",IF(AND($P51&lt;=3,$P51&gt;0),INDEX(PEA_Entretien[Cycle Déclancher],MATCH($A51,PEA_Entretien[QCAsseToSch],0)),""))</f>
        <v/>
      </c>
      <c r="U51" s="150" t="str">
        <f>IF(T51="",INDEX(PEA_Entretien[Prochain Cycle],MATCH($A51,PEA_Entretien[QCAsseToSch],0)),"")</f>
        <v>1000 heures</v>
      </c>
      <c r="V51" s="16"/>
      <c r="W51" s="150" t="str">
        <f>IF(IF(AND($R51&lt;=5,$R51&gt;=4),INDEX(PEA_Entretien[Cycle Déclancher],MATCH($A51,PEA_Entretien[QCAsseToSch],0)),"")=0,"",IF(AND($R51&lt;=5,$R51&gt;=4),INDEX(PEA_Entretien[Cycle Déclancher],MATCH($A51,PEA_Entretien[QCAsseToSch],0)),""))</f>
        <v/>
      </c>
      <c r="X51" s="149" t="str">
        <f>IF(IF(AND($R51&lt;=5,$R51&gt;=4),INDEX(PEA_Entretien[BT],MATCH('Proj hres huile mot 400T '!$A51,PEA_Entretien[QCAsseToSch],0)),"")=0,"",IF(AND($R51&lt;=5,$R51&gt;=4),INDEX(PEA_Entretien[BT],MATCH('Proj hres huile mot 400T '!$A51,PEA_Entretien[QCAsseToSch],0)),""))</f>
        <v/>
      </c>
      <c r="Y51" s="149" t="str">
        <f>INDEX(Préventive[BT],MATCH('Proj hres huile mot 400T '!$A51,Préventive[Actif],0))</f>
        <v>AL7859</v>
      </c>
      <c r="Z51" s="41"/>
      <c r="AA51" s="41"/>
      <c r="AB51" s="41"/>
      <c r="AC51" s="41"/>
    </row>
    <row r="52" spans="1:29" ht="13.15" customHeight="1" x14ac:dyDescent="0.2">
      <c r="A52" s="18" t="s">
        <v>529</v>
      </c>
      <c r="B52" s="30">
        <f>INDEX(Projection_huile[StartDate_dttm],MATCH('Proj hres huile mot 400T '!A52,Projection_huile[QCAsseToSch],0))</f>
        <v>45561.41138888889</v>
      </c>
      <c r="C52" s="29">
        <v>500</v>
      </c>
      <c r="D52" s="48">
        <f>INDEX(Projection_huile[AccumValue_amt],MATCH('Proj hres huile mot 400T '!A52,Projection_huile[QCAsseToSch],0))</f>
        <v>254</v>
      </c>
      <c r="E52" s="86">
        <f t="shared" si="34"/>
        <v>49.064169305551331</v>
      </c>
      <c r="F52" s="85">
        <f t="shared" si="35"/>
        <v>303.06416930555133</v>
      </c>
      <c r="G52" s="85">
        <f t="shared" si="36"/>
        <v>331.06416930555133</v>
      </c>
      <c r="H52" s="85">
        <f t="shared" si="36"/>
        <v>359.06416930555133</v>
      </c>
      <c r="I52" s="85">
        <f t="shared" si="37"/>
        <v>471.06416930555133</v>
      </c>
      <c r="J52" s="85">
        <f t="shared" si="38"/>
        <v>583.06416930555133</v>
      </c>
      <c r="K52" s="87"/>
      <c r="L52" s="19">
        <f t="shared" si="39"/>
        <v>45645.233957673612</v>
      </c>
      <c r="M52" s="19" t="str">
        <f t="shared" si="40"/>
        <v>Jeudi</v>
      </c>
      <c r="N52" s="20">
        <f t="shared" si="41"/>
        <v>1</v>
      </c>
      <c r="O52" s="21">
        <f t="shared" si="42"/>
        <v>52</v>
      </c>
      <c r="P52" s="51"/>
      <c r="Q52" s="16"/>
      <c r="R52" s="51"/>
      <c r="S52" s="149" t="str">
        <f>IF(IF(AND($P52&lt;=3,$P52&gt;0),INDEX(PEA_Entretien[BT],MATCH('Proj hres huile mot 400T '!$A52,PEA_Entretien[QCAsseToSch],0)),"")=0,"",IF(AND($P52&lt;=3,$P52&gt;0),INDEX(PEA_Entretien[BT],MATCH('Proj hres huile mot 400T '!$A52,PEA_Entretien[QCAsseToSch],0)),""))</f>
        <v/>
      </c>
      <c r="T52" s="150" t="str">
        <f>IF(IF(AND($P52&lt;=3,$P52&gt;0),INDEX(PEA_Entretien[Cycle Déclancher],MATCH($A52,PEA_Entretien[QCAsseToSch],0)),"")=0,"",IF(AND($P52&lt;=3,$P52&gt;0),INDEX(PEA_Entretien[Cycle Déclancher],MATCH($A52,PEA_Entretien[QCAsseToSch],0)),""))</f>
        <v/>
      </c>
      <c r="U52" s="150" t="str">
        <f>IF(T52="",INDEX(PEA_Entretien[Prochain Cycle],MATCH($A52,PEA_Entretien[QCAsseToSch],0)),"")</f>
        <v>1000 heures</v>
      </c>
      <c r="V52" s="16"/>
      <c r="W52" s="150" t="str">
        <f>IF(IF(AND($R52&lt;=5,$R52&gt;=4),INDEX(PEA_Entretien[Cycle Déclancher],MATCH($A52,PEA_Entretien[QCAsseToSch],0)),"")=0,"",IF(AND($R52&lt;=5,$R52&gt;=4),INDEX(PEA_Entretien[Cycle Déclancher],MATCH($A52,PEA_Entretien[QCAsseToSch],0)),""))</f>
        <v/>
      </c>
      <c r="X52" s="149" t="str">
        <f>IF(IF(AND($R52&lt;=5,$R52&gt;=4),INDEX(PEA_Entretien[BT],MATCH('Proj hres huile mot 400T '!$A52,PEA_Entretien[QCAsseToSch],0)),"")=0,"",IF(AND($R52&lt;=5,$R52&gt;=4),INDEX(PEA_Entretien[BT],MATCH('Proj hres huile mot 400T '!$A52,PEA_Entretien[QCAsseToSch],0)),""))</f>
        <v/>
      </c>
      <c r="Y52" s="149" t="e">
        <f>INDEX(Préventive[BT],MATCH('Proj hres huile mot 400T '!$A52,Préventive[Actif],0))</f>
        <v>#N/A</v>
      </c>
      <c r="Z52" s="41"/>
      <c r="AA52" s="41"/>
      <c r="AB52" s="41"/>
      <c r="AC52" s="41"/>
    </row>
    <row r="53" spans="1:29" ht="13.15" customHeight="1" x14ac:dyDescent="0.2">
      <c r="A53" s="18" t="s">
        <v>530</v>
      </c>
      <c r="B53" s="30">
        <f>INDEX(Projection_huile[StartDate_dttm],MATCH('Proj hres huile mot 400T '!A53,Projection_huile[QCAsseToSch],0))</f>
        <v>45580.311631944445</v>
      </c>
      <c r="C53" s="29">
        <v>500</v>
      </c>
      <c r="D53" s="48">
        <f>INDEX(Projection_huile[AccumValue_amt],MATCH('Proj hres huile mot 400T '!A53,Projection_huile[QCAsseToSch],0))</f>
        <v>129</v>
      </c>
      <c r="E53" s="86">
        <f t="shared" si="34"/>
        <v>49.064169305551331</v>
      </c>
      <c r="F53" s="85">
        <f t="shared" si="35"/>
        <v>178.06416930555133</v>
      </c>
      <c r="G53" s="85">
        <f t="shared" si="36"/>
        <v>206.06416930555133</v>
      </c>
      <c r="H53" s="85">
        <f t="shared" si="36"/>
        <v>234.06416930555133</v>
      </c>
      <c r="I53" s="85">
        <f t="shared" si="37"/>
        <v>346.06416930555133</v>
      </c>
      <c r="J53" s="85">
        <f t="shared" si="38"/>
        <v>458.06416930555133</v>
      </c>
      <c r="K53" s="87"/>
      <c r="L53" s="19">
        <f t="shared" si="39"/>
        <v>45676.483957673612</v>
      </c>
      <c r="M53" s="19" t="str">
        <f t="shared" si="40"/>
        <v>Dimanche</v>
      </c>
      <c r="N53" s="20">
        <f t="shared" si="41"/>
        <v>4</v>
      </c>
      <c r="O53" s="21">
        <f t="shared" si="42"/>
        <v>4</v>
      </c>
      <c r="P53" s="51"/>
      <c r="Q53" s="16"/>
      <c r="R53" s="51"/>
      <c r="S53" s="149" t="str">
        <f>IF(IF(AND($P53&lt;=3,$P53&gt;0),INDEX(PEA_Entretien[BT],MATCH('Proj hres huile mot 400T '!$A53,PEA_Entretien[QCAsseToSch],0)),"")=0,"",IF(AND($P53&lt;=3,$P53&gt;0),INDEX(PEA_Entretien[BT],MATCH('Proj hres huile mot 400T '!$A53,PEA_Entretien[QCAsseToSch],0)),""))</f>
        <v/>
      </c>
      <c r="T53" s="150" t="str">
        <f>IF(IF(AND($P53&lt;=3,$P53&gt;0),INDEX(PEA_Entretien[Cycle Déclancher],MATCH($A53,PEA_Entretien[QCAsseToSch],0)),"")=0,"",IF(AND($P53&lt;=3,$P53&gt;0),INDEX(PEA_Entretien[Cycle Déclancher],MATCH($A53,PEA_Entretien[QCAsseToSch],0)),""))</f>
        <v/>
      </c>
      <c r="U53" s="150" t="str">
        <f>IF(T53="",INDEX(PEA_Entretien[Prochain Cycle],MATCH($A53,PEA_Entretien[QCAsseToSch],0)),"")</f>
        <v>1000 heures</v>
      </c>
      <c r="V53" s="16"/>
      <c r="W53" s="150" t="str">
        <f>IF(IF(AND($R53&lt;=5,$R53&gt;=4),INDEX(PEA_Entretien[Cycle Déclancher],MATCH($A53,PEA_Entretien[QCAsseToSch],0)),"")=0,"",IF(AND($R53&lt;=5,$R53&gt;=4),INDEX(PEA_Entretien[Cycle Déclancher],MATCH($A53,PEA_Entretien[QCAsseToSch],0)),""))</f>
        <v/>
      </c>
      <c r="X53" s="149" t="str">
        <f>IF(IF(AND($R53&lt;=5,$R53&gt;=4),INDEX(PEA_Entretien[BT],MATCH('Proj hres huile mot 400T '!$A53,PEA_Entretien[QCAsseToSch],0)),"")=0,"",IF(AND($R53&lt;=5,$R53&gt;=4),INDEX(PEA_Entretien[BT],MATCH('Proj hres huile mot 400T '!$A53,PEA_Entretien[QCAsseToSch],0)),""))</f>
        <v/>
      </c>
      <c r="Y53" s="149" t="e">
        <f>INDEX(Préventive[BT],MATCH('Proj hres huile mot 400T '!$A53,Préventive[Actif],0))</f>
        <v>#N/A</v>
      </c>
      <c r="Z53" s="41"/>
      <c r="AA53" s="41"/>
      <c r="AB53" s="41"/>
      <c r="AC53" s="41"/>
    </row>
    <row r="54" spans="1:29" ht="13.15" customHeight="1" x14ac:dyDescent="0.2">
      <c r="A54" s="18" t="s">
        <v>531</v>
      </c>
      <c r="B54" s="30">
        <f>INDEX(Projection_huile[StartDate_dttm],MATCH('Proj hres huile mot 400T '!A54,Projection_huile[QCAsseToSch],0))</f>
        <v>45535.47042824074</v>
      </c>
      <c r="C54" s="29">
        <v>500</v>
      </c>
      <c r="D54" s="48">
        <f>INDEX(Projection_huile[AccumValue_amt],MATCH('Proj hres huile mot 400T '!A54,Projection_huile[QCAsseToSch],0))</f>
        <v>701</v>
      </c>
      <c r="E54" s="86">
        <f t="shared" si="34"/>
        <v>49.064169305551331</v>
      </c>
      <c r="F54" s="85">
        <f t="shared" si="35"/>
        <v>750.06416930555133</v>
      </c>
      <c r="G54" s="85">
        <f t="shared" si="36"/>
        <v>778.06416930555133</v>
      </c>
      <c r="H54" s="85">
        <f t="shared" si="36"/>
        <v>806.06416930555133</v>
      </c>
      <c r="I54" s="85">
        <f t="shared" si="37"/>
        <v>918.06416930555133</v>
      </c>
      <c r="J54" s="85">
        <f t="shared" si="38"/>
        <v>1030.0641693055513</v>
      </c>
      <c r="K54" s="87"/>
      <c r="L54" s="19">
        <f t="shared" si="39"/>
        <v>45533.483957673612</v>
      </c>
      <c r="M54" s="19" t="str">
        <f t="shared" si="40"/>
        <v>Jeudi</v>
      </c>
      <c r="N54" s="20">
        <f t="shared" si="41"/>
        <v>1</v>
      </c>
      <c r="O54" s="21">
        <f t="shared" si="42"/>
        <v>36</v>
      </c>
      <c r="P54" s="51"/>
      <c r="Q54" s="16"/>
      <c r="R54" s="51"/>
      <c r="S54" s="149" t="str">
        <f>IF(IF(AND($P54&lt;=3,$P54&gt;0),INDEX(PEA_Entretien[BT],MATCH('Proj hres huile mot 400T '!$A54,PEA_Entretien[QCAsseToSch],0)),"")=0,"",IF(AND($P54&lt;=3,$P54&gt;0),INDEX(PEA_Entretien[BT],MATCH('Proj hres huile mot 400T '!$A54,PEA_Entretien[QCAsseToSch],0)),""))</f>
        <v/>
      </c>
      <c r="T54" s="150" t="str">
        <f>IF(IF(AND($P54&lt;=3,$P54&gt;0),INDEX(PEA_Entretien[Cycle Déclancher],MATCH($A54,PEA_Entretien[QCAsseToSch],0)),"")=0,"",IF(AND($P54&lt;=3,$P54&gt;0),INDEX(PEA_Entretien[Cycle Déclancher],MATCH($A54,PEA_Entretien[QCAsseToSch],0)),""))</f>
        <v/>
      </c>
      <c r="U54" s="150" t="str">
        <f>IF(T54="",INDEX(PEA_Entretien[Prochain Cycle],MATCH($A54,PEA_Entretien[QCAsseToSch],0)),"")</f>
        <v>1000 heures</v>
      </c>
      <c r="V54" s="16"/>
      <c r="W54" s="150" t="str">
        <f>IF(IF(AND($R54&lt;=5,$R54&gt;=4),INDEX(PEA_Entretien[Cycle Déclancher],MATCH($A54,PEA_Entretien[QCAsseToSch],0)),"")=0,"",IF(AND($R54&lt;=5,$R54&gt;=4),INDEX(PEA_Entretien[Cycle Déclancher],MATCH($A54,PEA_Entretien[QCAsseToSch],0)),""))</f>
        <v/>
      </c>
      <c r="X54" s="149" t="str">
        <f>IF(IF(AND($R54&lt;=5,$R54&gt;=4),INDEX(PEA_Entretien[BT],MATCH('Proj hres huile mot 400T '!$A54,PEA_Entretien[QCAsseToSch],0)),"")=0,"",IF(AND($R54&lt;=5,$R54&gt;=4),INDEX(PEA_Entretien[BT],MATCH('Proj hres huile mot 400T '!$A54,PEA_Entretien[QCAsseToSch],0)),""))</f>
        <v/>
      </c>
      <c r="Y54" s="149" t="e">
        <f>INDEX(Préventive[BT],MATCH('Proj hres huile mot 400T '!$A54,Préventive[Actif],0))</f>
        <v>#N/A</v>
      </c>
      <c r="Z54" s="41"/>
      <c r="AA54" s="41"/>
      <c r="AB54" s="41"/>
      <c r="AC54" s="41"/>
    </row>
    <row r="55" spans="1:29" ht="13.15" customHeight="1" x14ac:dyDescent="0.2">
      <c r="A55" s="18" t="s">
        <v>532</v>
      </c>
      <c r="B55" s="30">
        <f>INDEX(Projection_huile[StartDate_dttm],MATCH('Proj hres huile mot 400T '!A55,Projection_huile[QCAsseToSch],0))</f>
        <v>45536.294444444444</v>
      </c>
      <c r="C55" s="29">
        <v>500</v>
      </c>
      <c r="D55" s="48">
        <f>INDEX(Projection_huile[AccumValue_amt],MATCH('Proj hres huile mot 400T '!A55,Projection_huile[QCAsseToSch],0))</f>
        <v>697</v>
      </c>
      <c r="E55" s="86">
        <f t="shared" si="34"/>
        <v>49.064169305551331</v>
      </c>
      <c r="F55" s="85">
        <f t="shared" si="35"/>
        <v>746.06416930555133</v>
      </c>
      <c r="G55" s="85">
        <f t="shared" si="36"/>
        <v>774.06416930555133</v>
      </c>
      <c r="H55" s="85">
        <f t="shared" si="36"/>
        <v>802.06416930555133</v>
      </c>
      <c r="I55" s="85">
        <f t="shared" si="37"/>
        <v>914.06416930555133</v>
      </c>
      <c r="J55" s="85">
        <f t="shared" si="38"/>
        <v>1026.0641693055513</v>
      </c>
      <c r="K55" s="87"/>
      <c r="L55" s="19">
        <f t="shared" si="39"/>
        <v>45534.483957673612</v>
      </c>
      <c r="M55" s="19" t="str">
        <f t="shared" si="40"/>
        <v>Vendredi</v>
      </c>
      <c r="N55" s="20">
        <f t="shared" si="41"/>
        <v>2</v>
      </c>
      <c r="O55" s="21">
        <f t="shared" si="42"/>
        <v>36</v>
      </c>
      <c r="P55" s="51"/>
      <c r="Q55" s="16"/>
      <c r="R55" s="51"/>
      <c r="S55" s="149" t="str">
        <f>IF(IF(AND($P55&lt;=3,$P55&gt;0),INDEX(PEA_Entretien[BT],MATCH('Proj hres huile mot 400T '!$A55,PEA_Entretien[QCAsseToSch],0)),"")=0,"",IF(AND($P55&lt;=3,$P55&gt;0),INDEX(PEA_Entretien[BT],MATCH('Proj hres huile mot 400T '!$A55,PEA_Entretien[QCAsseToSch],0)),""))</f>
        <v/>
      </c>
      <c r="T55" s="150" t="str">
        <f>IF(IF(AND($P55&lt;=3,$P55&gt;0),INDEX(PEA_Entretien[Cycle Déclancher],MATCH($A55,PEA_Entretien[QCAsseToSch],0)),"")=0,"",IF(AND($P55&lt;=3,$P55&gt;0),INDEX(PEA_Entretien[Cycle Déclancher],MATCH($A55,PEA_Entretien[QCAsseToSch],0)),""))</f>
        <v/>
      </c>
      <c r="U55" s="150" t="str">
        <f>IF(T55="",INDEX(PEA_Entretien[Prochain Cycle],MATCH($A55,PEA_Entretien[QCAsseToSch],0)),"")</f>
        <v>1000 heures</v>
      </c>
      <c r="V55" s="16"/>
      <c r="W55" s="150" t="str">
        <f>IF(IF(AND($R55&lt;=5,$R55&gt;=4),INDEX(PEA_Entretien[Cycle Déclancher],MATCH($A55,PEA_Entretien[QCAsseToSch],0)),"")=0,"",IF(AND($R55&lt;=5,$R55&gt;=4),INDEX(PEA_Entretien[Cycle Déclancher],MATCH($A55,PEA_Entretien[QCAsseToSch],0)),""))</f>
        <v/>
      </c>
      <c r="X55" s="149" t="str">
        <f>IF(IF(AND($R55&lt;=5,$R55&gt;=4),INDEX(PEA_Entretien[BT],MATCH('Proj hres huile mot 400T '!$A55,PEA_Entretien[QCAsseToSch],0)),"")=0,"",IF(AND($R55&lt;=5,$R55&gt;=4),INDEX(PEA_Entretien[BT],MATCH('Proj hres huile mot 400T '!$A55,PEA_Entretien[QCAsseToSch],0)),""))</f>
        <v/>
      </c>
      <c r="Y55" s="149" t="e">
        <f>INDEX(Préventive[BT],MATCH('Proj hres huile mot 400T '!$A55,Préventive[Actif],0))</f>
        <v>#N/A</v>
      </c>
      <c r="Z55" s="41"/>
      <c r="AA55" s="41"/>
      <c r="AB55" s="41"/>
      <c r="AC55" s="41"/>
    </row>
    <row r="56" spans="1:29" ht="13.15" customHeight="1" x14ac:dyDescent="0.2">
      <c r="A56" s="18" t="s">
        <v>534</v>
      </c>
      <c r="B56" s="30">
        <f>INDEX(Projection_huile[StartDate_dttm],MATCH('Proj hres huile mot 400T '!A56,Projection_huile[QCAsseToSch],0))</f>
        <v>45544.726898148147</v>
      </c>
      <c r="C56" s="29">
        <v>500</v>
      </c>
      <c r="D56" s="48">
        <f>INDEX(Projection_huile[AccumValue_amt],MATCH('Proj hres huile mot 400T '!A56,Projection_huile[QCAsseToSch],0))</f>
        <v>481</v>
      </c>
      <c r="E56" s="86">
        <f t="shared" si="34"/>
        <v>49.064169305551331</v>
      </c>
      <c r="F56" s="85">
        <f t="shared" si="35"/>
        <v>530.06416930555133</v>
      </c>
      <c r="G56" s="85">
        <f t="shared" si="36"/>
        <v>558.06416930555133</v>
      </c>
      <c r="H56" s="85">
        <f t="shared" si="36"/>
        <v>586.06416930555133</v>
      </c>
      <c r="I56" s="85">
        <f t="shared" si="37"/>
        <v>698.06416930555133</v>
      </c>
      <c r="J56" s="85">
        <f t="shared" si="38"/>
        <v>810.06416930555133</v>
      </c>
      <c r="K56" s="87"/>
      <c r="L56" s="19">
        <f t="shared" si="39"/>
        <v>45588.483957673612</v>
      </c>
      <c r="M56" s="19" t="str">
        <f t="shared" si="40"/>
        <v>Mercredi</v>
      </c>
      <c r="N56" s="20">
        <f t="shared" si="41"/>
        <v>7</v>
      </c>
      <c r="O56" s="21">
        <f t="shared" si="42"/>
        <v>43</v>
      </c>
      <c r="P56" s="51"/>
      <c r="Q56" s="16"/>
      <c r="R56" s="51"/>
      <c r="S56" s="149" t="str">
        <f>IF(IF(AND($P56&lt;=3,$P56&gt;0),INDEX(PEA_Entretien[BT],MATCH('Proj hres huile mot 400T '!$A56,PEA_Entretien[QCAsseToSch],0)),"")=0,"",IF(AND($P56&lt;=3,$P56&gt;0),INDEX(PEA_Entretien[BT],MATCH('Proj hres huile mot 400T '!$A56,PEA_Entretien[QCAsseToSch],0)),""))</f>
        <v/>
      </c>
      <c r="T56" s="150" t="str">
        <f>IF(IF(AND($P56&lt;=3,$P56&gt;0),INDEX(PEA_Entretien[Cycle Déclancher],MATCH($A56,PEA_Entretien[QCAsseToSch],0)),"")=0,"",IF(AND($P56&lt;=3,$P56&gt;0),INDEX(PEA_Entretien[Cycle Déclancher],MATCH($A56,PEA_Entretien[QCAsseToSch],0)),""))</f>
        <v/>
      </c>
      <c r="U56" s="150" t="str">
        <f>IF(T56="",INDEX(PEA_Entretien[Prochain Cycle],MATCH($A56,PEA_Entretien[QCAsseToSch],0)),"")</f>
        <v>1000 heures</v>
      </c>
      <c r="V56" s="16"/>
      <c r="W56" s="150" t="str">
        <f>IF(IF(AND($R56&lt;=5,$R56&gt;=4),INDEX(PEA_Entretien[Cycle Déclancher],MATCH($A56,PEA_Entretien[QCAsseToSch],0)),"")=0,"",IF(AND($R56&lt;=5,$R56&gt;=4),INDEX(PEA_Entretien[Cycle Déclancher],MATCH($A56,PEA_Entretien[QCAsseToSch],0)),""))</f>
        <v/>
      </c>
      <c r="X56" s="149" t="str">
        <f>IF(IF(AND($R56&lt;=5,$R56&gt;=4),INDEX(PEA_Entretien[BT],MATCH('Proj hres huile mot 400T '!$A56,PEA_Entretien[QCAsseToSch],0)),"")=0,"",IF(AND($R56&lt;=5,$R56&gt;=4),INDEX(PEA_Entretien[BT],MATCH('Proj hres huile mot 400T '!$A56,PEA_Entretien[QCAsseToSch],0)),""))</f>
        <v/>
      </c>
      <c r="Y56" s="149" t="e">
        <f>INDEX(Préventive[BT],MATCH('Proj hres huile mot 400T '!$A56,Préventive[Actif],0))</f>
        <v>#N/A</v>
      </c>
      <c r="Z56" s="41"/>
      <c r="AA56" s="41"/>
      <c r="AB56" s="41"/>
      <c r="AC56" s="41"/>
    </row>
    <row r="57" spans="1:29" x14ac:dyDescent="0.2">
      <c r="A57" s="24" t="s">
        <v>162</v>
      </c>
      <c r="B57" s="25"/>
      <c r="C57" s="25"/>
      <c r="D57" s="16"/>
      <c r="E57" s="89">
        <v>18</v>
      </c>
      <c r="F57" s="90"/>
      <c r="G57" s="90"/>
      <c r="H57" s="90"/>
      <c r="I57" s="91"/>
      <c r="J57" s="91"/>
      <c r="K57" s="91"/>
      <c r="L57" s="136"/>
      <c r="M57" s="16"/>
      <c r="N57" s="16"/>
      <c r="O57" s="16"/>
      <c r="P57" s="16"/>
      <c r="Q57" s="16"/>
      <c r="R57" s="16"/>
      <c r="S57" s="25"/>
      <c r="T57" s="25"/>
      <c r="U57" s="25"/>
      <c r="V57" s="16"/>
      <c r="W57" s="151"/>
      <c r="X57" s="151"/>
      <c r="Y57" s="151"/>
      <c r="Z57" s="35"/>
      <c r="AA57" s="25"/>
      <c r="AB57" s="16"/>
      <c r="AC57" s="16"/>
    </row>
    <row r="58" spans="1:29" ht="13.9" customHeight="1" x14ac:dyDescent="0.2">
      <c r="A58" s="18" t="s">
        <v>163</v>
      </c>
      <c r="B58" s="30">
        <f>INDEX(Projection_huile[StartDate_dttm],MATCH('Proj hres huile mot 400T '!A58,Projection_huile[QCAsseToSch],0))</f>
        <v>45577.393888888888</v>
      </c>
      <c r="C58" s="29">
        <v>250</v>
      </c>
      <c r="D58" s="48">
        <f>INDEX(Projection_huile[AccumValue_amt],MATCH('Proj hres huile mot 400T '!A58,Projection_huile[QCAsseToSch],0))</f>
        <v>43</v>
      </c>
      <c r="E58" s="86">
        <f t="shared" ref="E58:E63" si="43">+$BA$1*$E$57</f>
        <v>220.78876187498099</v>
      </c>
      <c r="F58" s="85">
        <f t="shared" ref="F58:F63" si="44">+D58+E58</f>
        <v>263.78876187498099</v>
      </c>
      <c r="G58" s="85">
        <f t="shared" ref="G58:G63" si="45">+($G$3-$F$3)*$E$57+F58</f>
        <v>389.78876187498099</v>
      </c>
      <c r="H58" s="85">
        <f t="shared" ref="H58:H63" si="46">+($H$3-$G$3)*$E$57+G58</f>
        <v>515.78876187498099</v>
      </c>
      <c r="I58" s="85">
        <f t="shared" si="21"/>
        <v>627.78876187498099</v>
      </c>
      <c r="J58" s="85">
        <f t="shared" si="22"/>
        <v>739.78876187498099</v>
      </c>
      <c r="K58" s="87" t="s">
        <v>92</v>
      </c>
      <c r="L58" s="137">
        <f t="shared" ref="L58:L63" si="47">+$D$3+(C58-D58)/$E$57+2</f>
        <v>45596.233957673612</v>
      </c>
      <c r="M58" s="19" t="str">
        <f t="shared" ref="M58:M63" si="48">+VLOOKUP(N58,AE:AF,2,FALSE)</f>
        <v>Jeudi</v>
      </c>
      <c r="N58" s="20">
        <f t="shared" ref="N58:N63" si="49">WEEKDAY(L58,14)</f>
        <v>1</v>
      </c>
      <c r="O58" s="21">
        <f t="shared" ref="O58:O63" si="50">(WEEKNUM(L58,14))</f>
        <v>45</v>
      </c>
      <c r="P58" s="51"/>
      <c r="Q58" s="51"/>
      <c r="R58" s="51"/>
      <c r="S58" s="149" t="str">
        <f>IF(IF(AND($P58&lt;=3,$P58&gt;0),INDEX(PEA_Entretien[BT],MATCH('Proj hres huile mot 400T '!$A58,PEA_Entretien[QCAsseToSch],0)),"")=0,"",IF(AND($P58&lt;=3,$P58&gt;0),INDEX(PEA_Entretien[BT],MATCH('Proj hres huile mot 400T '!$A58,PEA_Entretien[QCAsseToSch],0)),""))</f>
        <v/>
      </c>
      <c r="T58" s="150" t="str">
        <f>IF(IF(AND($P58&lt;=3,$P58&gt;0),INDEX(PEA_Entretien[Cycle Déclancher],MATCH($A58,PEA_Entretien[QCAsseToSch],0)),"")=0,"",IF(AND($P58&lt;=3,$P58&gt;0),INDEX(PEA_Entretien[Cycle Déclancher],MATCH($A58,PEA_Entretien[QCAsseToSch],0)),""))</f>
        <v/>
      </c>
      <c r="U58" s="150" t="str">
        <f>IF(T58="",INDEX(PEA_Entretien[Prochain Cycle],MATCH($A58,PEA_Entretien[QCAsseToSch],0)),"")</f>
        <v>Cycle 1</v>
      </c>
      <c r="V58" s="152"/>
      <c r="W58" s="150" t="str">
        <f>IF(IF(AND($R58&lt;=5,$R58&gt;=4),INDEX(PEA_Entretien[Cycle Déclancher],MATCH($A58,PEA_Entretien[QCAsseToSch],0)),"")=0,"",IF(AND($R58&lt;=5,$R58&gt;=4),INDEX(PEA_Entretien[Cycle Déclancher],MATCH($A58,PEA_Entretien[QCAsseToSch],0)),""))</f>
        <v/>
      </c>
      <c r="X58" s="149" t="str">
        <f>IF(IF(AND($R58&lt;=5,$R58&gt;=4),INDEX(PEA_Entretien[BT],MATCH('Proj hres huile mot 400T '!$A58,PEA_Entretien[QCAsseToSch],0)),"")=0,"",IF(AND($R58&lt;=5,$R58&gt;=4),INDEX(PEA_Entretien[BT],MATCH('Proj hres huile mot 400T '!$A58,PEA_Entretien[QCAsseToSch],0)),""))</f>
        <v/>
      </c>
      <c r="Y58" s="149" t="e">
        <f>INDEX(Préventive[BT],MATCH('Proj hres huile mot 400T '!$A58,Préventive[Actif],0))</f>
        <v>#N/A</v>
      </c>
      <c r="Z58" s="41"/>
      <c r="AA58" s="41"/>
      <c r="AB58" s="41"/>
      <c r="AC58" s="41"/>
    </row>
    <row r="59" spans="1:29" ht="13.9" customHeight="1" x14ac:dyDescent="0.2">
      <c r="A59" s="18" t="s">
        <v>174</v>
      </c>
      <c r="B59" s="30">
        <f>INDEX(Projection_huile[StartDate_dttm],MATCH('Proj hres huile mot 400T '!A59,Projection_huile[QCAsseToSch],0))</f>
        <v>45412.314375000002</v>
      </c>
      <c r="C59" s="29">
        <v>250</v>
      </c>
      <c r="D59" s="48">
        <f>INDEX(Projection_huile[AccumValue_amt],MATCH('Proj hres huile mot 400T '!A59,Projection_huile[QCAsseToSch],0))</f>
        <v>0</v>
      </c>
      <c r="E59" s="86">
        <f t="shared" si="43"/>
        <v>220.78876187498099</v>
      </c>
      <c r="F59" s="85">
        <f t="shared" si="44"/>
        <v>220.78876187498099</v>
      </c>
      <c r="G59" s="85">
        <f t="shared" si="45"/>
        <v>346.78876187498099</v>
      </c>
      <c r="H59" s="85">
        <f t="shared" si="46"/>
        <v>472.78876187498099</v>
      </c>
      <c r="I59" s="85">
        <f t="shared" si="21"/>
        <v>584.78876187498099</v>
      </c>
      <c r="J59" s="85">
        <f t="shared" si="22"/>
        <v>696.78876187498099</v>
      </c>
      <c r="K59" s="87" t="s">
        <v>92</v>
      </c>
      <c r="L59" s="137">
        <f t="shared" si="47"/>
        <v>45598.622846562503</v>
      </c>
      <c r="M59" s="19" t="str">
        <f t="shared" si="48"/>
        <v>Samedi</v>
      </c>
      <c r="N59" s="20">
        <f t="shared" si="49"/>
        <v>3</v>
      </c>
      <c r="O59" s="21">
        <f t="shared" si="50"/>
        <v>45</v>
      </c>
      <c r="P59" s="51"/>
      <c r="Q59" s="51"/>
      <c r="R59" s="51"/>
      <c r="S59" s="149" t="str">
        <f>IF(IF(AND($P59&lt;=3,$P59&gt;0),INDEX(PEA_Entretien[BT],MATCH('Proj hres huile mot 400T '!$A59,PEA_Entretien[QCAsseToSch],0)),"")=0,"",IF(AND($P59&lt;=3,$P59&gt;0),INDEX(PEA_Entretien[BT],MATCH('Proj hres huile mot 400T '!$A59,PEA_Entretien[QCAsseToSch],0)),""))</f>
        <v/>
      </c>
      <c r="T59" s="150" t="str">
        <f>IF(IF(AND($P59&lt;=3,$P59&gt;0),INDEX(PEA_Entretien[Cycle Déclancher],MATCH($A59,PEA_Entretien[QCAsseToSch],0)),"")=0,"",IF(AND($P59&lt;=3,$P59&gt;0),INDEX(PEA_Entretien[Cycle Déclancher],MATCH($A59,PEA_Entretien[QCAsseToSch],0)),""))</f>
        <v/>
      </c>
      <c r="U59" s="150" t="e">
        <f>IF(T59="",INDEX(PEA_Entretien[Prochain Cycle],MATCH($A59,PEA_Entretien[QCAsseToSch],0)),"")</f>
        <v>#N/A</v>
      </c>
      <c r="V59" s="152"/>
      <c r="W59" s="150" t="str">
        <f>IF(IF(AND($R59&lt;=5,$R59&gt;=4),INDEX(PEA_Entretien[Cycle Déclancher],MATCH($A59,PEA_Entretien[QCAsseToSch],0)),"")=0,"",IF(AND($R59&lt;=5,$R59&gt;=4),INDEX(PEA_Entretien[Cycle Déclancher],MATCH($A59,PEA_Entretien[QCAsseToSch],0)),""))</f>
        <v/>
      </c>
      <c r="X59" s="149" t="str">
        <f>IF(IF(AND($R59&lt;=5,$R59&gt;=4),INDEX(PEA_Entretien[BT],MATCH('Proj hres huile mot 400T '!$A59,PEA_Entretien[QCAsseToSch],0)),"")=0,"",IF(AND($R59&lt;=5,$R59&gt;=4),INDEX(PEA_Entretien[BT],MATCH('Proj hres huile mot 400T '!$A59,PEA_Entretien[QCAsseToSch],0)),""))</f>
        <v/>
      </c>
      <c r="Y59" s="149" t="e">
        <f>INDEX(Préventive[BT],MATCH('Proj hres huile mot 400T '!$A59,Préventive[Actif],0))</f>
        <v>#N/A</v>
      </c>
      <c r="Z59" s="41"/>
      <c r="AA59" s="41"/>
      <c r="AB59" s="41"/>
      <c r="AC59" s="41"/>
    </row>
    <row r="60" spans="1:29" ht="13.15" customHeight="1" x14ac:dyDescent="0.2">
      <c r="A60" s="18" t="s">
        <v>164</v>
      </c>
      <c r="B60" s="30">
        <f>INDEX(Projection_huile[StartDate_dttm],MATCH('Proj hres huile mot 400T '!A60,Projection_huile[QCAsseToSch],0))</f>
        <v>45581.526516203703</v>
      </c>
      <c r="C60" s="29">
        <v>250</v>
      </c>
      <c r="D60" s="48">
        <f>INDEX(Projection_huile[AccumValue_amt],MATCH('Proj hres huile mot 400T '!A60,Projection_huile[QCAsseToSch],0))</f>
        <v>0</v>
      </c>
      <c r="E60" s="86">
        <f t="shared" si="43"/>
        <v>220.78876187498099</v>
      </c>
      <c r="F60" s="85">
        <f t="shared" si="44"/>
        <v>220.78876187498099</v>
      </c>
      <c r="G60" s="85">
        <f t="shared" si="45"/>
        <v>346.78876187498099</v>
      </c>
      <c r="H60" s="85">
        <f t="shared" si="46"/>
        <v>472.78876187498099</v>
      </c>
      <c r="I60" s="85">
        <f t="shared" si="21"/>
        <v>584.78876187498099</v>
      </c>
      <c r="J60" s="85">
        <f t="shared" si="22"/>
        <v>696.78876187498099</v>
      </c>
      <c r="K60" s="87"/>
      <c r="L60" s="137">
        <f t="shared" si="47"/>
        <v>45598.622846562503</v>
      </c>
      <c r="M60" s="19" t="str">
        <f t="shared" si="48"/>
        <v>Samedi</v>
      </c>
      <c r="N60" s="20">
        <f t="shared" si="49"/>
        <v>3</v>
      </c>
      <c r="O60" s="21">
        <f t="shared" si="50"/>
        <v>45</v>
      </c>
      <c r="P60" s="51"/>
      <c r="Q60" s="51"/>
      <c r="R60" s="51"/>
      <c r="S60" s="149" t="str">
        <f>IF(IF(AND($P60&lt;=3,$P60&gt;0),INDEX(PEA_Entretien[BT],MATCH('Proj hres huile mot 400T '!$A60,PEA_Entretien[QCAsseToSch],0)),"")=0,"",IF(AND($P60&lt;=3,$P60&gt;0),INDEX(PEA_Entretien[BT],MATCH('Proj hres huile mot 400T '!$A60,PEA_Entretien[QCAsseToSch],0)),""))</f>
        <v/>
      </c>
      <c r="T60" s="150" t="str">
        <f>IF(IF(AND($P60&lt;=3,$P60&gt;0),INDEX(PEA_Entretien[Cycle Déclancher],MATCH($A60,PEA_Entretien[QCAsseToSch],0)),"")=0,"",IF(AND($P60&lt;=3,$P60&gt;0),INDEX(PEA_Entretien[Cycle Déclancher],MATCH($A60,PEA_Entretien[QCAsseToSch],0)),""))</f>
        <v/>
      </c>
      <c r="U60" s="150" t="str">
        <f>IF(T60="",INDEX(PEA_Entretien[Prochain Cycle],MATCH($A60,PEA_Entretien[QCAsseToSch],0)),"")</f>
        <v>Cycle 3</v>
      </c>
      <c r="V60" s="152"/>
      <c r="W60" s="150" t="str">
        <f>IF(IF(AND($R60&lt;=5,$R60&gt;=4),INDEX(PEA_Entretien[Cycle Déclancher],MATCH($A60,PEA_Entretien[QCAsseToSch],0)),"")=0,"",IF(AND($R60&lt;=5,$R60&gt;=4),INDEX(PEA_Entretien[Cycle Déclancher],MATCH($A60,PEA_Entretien[QCAsseToSch],0)),""))</f>
        <v/>
      </c>
      <c r="X60" s="149" t="str">
        <f>IF(IF(AND($R60&lt;=5,$R60&gt;=4),INDEX(PEA_Entretien[BT],MATCH('Proj hres huile mot 400T '!$A60,PEA_Entretien[QCAsseToSch],0)),"")=0,"",IF(AND($R60&lt;=5,$R60&gt;=4),INDEX(PEA_Entretien[BT],MATCH('Proj hres huile mot 400T '!$A60,PEA_Entretien[QCAsseToSch],0)),""))</f>
        <v/>
      </c>
      <c r="Y60" s="149" t="e">
        <f>INDEX(Préventive[BT],MATCH('Proj hres huile mot 400T '!$A60,Préventive[Actif],0))</f>
        <v>#N/A</v>
      </c>
      <c r="Z60" s="41"/>
      <c r="AA60" s="41"/>
      <c r="AB60" s="41"/>
      <c r="AC60" s="41"/>
    </row>
    <row r="61" spans="1:29" ht="13.15" customHeight="1" x14ac:dyDescent="0.2">
      <c r="A61" s="18" t="s">
        <v>175</v>
      </c>
      <c r="B61" s="30">
        <f>INDEX(Projection_huile[StartDate_dttm],MATCH('Proj hres huile mot 400T '!A61,Projection_huile[QCAsseToSch],0))</f>
        <v>45423.302766203706</v>
      </c>
      <c r="C61" s="29">
        <v>250</v>
      </c>
      <c r="D61" s="48">
        <f>INDEX(Projection_huile[AccumValue_amt],MATCH('Proj hres huile mot 400T '!A61,Projection_huile[QCAsseToSch],0))</f>
        <v>1</v>
      </c>
      <c r="E61" s="86">
        <f t="shared" si="43"/>
        <v>220.78876187498099</v>
      </c>
      <c r="F61" s="85">
        <f t="shared" si="44"/>
        <v>221.78876187498099</v>
      </c>
      <c r="G61" s="85">
        <f t="shared" si="45"/>
        <v>347.78876187498099</v>
      </c>
      <c r="H61" s="85">
        <f t="shared" si="46"/>
        <v>473.78876187498099</v>
      </c>
      <c r="I61" s="85">
        <f t="shared" si="21"/>
        <v>585.78876187498099</v>
      </c>
      <c r="J61" s="85">
        <f t="shared" si="22"/>
        <v>697.78876187498099</v>
      </c>
      <c r="K61" s="87"/>
      <c r="L61" s="137">
        <f t="shared" si="47"/>
        <v>45598.567291006948</v>
      </c>
      <c r="M61" s="19" t="str">
        <f t="shared" si="48"/>
        <v>Samedi</v>
      </c>
      <c r="N61" s="20">
        <f t="shared" si="49"/>
        <v>3</v>
      </c>
      <c r="O61" s="21">
        <f t="shared" si="50"/>
        <v>45</v>
      </c>
      <c r="P61" s="51"/>
      <c r="Q61" s="51"/>
      <c r="R61" s="51"/>
      <c r="S61" s="149" t="str">
        <f>IF(IF(AND($P61&lt;=3,$P61&gt;0),INDEX(PEA_Entretien[BT],MATCH('Proj hres huile mot 400T '!$A61,PEA_Entretien[QCAsseToSch],0)),"")=0,"",IF(AND($P61&lt;=3,$P61&gt;0),INDEX(PEA_Entretien[BT],MATCH('Proj hres huile mot 400T '!$A61,PEA_Entretien[QCAsseToSch],0)),""))</f>
        <v/>
      </c>
      <c r="T61" s="150" t="str">
        <f>IF(IF(AND($P61&lt;=3,$P61&gt;0),INDEX(PEA_Entretien[Cycle Déclancher],MATCH($A61,PEA_Entretien[QCAsseToSch],0)),"")=0,"",IF(AND($P61&lt;=3,$P61&gt;0),INDEX(PEA_Entretien[Cycle Déclancher],MATCH($A61,PEA_Entretien[QCAsseToSch],0)),""))</f>
        <v/>
      </c>
      <c r="U61" s="150" t="e">
        <f>IF(T61="",INDEX(PEA_Entretien[Prochain Cycle],MATCH($A61,PEA_Entretien[QCAsseToSch],0)),"")</f>
        <v>#N/A</v>
      </c>
      <c r="V61" s="152"/>
      <c r="W61" s="150" t="str">
        <f>IF(IF(AND($R61&lt;=5,$R61&gt;=4),INDEX(PEA_Entretien[Cycle Déclancher],MATCH($A61,PEA_Entretien[QCAsseToSch],0)),"")=0,"",IF(AND($R61&lt;=5,$R61&gt;=4),INDEX(PEA_Entretien[Cycle Déclancher],MATCH($A61,PEA_Entretien[QCAsseToSch],0)),""))</f>
        <v/>
      </c>
      <c r="X61" s="149" t="str">
        <f>IF(IF(AND($R61&lt;=5,$R61&gt;=4),INDEX(PEA_Entretien[BT],MATCH('Proj hres huile mot 400T '!$A61,PEA_Entretien[QCAsseToSch],0)),"")=0,"",IF(AND($R61&lt;=5,$R61&gt;=4),INDEX(PEA_Entretien[BT],MATCH('Proj hres huile mot 400T '!$A61,PEA_Entretien[QCAsseToSch],0)),""))</f>
        <v/>
      </c>
      <c r="Y61" s="149" t="e">
        <f>INDEX(Préventive[BT],MATCH('Proj hres huile mot 400T '!$A61,Préventive[Actif],0))</f>
        <v>#N/A</v>
      </c>
      <c r="Z61" s="41"/>
      <c r="AA61" s="41"/>
      <c r="AB61" s="41"/>
      <c r="AC61" s="41"/>
    </row>
    <row r="62" spans="1:29" ht="13.15" customHeight="1" x14ac:dyDescent="0.2">
      <c r="A62" s="18" t="s">
        <v>435</v>
      </c>
      <c r="B62" s="30">
        <f>INDEX(Projection_huile[StartDate_dttm],MATCH('Proj hres huile mot 400T '!A62,Projection_huile[QCAsseToSch],0))</f>
        <v>45575.29451388889</v>
      </c>
      <c r="C62" s="29">
        <v>250</v>
      </c>
      <c r="D62" s="48">
        <f>INDEX(Projection_huile[AccumValue_amt],MATCH('Proj hres huile mot 400T '!A62,Projection_huile[QCAsseToSch],0))</f>
        <v>102</v>
      </c>
      <c r="E62" s="86">
        <f t="shared" si="43"/>
        <v>220.78876187498099</v>
      </c>
      <c r="F62" s="85">
        <f t="shared" si="44"/>
        <v>322.78876187498099</v>
      </c>
      <c r="G62" s="85">
        <f t="shared" si="45"/>
        <v>448.78876187498099</v>
      </c>
      <c r="H62" s="85">
        <f t="shared" si="46"/>
        <v>574.78876187498099</v>
      </c>
      <c r="I62" s="85">
        <f t="shared" si="21"/>
        <v>686.78876187498099</v>
      </c>
      <c r="J62" s="85">
        <f t="shared" si="22"/>
        <v>798.78876187498099</v>
      </c>
      <c r="K62" s="87"/>
      <c r="L62" s="137">
        <f t="shared" si="47"/>
        <v>45592.956179895831</v>
      </c>
      <c r="M62" s="19" t="str">
        <f t="shared" si="48"/>
        <v>Dimanche</v>
      </c>
      <c r="N62" s="20">
        <f t="shared" si="49"/>
        <v>4</v>
      </c>
      <c r="O62" s="21">
        <f t="shared" si="50"/>
        <v>44</v>
      </c>
      <c r="P62" s="51"/>
      <c r="Q62" s="51"/>
      <c r="R62" s="51"/>
      <c r="S62" s="149" t="str">
        <f>IF(IF(AND($P62&lt;=3,$P62&gt;0),INDEX(PEA_Entretien[BT],MATCH('Proj hres huile mot 400T '!$A62,PEA_Entretien[QCAsseToSch],0)),"")=0,"",IF(AND($P62&lt;=3,$P62&gt;0),INDEX(PEA_Entretien[BT],MATCH('Proj hres huile mot 400T '!$A62,PEA_Entretien[QCAsseToSch],0)),""))</f>
        <v/>
      </c>
      <c r="T62" s="150" t="str">
        <f>IF(IF(AND($P62&lt;=3,$P62&gt;0),INDEX(PEA_Entretien[Cycle Déclancher],MATCH($A62,PEA_Entretien[QCAsseToSch],0)),"")=0,"",IF(AND($P62&lt;=3,$P62&gt;0),INDEX(PEA_Entretien[Cycle Déclancher],MATCH($A62,PEA_Entretien[QCAsseToSch],0)),""))</f>
        <v/>
      </c>
      <c r="U62" s="150" t="str">
        <f>IF(T62="",INDEX(PEA_Entretien[Prochain Cycle],MATCH($A62,PEA_Entretien[QCAsseToSch],0)),"")</f>
        <v>Cycle 7</v>
      </c>
      <c r="V62" s="152"/>
      <c r="W62" s="150" t="str">
        <f>IF(IF(AND($R62&lt;=5,$R62&gt;=4),INDEX(PEA_Entretien[Cycle Déclancher],MATCH($A62,PEA_Entretien[QCAsseToSch],0)),"")=0,"",IF(AND($R62&lt;=5,$R62&gt;=4),INDEX(PEA_Entretien[Cycle Déclancher],MATCH($A62,PEA_Entretien[QCAsseToSch],0)),""))</f>
        <v/>
      </c>
      <c r="X62" s="149" t="str">
        <f>IF(IF(AND($R62&lt;=5,$R62&gt;=4),INDEX(PEA_Entretien[BT],MATCH('Proj hres huile mot 400T '!$A62,PEA_Entretien[QCAsseToSch],0)),"")=0,"",IF(AND($R62&lt;=5,$R62&gt;=4),INDEX(PEA_Entretien[BT],MATCH('Proj hres huile mot 400T '!$A62,PEA_Entretien[QCAsseToSch],0)),""))</f>
        <v/>
      </c>
      <c r="Y62" s="149" t="e">
        <f>INDEX(Préventive[BT],MATCH('Proj hres huile mot 400T '!$A62,Préventive[Actif],0))</f>
        <v>#N/A</v>
      </c>
      <c r="Z62" s="41"/>
      <c r="AA62" s="41"/>
      <c r="AB62" s="41"/>
      <c r="AC62" s="41"/>
    </row>
    <row r="63" spans="1:29" x14ac:dyDescent="0.2">
      <c r="A63" s="28" t="s">
        <v>486</v>
      </c>
      <c r="B63" s="30">
        <f>INDEX(Projection_huile[StartDate_dttm],MATCH('Proj hres huile mot 400T '!A63,Projection_huile[QCAsseToSch],0))</f>
        <v>45410.351585648146</v>
      </c>
      <c r="C63" s="29">
        <v>250</v>
      </c>
      <c r="D63" s="48">
        <f>INDEX(Projection_huile[AccumValue_amt],MATCH('Proj hres huile mot 400T '!A63,Projection_huile[QCAsseToSch],0))</f>
        <v>0</v>
      </c>
      <c r="E63" s="86">
        <f t="shared" si="43"/>
        <v>220.78876187498099</v>
      </c>
      <c r="F63" s="85">
        <f t="shared" si="44"/>
        <v>220.78876187498099</v>
      </c>
      <c r="G63" s="85">
        <f t="shared" si="45"/>
        <v>346.78876187498099</v>
      </c>
      <c r="H63" s="85">
        <f t="shared" si="46"/>
        <v>472.78876187498099</v>
      </c>
      <c r="I63" s="85">
        <f t="shared" si="21"/>
        <v>584.78876187498099</v>
      </c>
      <c r="J63" s="85">
        <f t="shared" si="22"/>
        <v>696.78876187498099</v>
      </c>
      <c r="K63" s="86"/>
      <c r="L63" s="137">
        <f t="shared" si="47"/>
        <v>45598.622846562503</v>
      </c>
      <c r="M63" s="19" t="str">
        <f t="shared" si="48"/>
        <v>Samedi</v>
      </c>
      <c r="N63" s="20">
        <f t="shared" si="49"/>
        <v>3</v>
      </c>
      <c r="O63" s="21">
        <f t="shared" si="50"/>
        <v>45</v>
      </c>
      <c r="P63" s="51"/>
      <c r="Q63" s="51"/>
      <c r="R63" s="51"/>
      <c r="S63" s="149" t="str">
        <f>IF(IF(AND($P63&lt;=3,$P63&gt;0),INDEX(PEA_Entretien[BT],MATCH('Proj hres huile mot 400T '!$A63,PEA_Entretien[QCAsseToSch],0)),"")=0,"",IF(AND($P63&lt;=3,$P63&gt;0),INDEX(PEA_Entretien[BT],MATCH('Proj hres huile mot 400T '!$A63,PEA_Entretien[QCAsseToSch],0)),""))</f>
        <v/>
      </c>
      <c r="T63" s="150" t="str">
        <f>IF(IF(AND($P63&lt;=3,$P63&gt;0),INDEX(PEA_Entretien[Cycle Déclancher],MATCH($A63,PEA_Entretien[QCAsseToSch],0)),"")=0,"",IF(AND($P63&lt;=3,$P63&gt;0),INDEX(PEA_Entretien[Cycle Déclancher],MATCH($A63,PEA_Entretien[QCAsseToSch],0)),""))</f>
        <v/>
      </c>
      <c r="U63" s="150" t="e">
        <f>IF(T63="",INDEX(PEA_Entretien[Prochain Cycle],MATCH($A63,PEA_Entretien[QCAsseToSch],0)),"")</f>
        <v>#N/A</v>
      </c>
      <c r="V63" s="152"/>
      <c r="W63" s="150" t="str">
        <f>IF(IF(AND($R63&lt;=5,$R63&gt;=4),INDEX(PEA_Entretien[Cycle Déclancher],MATCH($A63,PEA_Entretien[QCAsseToSch],0)),"")=0,"",IF(AND($R63&lt;=5,$R63&gt;=4),INDEX(PEA_Entretien[Cycle Déclancher],MATCH($A63,PEA_Entretien[QCAsseToSch],0)),""))</f>
        <v/>
      </c>
      <c r="X63" s="149" t="str">
        <f>IF(IF(AND($R63&lt;=5,$R63&gt;=4),INDEX(PEA_Entretien[BT],MATCH('Proj hres huile mot 400T '!$A63,PEA_Entretien[QCAsseToSch],0)),"")=0,"",IF(AND($R63&lt;=5,$R63&gt;=4),INDEX(PEA_Entretien[BT],MATCH('Proj hres huile mot 400T '!$A63,PEA_Entretien[QCAsseToSch],0)),""))</f>
        <v/>
      </c>
      <c r="Y63" s="149" t="e">
        <f>INDEX(Préventive[BT],MATCH('Proj hres huile mot 400T '!$A63,Préventive[Actif],0))</f>
        <v>#N/A</v>
      </c>
      <c r="Z63" s="41"/>
      <c r="AA63" s="41"/>
      <c r="AB63" s="41"/>
      <c r="AC63" s="41"/>
    </row>
    <row r="64" spans="1:29" ht="13.5" thickBot="1" x14ac:dyDescent="0.25">
      <c r="Q64" s="79"/>
      <c r="T64" s="161" t="s">
        <v>526</v>
      </c>
      <c r="U64" s="161"/>
      <c r="V64" s="161"/>
      <c r="W64" s="161"/>
      <c r="X64" s="161"/>
    </row>
    <row r="65" spans="16:24" ht="13.5" thickBot="1" x14ac:dyDescent="0.25">
      <c r="T65" s="81" t="s">
        <v>446</v>
      </c>
      <c r="U65" s="81"/>
      <c r="V65" s="81" t="s">
        <v>520</v>
      </c>
      <c r="W65" s="81" t="s">
        <v>521</v>
      </c>
      <c r="X65" s="83" t="s">
        <v>525</v>
      </c>
    </row>
    <row r="66" spans="16:24" ht="13.5" thickBot="1" x14ac:dyDescent="0.25">
      <c r="P66" s="158" t="s">
        <v>497</v>
      </c>
      <c r="Q66" s="159"/>
      <c r="R66" s="160"/>
      <c r="T66" s="22" t="s">
        <v>508</v>
      </c>
      <c r="V66" s="22" t="s">
        <v>509</v>
      </c>
      <c r="W66" s="22" t="s">
        <v>503</v>
      </c>
      <c r="X66" s="23" t="s">
        <v>503</v>
      </c>
    </row>
    <row r="67" spans="16:24" ht="13.5" thickBot="1" x14ac:dyDescent="0.25">
      <c r="P67" s="79">
        <v>1</v>
      </c>
      <c r="Q67" s="82" t="s">
        <v>446</v>
      </c>
      <c r="R67" s="79">
        <v>4</v>
      </c>
      <c r="T67" s="22" t="s">
        <v>509</v>
      </c>
      <c r="V67" s="22" t="s">
        <v>511</v>
      </c>
      <c r="W67" s="22" t="s">
        <v>504</v>
      </c>
      <c r="X67" s="23" t="s">
        <v>504</v>
      </c>
    </row>
    <row r="68" spans="16:24" x14ac:dyDescent="0.2">
      <c r="P68" s="79">
        <v>2</v>
      </c>
      <c r="Q68" s="80">
        <v>3</v>
      </c>
      <c r="R68" s="79">
        <v>5</v>
      </c>
      <c r="T68" s="22" t="s">
        <v>510</v>
      </c>
      <c r="V68" s="22" t="s">
        <v>513</v>
      </c>
      <c r="W68" s="22" t="s">
        <v>506</v>
      </c>
      <c r="X68" s="22" t="s">
        <v>506</v>
      </c>
    </row>
    <row r="69" spans="16:24" x14ac:dyDescent="0.2">
      <c r="P69" s="79">
        <v>3</v>
      </c>
      <c r="Q69" s="80"/>
      <c r="R69" s="79"/>
      <c r="T69" s="22" t="s">
        <v>511</v>
      </c>
      <c r="V69" s="22" t="s">
        <v>515</v>
      </c>
      <c r="W69" s="22" t="s">
        <v>505</v>
      </c>
      <c r="X69" s="22" t="s">
        <v>505</v>
      </c>
    </row>
    <row r="70" spans="16:24" x14ac:dyDescent="0.2">
      <c r="P70" s="79"/>
      <c r="Q70" s="80"/>
      <c r="R70" s="79"/>
      <c r="T70" s="22" t="s">
        <v>512</v>
      </c>
      <c r="V70" s="22" t="s">
        <v>516</v>
      </c>
      <c r="W70" s="22" t="s">
        <v>507</v>
      </c>
    </row>
    <row r="71" spans="16:24" x14ac:dyDescent="0.2">
      <c r="P71" s="80"/>
      <c r="Q71" s="80"/>
      <c r="R71" s="80"/>
      <c r="T71" s="22" t="s">
        <v>513</v>
      </c>
      <c r="V71" s="22" t="s">
        <v>517</v>
      </c>
      <c r="W71" s="22" t="s">
        <v>522</v>
      </c>
    </row>
    <row r="72" spans="16:24" x14ac:dyDescent="0.2">
      <c r="T72" s="22" t="s">
        <v>514</v>
      </c>
      <c r="V72" s="22" t="s">
        <v>518</v>
      </c>
      <c r="W72" s="22" t="s">
        <v>523</v>
      </c>
    </row>
    <row r="73" spans="16:24" x14ac:dyDescent="0.2">
      <c r="T73" s="22" t="s">
        <v>515</v>
      </c>
      <c r="V73" s="22" t="s">
        <v>519</v>
      </c>
      <c r="W73" s="22" t="s">
        <v>524</v>
      </c>
    </row>
    <row r="76" spans="16:24" x14ac:dyDescent="0.2">
      <c r="Q76" s="79"/>
    </row>
    <row r="82" ht="15" customHeight="1" x14ac:dyDescent="0.2"/>
    <row r="103" spans="24:24" x14ac:dyDescent="0.2">
      <c r="X103" s="26"/>
    </row>
    <row r="104" spans="24:24" x14ac:dyDescent="0.2">
      <c r="X104" s="26"/>
    </row>
    <row r="105" spans="24:24" x14ac:dyDescent="0.2">
      <c r="X105" s="26"/>
    </row>
    <row r="106" spans="24:24" x14ac:dyDescent="0.2">
      <c r="X106" s="26"/>
    </row>
    <row r="107" spans="24:24" x14ac:dyDescent="0.2">
      <c r="X107" s="26"/>
    </row>
    <row r="108" spans="24:24" x14ac:dyDescent="0.2">
      <c r="X108" s="26"/>
    </row>
  </sheetData>
  <autoFilter ref="A3:AZ83" xr:uid="{00000000-0009-0000-0000-000002000000}"/>
  <mergeCells count="3">
    <mergeCell ref="P1:R2"/>
    <mergeCell ref="P66:R66"/>
    <mergeCell ref="T64:X64"/>
  </mergeCells>
  <phoneticPr fontId="16" type="noConversion"/>
  <conditionalFormatting sqref="H19:H34">
    <cfRule type="cellIs" dxfId="97" priority="95" operator="greaterThan">
      <formula>$C19</formula>
    </cfRule>
  </conditionalFormatting>
  <conditionalFormatting sqref="G19:G34">
    <cfRule type="cellIs" dxfId="96" priority="94" operator="greaterThan">
      <formula>$C19</formula>
    </cfRule>
  </conditionalFormatting>
  <conditionalFormatting sqref="G5:G17 G36:G38">
    <cfRule type="cellIs" dxfId="95" priority="96" operator="greaterThan">
      <formula>$C5</formula>
    </cfRule>
  </conditionalFormatting>
  <conditionalFormatting sqref="H5:H17 H36:H38">
    <cfRule type="cellIs" dxfId="94" priority="97" operator="greaterThan">
      <formula>$C5</formula>
    </cfRule>
  </conditionalFormatting>
  <conditionalFormatting sqref="F58:F61 F5:F17 F36:F38">
    <cfRule type="cellIs" dxfId="93" priority="93" operator="greaterThan">
      <formula>$C5</formula>
    </cfRule>
  </conditionalFormatting>
  <conditionalFormatting sqref="F19:F34">
    <cfRule type="cellIs" dxfId="92" priority="90" operator="greaterThan">
      <formula>$C19</formula>
    </cfRule>
  </conditionalFormatting>
  <conditionalFormatting sqref="G40:G45">
    <cfRule type="cellIs" dxfId="91" priority="89" operator="greaterThan">
      <formula>$C40</formula>
    </cfRule>
  </conditionalFormatting>
  <conditionalFormatting sqref="H40:H45">
    <cfRule type="cellIs" dxfId="90" priority="88" operator="greaterThan">
      <formula>$C40</formula>
    </cfRule>
  </conditionalFormatting>
  <conditionalFormatting sqref="F40:F45">
    <cfRule type="cellIs" dxfId="89" priority="87" operator="greaterThan">
      <formula>$C40</formula>
    </cfRule>
  </conditionalFormatting>
  <conditionalFormatting sqref="G47">
    <cfRule type="cellIs" dxfId="88" priority="86" operator="greaterThan">
      <formula>$C47</formula>
    </cfRule>
  </conditionalFormatting>
  <conditionalFormatting sqref="H47">
    <cfRule type="cellIs" dxfId="87" priority="85" operator="greaterThan">
      <formula>$C47</formula>
    </cfRule>
  </conditionalFormatting>
  <conditionalFormatting sqref="F47">
    <cfRule type="cellIs" dxfId="86" priority="84" operator="greaterThan">
      <formula>$C47</formula>
    </cfRule>
  </conditionalFormatting>
  <conditionalFormatting sqref="G49:H49 G51:H56">
    <cfRule type="cellIs" dxfId="85" priority="83" operator="greaterThan">
      <formula>$C49</formula>
    </cfRule>
  </conditionalFormatting>
  <conditionalFormatting sqref="F49 F51:F56">
    <cfRule type="cellIs" dxfId="84" priority="82" operator="greaterThan">
      <formula>$C49</formula>
    </cfRule>
  </conditionalFormatting>
  <conditionalFormatting sqref="G58">
    <cfRule type="cellIs" dxfId="83" priority="80" operator="greaterThan">
      <formula>$C58</formula>
    </cfRule>
  </conditionalFormatting>
  <conditionalFormatting sqref="H58">
    <cfRule type="cellIs" dxfId="82" priority="79" operator="greaterThan">
      <formula>$C58</formula>
    </cfRule>
  </conditionalFormatting>
  <conditionalFormatting sqref="G59">
    <cfRule type="cellIs" dxfId="81" priority="78" operator="greaterThan">
      <formula>$C59</formula>
    </cfRule>
  </conditionalFormatting>
  <conditionalFormatting sqref="H59">
    <cfRule type="cellIs" dxfId="80" priority="77" operator="greaterThan">
      <formula>$C59</formula>
    </cfRule>
  </conditionalFormatting>
  <conditionalFormatting sqref="G60">
    <cfRule type="cellIs" dxfId="79" priority="76" operator="greaterThan">
      <formula>$C60</formula>
    </cfRule>
  </conditionalFormatting>
  <conditionalFormatting sqref="H60">
    <cfRule type="cellIs" dxfId="78" priority="75" operator="greaterThan">
      <formula>$C60</formula>
    </cfRule>
  </conditionalFormatting>
  <conditionalFormatting sqref="G61">
    <cfRule type="cellIs" dxfId="77" priority="74" operator="greaterThan">
      <formula>$C61</formula>
    </cfRule>
  </conditionalFormatting>
  <conditionalFormatting sqref="H61">
    <cfRule type="cellIs" dxfId="76" priority="73" operator="greaterThan">
      <formula>$C61</formula>
    </cfRule>
  </conditionalFormatting>
  <conditionalFormatting sqref="F62:F63">
    <cfRule type="cellIs" dxfId="75" priority="70" operator="greaterThan">
      <formula>$C62</formula>
    </cfRule>
  </conditionalFormatting>
  <conditionalFormatting sqref="G62:G63">
    <cfRule type="cellIs" dxfId="74" priority="69" operator="greaterThan">
      <formula>$C62</formula>
    </cfRule>
  </conditionalFormatting>
  <conditionalFormatting sqref="H62:H63">
    <cfRule type="cellIs" dxfId="73" priority="68" operator="greaterThan">
      <formula>$C62</formula>
    </cfRule>
  </conditionalFormatting>
  <conditionalFormatting sqref="I5:I38 I47 I49 I51:I56 I58:I63 I40:I45">
    <cfRule type="cellIs" dxfId="72" priority="64" operator="greaterThan">
      <formula>$C5</formula>
    </cfRule>
  </conditionalFormatting>
  <conditionalFormatting sqref="J5:J38 J47 J49 J51:J56 J58:J63 J40:J45">
    <cfRule type="cellIs" dxfId="71" priority="63" operator="greaterThan">
      <formula>$C5</formula>
    </cfRule>
  </conditionalFormatting>
  <conditionalFormatting sqref="B6:B17 B47 B36:B38 B19:B34 B49 B51:B56 B58:B63 B40:B45">
    <cfRule type="cellIs" dxfId="70" priority="62" operator="lessThan">
      <formula>TODAY()-45</formula>
    </cfRule>
  </conditionalFormatting>
  <conditionalFormatting sqref="P5:P17 P19:P34 P36:P38 P47 P49 P51:P56 P40:P45 R19:S34 R36:S38 R40:S45 R47:S47 R49:S49 R51:S56 S58:S63 R5:S17">
    <cfRule type="expression" dxfId="69" priority="51">
      <formula>$P5=1</formula>
    </cfRule>
    <cfRule type="expression" dxfId="68" priority="52">
      <formula>$P5=2</formula>
    </cfRule>
    <cfRule type="expression" dxfId="67" priority="53">
      <formula>$P5=3</formula>
    </cfRule>
    <cfRule type="expression" dxfId="66" priority="55">
      <formula>$R5=5</formula>
    </cfRule>
  </conditionalFormatting>
  <conditionalFormatting sqref="P5:P17 P19:P34 P36:P38 P47 P49 P51:P56 P40:P45 Z58:AC63 R19:S34 R36:S38 R40:S45 R47:S47 R49:S49 R51:S56 P58:S63 R5:S17">
    <cfRule type="expression" dxfId="65" priority="54">
      <formula>$R5=4</formula>
    </cfRule>
  </conditionalFormatting>
  <conditionalFormatting sqref="P5 P58:R63 Z58:AC63">
    <cfRule type="expression" dxfId="64" priority="44">
      <formula>$P5="Down"</formula>
    </cfRule>
  </conditionalFormatting>
  <conditionalFormatting sqref="P10">
    <cfRule type="expression" dxfId="63" priority="43">
      <formula>$P10="Down"</formula>
    </cfRule>
  </conditionalFormatting>
  <conditionalFormatting sqref="S19:S34 S36:S38 S40:S45 S47 S49 S51:S56 S58:S63 R5:S17 X5:X17 X58:X63 X51:X56 X49 X47 X40:X45 X36:X38 X19:X34">
    <cfRule type="expression" dxfId="62" priority="37">
      <formula>$P5="Down"</formula>
    </cfRule>
  </conditionalFormatting>
  <conditionalFormatting sqref="X5:X17 X58:X63 X51:X56 X49 X47 X40:X45 X36:X38 X19:X34">
    <cfRule type="expression" dxfId="61" priority="38">
      <formula>$P5=1</formula>
    </cfRule>
    <cfRule type="expression" dxfId="60" priority="39">
      <formula>$P5=2</formula>
    </cfRule>
    <cfRule type="expression" dxfId="59" priority="40">
      <formula>$P5=3</formula>
    </cfRule>
    <cfRule type="expression" dxfId="58" priority="42">
      <formula>$R5=5</formula>
    </cfRule>
  </conditionalFormatting>
  <conditionalFormatting sqref="X5:X17 X58:X63 X51:X56 X49 X47 X40:X45 X36:X38 X19:X34">
    <cfRule type="expression" dxfId="57" priority="41">
      <formula>$R5=4</formula>
    </cfRule>
  </conditionalFormatting>
  <conditionalFormatting sqref="Y5:AC17 Y19:Y34 Y36:Y38 Y40:Y45 Y47 Y49 Y51:Y56 Y58:Y63">
    <cfRule type="expression" dxfId="56" priority="31">
      <formula>$P5="Down"</formula>
    </cfRule>
  </conditionalFormatting>
  <conditionalFormatting sqref="Y5:AC17 Y19:Y34 Y36:Y38 Y40:Y45 Y47 Y49 Y51:Y56 Y58:Y63">
    <cfRule type="expression" dxfId="55" priority="32">
      <formula>$P5=1</formula>
    </cfRule>
    <cfRule type="expression" dxfId="54" priority="33">
      <formula>$P5=2</formula>
    </cfRule>
    <cfRule type="expression" dxfId="53" priority="34">
      <formula>$P5=3</formula>
    </cfRule>
    <cfRule type="expression" dxfId="52" priority="36">
      <formula>$R5=5</formula>
    </cfRule>
  </conditionalFormatting>
  <conditionalFormatting sqref="Y5:AC17 Y19:Y34 Y36:Y38 Y40:Y45 Y47 Y49 Y51:Y56 Y58:Y63">
    <cfRule type="expression" dxfId="51" priority="35">
      <formula>$R5=4</formula>
    </cfRule>
  </conditionalFormatting>
  <conditionalFormatting sqref="R36:R38 R47 P47 P36:P38 R19:R34 P19:P34 R49 P49 P51:P56 R51:R56 R40:R45 P40:P45">
    <cfRule type="expression" dxfId="50" priority="22">
      <formula>$P19="Down"</formula>
    </cfRule>
  </conditionalFormatting>
  <conditionalFormatting sqref="P58:R63 Z58:AC63">
    <cfRule type="expression" dxfId="49" priority="23">
      <formula>$P58=1</formula>
    </cfRule>
    <cfRule type="expression" dxfId="48" priority="29">
      <formula>$R58=5</formula>
    </cfRule>
  </conditionalFormatting>
  <conditionalFormatting sqref="P58:R63 Z58:AC63">
    <cfRule type="expression" dxfId="47" priority="21">
      <formula>$P58=2</formula>
    </cfRule>
    <cfRule type="expression" dxfId="46" priority="24">
      <formula>$Q58=3</formula>
    </cfRule>
  </conditionalFormatting>
  <conditionalFormatting sqref="Z19:AC34">
    <cfRule type="expression" dxfId="45" priority="14">
      <formula>$P19="Down"</formula>
    </cfRule>
  </conditionalFormatting>
  <conditionalFormatting sqref="Z19:AC34">
    <cfRule type="expression" dxfId="44" priority="15">
      <formula>$P19=1</formula>
    </cfRule>
    <cfRule type="expression" dxfId="43" priority="16">
      <formula>$P19=2</formula>
    </cfRule>
    <cfRule type="expression" dxfId="42" priority="17">
      <formula>$P19=3</formula>
    </cfRule>
    <cfRule type="expression" dxfId="41" priority="98">
      <formula>$R19=5</formula>
    </cfRule>
  </conditionalFormatting>
  <conditionalFormatting sqref="Z19:AC34">
    <cfRule type="expression" dxfId="40" priority="18">
      <formula>$R19=4</formula>
    </cfRule>
  </conditionalFormatting>
  <conditionalFormatting sqref="Z40:AC45 Z51:AC56 Z49:AC49 Z36:AC38 Z47:AC47">
    <cfRule type="expression" dxfId="39" priority="7">
      <formula>$P36="Down"</formula>
    </cfRule>
  </conditionalFormatting>
  <conditionalFormatting sqref="Z40:AC45 Z51:AC56 Z49:AC49 Z36:AC38 Z47:AC47">
    <cfRule type="expression" dxfId="38" priority="8">
      <formula>$P36=1</formula>
    </cfRule>
    <cfRule type="expression" dxfId="37" priority="9">
      <formula>$P36=2</formula>
    </cfRule>
    <cfRule type="expression" dxfId="36" priority="10">
      <formula>$P36=3</formula>
    </cfRule>
  </conditionalFormatting>
  <conditionalFormatting sqref="Z40:AC45 Z51:AC56 Z49:AC49 Z36:AC38 Z47:AC47">
    <cfRule type="expression" dxfId="35" priority="11">
      <formula>$R36=4</formula>
    </cfRule>
  </conditionalFormatting>
  <printOptions horizontalCentered="1"/>
  <pageMargins left="3.937007874015748E-2" right="3.937007874015748E-2" top="0.35433070866141736" bottom="0.55118110236220474" header="0.31496062992125984" footer="0.31496062992125984"/>
  <pageSetup paperSize="3" scale="86" orientation="portrait" r:id="rId1"/>
  <headerFooter>
    <oddHeader>&amp;C&amp;18GANTT 240&amp;RIMPRIMÉ LE &amp;D</oddHeader>
  </headerFooter>
  <ignoredErrors>
    <ignoredError sqref="Y8:Y63 U6:U7 U19:U34 U36:U38 U40:U45 U47 U49 U51:U56 U58:U63 U9:U17" evalError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DD829B-258D-4316-A76B-BBBAD6380427}">
  <sheetPr codeName="Feuil9">
    <tabColor rgb="FF00B0F0"/>
  </sheetPr>
  <dimension ref="A1:N65"/>
  <sheetViews>
    <sheetView showZeros="0" workbookViewId="0">
      <selection activeCell="H31" sqref="H31"/>
    </sheetView>
  </sheetViews>
  <sheetFormatPr baseColWidth="10" defaultColWidth="11.42578125" defaultRowHeight="15" x14ac:dyDescent="0.25"/>
  <cols>
    <col min="1" max="1" width="18.28515625" style="2" customWidth="1"/>
    <col min="2" max="4" width="16.28515625" style="1" hidden="1" customWidth="1"/>
    <col min="5" max="5" width="15.7109375" style="1" customWidth="1"/>
    <col min="6" max="6" width="10.7109375" style="1" customWidth="1"/>
    <col min="7" max="7" width="15.7109375" style="1" customWidth="1"/>
    <col min="8" max="8" width="10.7109375" style="1" customWidth="1"/>
    <col min="9" max="9" width="15.7109375" style="1" customWidth="1"/>
    <col min="10" max="10" width="10.7109375" style="1" customWidth="1"/>
    <col min="11" max="11" width="15.7109375" style="1" customWidth="1"/>
    <col min="12" max="12" width="10.7109375" style="1" customWidth="1"/>
    <col min="13" max="13" width="15.7109375" style="1" customWidth="1"/>
    <col min="14" max="14" width="10.7109375" style="1" customWidth="1"/>
    <col min="15" max="16384" width="11.42578125" style="1"/>
  </cols>
  <sheetData>
    <row r="1" spans="1:14" ht="15.75" thickBot="1" x14ac:dyDescent="0.3">
      <c r="A1" s="115"/>
      <c r="B1" s="57"/>
      <c r="C1" s="58"/>
      <c r="D1" s="57"/>
    </row>
    <row r="2" spans="1:14" x14ac:dyDescent="0.25">
      <c r="A2" s="70" t="s">
        <v>490</v>
      </c>
      <c r="B2" s="58"/>
      <c r="C2" s="58"/>
      <c r="D2" s="58"/>
      <c r="E2" s="179">
        <f>E3-6</f>
        <v>45589</v>
      </c>
      <c r="F2" s="180"/>
      <c r="G2" s="193">
        <f>E2+7</f>
        <v>45596</v>
      </c>
      <c r="H2" s="194"/>
      <c r="I2" s="203">
        <f>G2+7</f>
        <v>45603</v>
      </c>
      <c r="J2" s="204"/>
      <c r="K2" s="197">
        <f>I2+7</f>
        <v>45610</v>
      </c>
      <c r="L2" s="198"/>
      <c r="M2" s="185">
        <f t="shared" ref="M2:M3" si="0">K2+7</f>
        <v>45617</v>
      </c>
      <c r="N2" s="186"/>
    </row>
    <row r="3" spans="1:14" ht="15.75" thickBot="1" x14ac:dyDescent="0.3">
      <c r="A3" s="71" t="s">
        <v>491</v>
      </c>
      <c r="B3" s="58"/>
      <c r="C3" s="58"/>
      <c r="D3" s="58"/>
      <c r="E3" s="177">
        <f>'Proj hres huile mot 400T '!F3</f>
        <v>45595</v>
      </c>
      <c r="F3" s="178"/>
      <c r="G3" s="191">
        <f>E3+7</f>
        <v>45602</v>
      </c>
      <c r="H3" s="192"/>
      <c r="I3" s="201">
        <f>G3+7</f>
        <v>45609</v>
      </c>
      <c r="J3" s="202"/>
      <c r="K3" s="195">
        <f>I3+7</f>
        <v>45616</v>
      </c>
      <c r="L3" s="196"/>
      <c r="M3" s="183">
        <f t="shared" si="0"/>
        <v>45623</v>
      </c>
      <c r="N3" s="184"/>
    </row>
    <row r="4" spans="1:14" ht="15.75" thickBot="1" x14ac:dyDescent="0.3">
      <c r="A4" s="58"/>
      <c r="B4" s="58"/>
      <c r="C4" s="58"/>
      <c r="D4" s="58"/>
      <c r="E4" s="175" t="s">
        <v>91</v>
      </c>
      <c r="F4" s="176"/>
      <c r="G4" s="189" t="s">
        <v>91</v>
      </c>
      <c r="H4" s="190"/>
      <c r="I4" s="199" t="s">
        <v>91</v>
      </c>
      <c r="J4" s="200"/>
      <c r="K4" s="187" t="s">
        <v>91</v>
      </c>
      <c r="L4" s="188"/>
      <c r="M4" s="181" t="s">
        <v>91</v>
      </c>
      <c r="N4" s="182"/>
    </row>
    <row r="5" spans="1:14" ht="15.75" thickBot="1" x14ac:dyDescent="0.3">
      <c r="A5" s="59" t="s">
        <v>489</v>
      </c>
      <c r="B5" s="84" t="s">
        <v>492</v>
      </c>
      <c r="C5" s="84" t="s">
        <v>501</v>
      </c>
      <c r="D5" s="124" t="s">
        <v>493</v>
      </c>
      <c r="E5" s="171">
        <f>'Proj hres huile mot 400T '!F2</f>
        <v>44</v>
      </c>
      <c r="F5" s="172"/>
      <c r="G5" s="167">
        <f>+E5+1</f>
        <v>45</v>
      </c>
      <c r="H5" s="168"/>
      <c r="I5" s="169">
        <f>+G5+1</f>
        <v>46</v>
      </c>
      <c r="J5" s="170"/>
      <c r="K5" s="173">
        <f>+I5+1</f>
        <v>47</v>
      </c>
      <c r="L5" s="174"/>
      <c r="M5" s="162">
        <f>+K5+1</f>
        <v>48</v>
      </c>
      <c r="N5" s="163"/>
    </row>
    <row r="6" spans="1:14" ht="15.75" thickBot="1" x14ac:dyDescent="0.3">
      <c r="A6" s="69" t="s">
        <v>149</v>
      </c>
      <c r="B6" s="75"/>
      <c r="C6" s="68"/>
      <c r="D6" s="123"/>
      <c r="E6" s="164"/>
      <c r="F6" s="165"/>
      <c r="G6" s="165"/>
      <c r="H6" s="165"/>
      <c r="I6" s="165"/>
      <c r="J6" s="165"/>
      <c r="K6" s="165"/>
      <c r="L6" s="165"/>
      <c r="M6" s="165"/>
      <c r="N6" s="166"/>
    </row>
    <row r="7" spans="1:14" x14ac:dyDescent="0.25">
      <c r="A7" s="116" t="s">
        <v>48</v>
      </c>
      <c r="B7" s="98">
        <f>INDEX('Proj hres huile mot 400T '!P$1:P$10006,MATCH($A7,'Proj hres huile mot 400T '!$A$1:$A$1006,0))</f>
        <v>0</v>
      </c>
      <c r="C7" s="104"/>
      <c r="D7" s="108">
        <f>INDEX('Proj hres huile mot 400T '!$R$1:$R$10006,MATCH($A7,'Proj hres huile mot 400T '!$A$1:$A$1006,0))</f>
        <v>0</v>
      </c>
      <c r="E7" s="72" t="str">
        <f>IF(IF($B7=1,INDEX('Proj hres huile mot 400T '!$T$1:$T$10006,MATCH($A7,'Proj hres huile mot 400T '!$A$1:$A$10006,0)),"")=0,"",IF($B7=1,INDEX('Proj hres huile mot 400T '!$T$1:$T$10006,MATCH($A7,'Proj hres huile mot 400T '!$A$1:$A$10006,0)),""))</f>
        <v/>
      </c>
      <c r="F7" s="61" t="str">
        <f>IF(IF($B7=1,INDEX('Proj hres huile mot 400T '!$S$1:$S$10006,MATCH($A7,'Proj hres huile mot 400T '!$A$1:$A$10006,0)),"")=0,"",IF($B7=1,INDEX('Proj hres huile mot 400T '!$S$1:$S$10006,MATCH($A7,'Proj hres huile mot 400T '!$A$1:$A$10006,0)),""))</f>
        <v/>
      </c>
      <c r="G7" s="72" t="str">
        <f>IF(IF($B7=2,INDEX('Proj hres huile mot 400T '!$T$1:$T$10006,MATCH($A7,'Proj hres huile mot 400T '!$A$1:$A$10006,0)),"")=0,"",IF($B7=2,INDEX('Proj hres huile mot 400T '!$T$1:$T$10006,MATCH($A7,'Proj hres huile mot 400T '!$A$1:$A$10006,0)),""))</f>
        <v/>
      </c>
      <c r="H7" s="61" t="str">
        <f>IF(IF($B7=2,INDEX('Proj hres huile mot 400T '!$S$1:$S$10006,MATCH($A7,'Proj hres huile mot 400T '!$A$1:$A$10006,0)),"")=0,"",IF($B7=2,INDEX('Proj hres huile mot 400T '!$S$1:$S$10006,MATCH($A7,'Proj hres huile mot 400T '!$A$1:$A$10006,0)),""))</f>
        <v/>
      </c>
      <c r="I7" s="72" t="str">
        <f>IF(IF($B7=3,INDEX('Proj hres huile mot 400T '!$T$1:$T$10006,MATCH($A7,'Proj hres huile mot 400T '!$A$1:$A$10006,0)),"")=0,"",IF($B7=3,INDEX('Proj hres huile mot 400T '!$T$1:$T$10006,MATCH($A7,'Proj hres huile mot 400T '!$A$1:$A$10006,0)),""))</f>
        <v/>
      </c>
      <c r="J7" s="61" t="str">
        <f>IF(IF($B7=3,INDEX('Proj hres huile mot 400T '!$S$1:$S$10006,MATCH($A7,'Proj hres huile mot 400T '!$A$1:$A$10006,0)),"")=0,"",IF($B7=3,INDEX('Proj hres huile mot 400T '!$S$1:$S$10006,MATCH($A7,'Proj hres huile mot 400T '!$A$1:$A$10006,0)),""))</f>
        <v/>
      </c>
      <c r="K7" s="72" t="str">
        <f>IF(IF($D7=4,INDEX('Proj hres huile mot 400T '!$W$1:$W$10006,MATCH($A7,'Proj hres huile mot 400T '!$A$1:$A$10006,0)),"")=0,"",IF($D7=4,INDEX('Proj hres huile mot 400T '!$W$1:$W$10006,MATCH($A7,'Proj hres huile mot 400T '!$A$1:$A$10006,0)),""))</f>
        <v/>
      </c>
      <c r="L7" s="61" t="str">
        <f>IF(IF($D7=4,INDEX('Proj hres huile mot 400T '!$X$1:$X$10006,MATCH($A7,'Proj hres huile mot 400T '!$A$1:$A$10006,0)),"")=0,"",IF($D7=4,INDEX('Proj hres huile mot 400T '!$X$1:$X$10006,MATCH($A7,'Proj hres huile mot 400T '!$A$1:$A$10006,0)),""))</f>
        <v/>
      </c>
      <c r="M7" s="72" t="str">
        <f>IF(IF($D7=5,INDEX('Proj hres huile mot 400T '!$W$1:$W$10006,MATCH($A7,'Proj hres huile mot 400T '!$A$1:$A$10006,0)),"")=0,"",IF($D7=5,INDEX('Proj hres huile mot 400T '!$W$1:$W$10006,MATCH($A7,'Proj hres huile mot 400T '!$A$1:$A$10006,0)),""))</f>
        <v/>
      </c>
      <c r="N7" s="61" t="str">
        <f>IF(IF($D7=5,INDEX('Proj hres huile mot 400T '!$X$1:$X$10006,MATCH($A7,'Proj hres huile mot 400T '!$A$1:$A$10006,0)),"")=0,"",IF($D7=5,INDEX('Proj hres huile mot 400T '!$X$1:$X$10006,MATCH($A7,'Proj hres huile mot 400T '!$A$1:$A$10006,0)),""))</f>
        <v/>
      </c>
    </row>
    <row r="8" spans="1:14" x14ac:dyDescent="0.25">
      <c r="A8" s="117" t="s">
        <v>16</v>
      </c>
      <c r="B8" s="99">
        <f>INDEX('Proj hres huile mot 400T '!P$1:P$10006,MATCH($A8,'Proj hres huile mot 400T '!$A$1:$A$1006,0))</f>
        <v>0</v>
      </c>
      <c r="C8" s="105"/>
      <c r="D8" s="109">
        <f>INDEX('Proj hres huile mot 400T '!$R$1:$R$10006,MATCH($A8,'Proj hres huile mot 400T '!$A$1:$A$1006,0))</f>
        <v>0</v>
      </c>
      <c r="E8" s="73" t="str">
        <f>IF(IF($B8=1,INDEX('Proj hres huile mot 400T '!$T$1:$T$10006,MATCH($A8,'Proj hres huile mot 400T '!$A$1:$A$10006,0)),"")=0,"",IF($B8=1,INDEX('Proj hres huile mot 400T '!$T$1:$T$10006,MATCH($A8,'Proj hres huile mot 400T '!$A$1:$A$10006,0)),""))</f>
        <v/>
      </c>
      <c r="F8" s="60" t="str">
        <f>IF(IF($B8=1,INDEX('Proj hres huile mot 400T '!$S$1:$S$10006,MATCH($A8,'Proj hres huile mot 400T '!$A$1:$A$10006,0)),"")=0,"",IF($B8=1,INDEX('Proj hres huile mot 400T '!$S$1:$S$10006,MATCH($A8,'Proj hres huile mot 400T '!$A$1:$A$10006,0)),""))</f>
        <v/>
      </c>
      <c r="G8" s="73" t="str">
        <f>IF(IF($B8=2,INDEX('Proj hres huile mot 400T '!$T$1:$T$10006,MATCH($A8,'Proj hres huile mot 400T '!$A$1:$A$10006,0)),"")=0,"",IF($B8=2,INDEX('Proj hres huile mot 400T '!$T$1:$T$10006,MATCH($A8,'Proj hres huile mot 400T '!$A$1:$A$10006,0)),""))</f>
        <v/>
      </c>
      <c r="H8" s="60" t="str">
        <f>IF(IF($B8=2,INDEX('Proj hres huile mot 400T '!$S$1:$S$10006,MATCH($A8,'Proj hres huile mot 400T '!$A$1:$A$10006,0)),"")=0,"",IF($B8=2,INDEX('Proj hres huile mot 400T '!$S$1:$S$10006,MATCH($A8,'Proj hres huile mot 400T '!$A$1:$A$10006,0)),""))</f>
        <v/>
      </c>
      <c r="I8" s="73" t="str">
        <f>IF(IF($B8=3,INDEX('Proj hres huile mot 400T '!$T$1:$T$10006,MATCH($A8,'Proj hres huile mot 400T '!$A$1:$A$10006,0)),"")=0,"",IF($B8=3,INDEX('Proj hres huile mot 400T '!$T$1:$T$10006,MATCH($A8,'Proj hres huile mot 400T '!$A$1:$A$10006,0)),""))</f>
        <v/>
      </c>
      <c r="J8" s="60" t="str">
        <f>IF(IF($B8=3,INDEX('Proj hres huile mot 400T '!$S$1:$S$10006,MATCH($A8,'Proj hres huile mot 400T '!$A$1:$A$10006,0)),"")=0,"",IF($B8=3,INDEX('Proj hres huile mot 400T '!$S$1:$S$10006,MATCH($A8,'Proj hres huile mot 400T '!$A$1:$A$10006,0)),""))</f>
        <v/>
      </c>
      <c r="K8" s="73" t="str">
        <f>IF(IF($D8=4,INDEX('Proj hres huile mot 400T '!$W$1:$W$10006,MATCH($A8,'Proj hres huile mot 400T '!$A$1:$A$10006,0)),"")=0,"",IF($D8=4,INDEX('Proj hres huile mot 400T '!$W$1:$W$10006,MATCH($A8,'Proj hres huile mot 400T '!$A$1:$A$10006,0)),""))</f>
        <v/>
      </c>
      <c r="L8" s="60" t="str">
        <f>IF(IF($D8=4,INDEX('Proj hres huile mot 400T '!$X$1:$X$10006,MATCH($A8,'Proj hres huile mot 400T '!$A$1:$A$10006,0)),"")=0,"",IF($D8=4,INDEX('Proj hres huile mot 400T '!$X$1:$X$10006,MATCH($A8,'Proj hres huile mot 400T '!$A$1:$A$10006,0)),""))</f>
        <v/>
      </c>
      <c r="M8" s="73" t="str">
        <f>IF(IF($D8=5,INDEX('Proj hres huile mot 400T '!$W$1:$W$10006,MATCH($A8,'Proj hres huile mot 400T '!$A$1:$A$10006,0)),"")=0,"",IF($D8=5,INDEX('Proj hres huile mot 400T '!$W$1:$W$10006,MATCH($A8,'Proj hres huile mot 400T '!$A$1:$A$10006,0)),""))</f>
        <v/>
      </c>
      <c r="N8" s="60" t="str">
        <f>IF(IF($D8=5,INDEX('Proj hres huile mot 400T '!$X$1:$X$10006,MATCH($A8,'Proj hres huile mot 400T '!$A$1:$A$10006,0)),"")=0,"",IF($D8=5,INDEX('Proj hres huile mot 400T '!$X$1:$X$10006,MATCH($A8,'Proj hres huile mot 400T '!$A$1:$A$10006,0)),""))</f>
        <v/>
      </c>
    </row>
    <row r="9" spans="1:14" x14ac:dyDescent="0.25">
      <c r="A9" s="117" t="s">
        <v>54</v>
      </c>
      <c r="B9" s="99">
        <f>INDEX('Proj hres huile mot 400T '!P$1:P$10006,MATCH($A9,'Proj hres huile mot 400T '!$A$1:$A$1006,0))</f>
        <v>0</v>
      </c>
      <c r="C9" s="105"/>
      <c r="D9" s="109">
        <f>INDEX('Proj hres huile mot 400T '!$R$1:$R$10006,MATCH($A9,'Proj hres huile mot 400T '!$A$1:$A$1006,0))</f>
        <v>0</v>
      </c>
      <c r="E9" s="73" t="str">
        <f>IF(IF($B9=1,INDEX('Proj hres huile mot 400T '!$T$1:$T$10006,MATCH($A9,'Proj hres huile mot 400T '!$A$1:$A$10006,0)),"")=0,"",IF($B9=1,INDEX('Proj hres huile mot 400T '!$T$1:$T$10006,MATCH($A9,'Proj hres huile mot 400T '!$A$1:$A$10006,0)),""))</f>
        <v/>
      </c>
      <c r="F9" s="60" t="str">
        <f>IF(IF($B9=1,INDEX('Proj hres huile mot 400T '!$S$1:$S$10006,MATCH($A9,'Proj hres huile mot 400T '!$A$1:$A$10006,0)),"")=0,"",IF($B9=1,INDEX('Proj hres huile mot 400T '!$S$1:$S$10006,MATCH($A9,'Proj hres huile mot 400T '!$A$1:$A$10006,0)),""))</f>
        <v/>
      </c>
      <c r="G9" s="73" t="str">
        <f>IF(IF($B9=2,INDEX('Proj hres huile mot 400T '!$T$1:$T$10006,MATCH($A9,'Proj hres huile mot 400T '!$A$1:$A$10006,0)),"")=0,"",IF($B9=2,INDEX('Proj hres huile mot 400T '!$T$1:$T$10006,MATCH($A9,'Proj hres huile mot 400T '!$A$1:$A$10006,0)),""))</f>
        <v/>
      </c>
      <c r="H9" s="60" t="str">
        <f>IF(IF($B9=2,INDEX('Proj hres huile mot 400T '!$S$1:$S$10006,MATCH($A9,'Proj hres huile mot 400T '!$A$1:$A$10006,0)),"")=0,"",IF($B9=2,INDEX('Proj hres huile mot 400T '!$S$1:$S$10006,MATCH($A9,'Proj hres huile mot 400T '!$A$1:$A$10006,0)),""))</f>
        <v/>
      </c>
      <c r="I9" s="73" t="str">
        <f>IF(IF($B9=3,INDEX('Proj hres huile mot 400T '!$T$1:$T$10006,MATCH($A9,'Proj hres huile mot 400T '!$A$1:$A$10006,0)),"")=0,"",IF($B9=3,INDEX('Proj hres huile mot 400T '!$T$1:$T$10006,MATCH($A9,'Proj hres huile mot 400T '!$A$1:$A$10006,0)),""))</f>
        <v/>
      </c>
      <c r="J9" s="60" t="str">
        <f>IF(IF($B9=3,INDEX('Proj hres huile mot 400T '!$S$1:$S$10006,MATCH($A9,'Proj hres huile mot 400T '!$A$1:$A$10006,0)),"")=0,"",IF($B9=3,INDEX('Proj hres huile mot 400T '!$S$1:$S$10006,MATCH($A9,'Proj hres huile mot 400T '!$A$1:$A$10006,0)),""))</f>
        <v/>
      </c>
      <c r="K9" s="73" t="str">
        <f>IF(IF($D9=4,INDEX('Proj hres huile mot 400T '!$W$1:$W$10006,MATCH($A9,'Proj hres huile mot 400T '!$A$1:$A$10006,0)),"")=0,"",IF($D9=4,INDEX('Proj hres huile mot 400T '!$W$1:$W$10006,MATCH($A9,'Proj hres huile mot 400T '!$A$1:$A$10006,0)),""))</f>
        <v/>
      </c>
      <c r="L9" s="60" t="str">
        <f>IF(IF($D9=4,INDEX('Proj hres huile mot 400T '!$X$1:$X$10006,MATCH($A9,'Proj hres huile mot 400T '!$A$1:$A$10006,0)),"")=0,"",IF($D9=4,INDEX('Proj hres huile mot 400T '!$X$1:$X$10006,MATCH($A9,'Proj hres huile mot 400T '!$A$1:$A$10006,0)),""))</f>
        <v/>
      </c>
      <c r="M9" s="73" t="str">
        <f>IF(IF($D9=5,INDEX('Proj hres huile mot 400T '!$W$1:$W$10006,MATCH($A9,'Proj hres huile mot 400T '!$A$1:$A$10006,0)),"")=0,"",IF($D9=5,INDEX('Proj hres huile mot 400T '!$W$1:$W$10006,MATCH($A9,'Proj hres huile mot 400T '!$A$1:$A$10006,0)),""))</f>
        <v/>
      </c>
      <c r="N9" s="60" t="str">
        <f>IF(IF($D9=5,INDEX('Proj hres huile mot 400T '!$X$1:$X$10006,MATCH($A9,'Proj hres huile mot 400T '!$A$1:$A$10006,0)),"")=0,"",IF($D9=5,INDEX('Proj hres huile mot 400T '!$X$1:$X$10006,MATCH($A9,'Proj hres huile mot 400T '!$A$1:$A$10006,0)),""))</f>
        <v/>
      </c>
    </row>
    <row r="10" spans="1:14" x14ac:dyDescent="0.25">
      <c r="A10" s="117" t="s">
        <v>108</v>
      </c>
      <c r="B10" s="99">
        <f>INDEX('Proj hres huile mot 400T '!P$1:P$10006,MATCH($A10,'Proj hres huile mot 400T '!$A$1:$A$1006,0))</f>
        <v>0</v>
      </c>
      <c r="C10" s="105"/>
      <c r="D10" s="109">
        <f>INDEX('Proj hres huile mot 400T '!$R$1:$R$10006,MATCH($A10,'Proj hres huile mot 400T '!$A$1:$A$1006,0))</f>
        <v>0</v>
      </c>
      <c r="E10" s="73" t="str">
        <f>IF(IF($B10=1,INDEX('Proj hres huile mot 400T '!$T$1:$T$10006,MATCH($A10,'Proj hres huile mot 400T '!$A$1:$A$10006,0)),"")=0,"",IF($B10=1,INDEX('Proj hres huile mot 400T '!$T$1:$T$10006,MATCH($A10,'Proj hres huile mot 400T '!$A$1:$A$10006,0)),""))</f>
        <v/>
      </c>
      <c r="F10" s="60" t="str">
        <f>IF(IF($B10=1,INDEX('Proj hres huile mot 400T '!$S$1:$S$10006,MATCH($A10,'Proj hres huile mot 400T '!$A$1:$A$10006,0)),"")=0,"",IF($B10=1,INDEX('Proj hres huile mot 400T '!$S$1:$S$10006,MATCH($A10,'Proj hres huile mot 400T '!$A$1:$A$10006,0)),""))</f>
        <v/>
      </c>
      <c r="G10" s="73" t="str">
        <f>IF(IF($B10=2,INDEX('Proj hres huile mot 400T '!$T$1:$T$10006,MATCH($A10,'Proj hres huile mot 400T '!$A$1:$A$10006,0)),"")=0,"",IF($B10=2,INDEX('Proj hres huile mot 400T '!$T$1:$T$10006,MATCH($A10,'Proj hres huile mot 400T '!$A$1:$A$10006,0)),""))</f>
        <v/>
      </c>
      <c r="H10" s="60" t="str">
        <f>IF(IF($B10=2,INDEX('Proj hres huile mot 400T '!$S$1:$S$10006,MATCH($A10,'Proj hres huile mot 400T '!$A$1:$A$10006,0)),"")=0,"",IF($B10=2,INDEX('Proj hres huile mot 400T '!$S$1:$S$10006,MATCH($A10,'Proj hres huile mot 400T '!$A$1:$A$10006,0)),""))</f>
        <v/>
      </c>
      <c r="I10" s="73" t="str">
        <f>IF(IF($B10=3,INDEX('Proj hres huile mot 400T '!$T$1:$T$10006,MATCH($A10,'Proj hres huile mot 400T '!$A$1:$A$10006,0)),"")=0,"",IF($B10=3,INDEX('Proj hres huile mot 400T '!$T$1:$T$10006,MATCH($A10,'Proj hres huile mot 400T '!$A$1:$A$10006,0)),""))</f>
        <v/>
      </c>
      <c r="J10" s="60" t="str">
        <f>IF(IF($B10=3,INDEX('Proj hres huile mot 400T '!$S$1:$S$10006,MATCH($A10,'Proj hres huile mot 400T '!$A$1:$A$10006,0)),"")=0,"",IF($B10=3,INDEX('Proj hres huile mot 400T '!$S$1:$S$10006,MATCH($A10,'Proj hres huile mot 400T '!$A$1:$A$10006,0)),""))</f>
        <v/>
      </c>
      <c r="K10" s="73" t="str">
        <f>IF(IF($D10=4,INDEX('Proj hres huile mot 400T '!$W$1:$W$10006,MATCH($A10,'Proj hres huile mot 400T '!$A$1:$A$10006,0)),"")=0,"",IF($D10=4,INDEX('Proj hres huile mot 400T '!$W$1:$W$10006,MATCH($A10,'Proj hres huile mot 400T '!$A$1:$A$10006,0)),""))</f>
        <v/>
      </c>
      <c r="L10" s="60" t="str">
        <f>IF(IF($D10=4,INDEX('Proj hres huile mot 400T '!$X$1:$X$10006,MATCH($A10,'Proj hres huile mot 400T '!$A$1:$A$10006,0)),"")=0,"",IF($D10=4,INDEX('Proj hres huile mot 400T '!$X$1:$X$10006,MATCH($A10,'Proj hres huile mot 400T '!$A$1:$A$10006,0)),""))</f>
        <v/>
      </c>
      <c r="M10" s="73" t="str">
        <f>IF(IF($D10=5,INDEX('Proj hres huile mot 400T '!$W$1:$W$10006,MATCH($A10,'Proj hres huile mot 400T '!$A$1:$A$10006,0)),"")=0,"",IF($D10=5,INDEX('Proj hres huile mot 400T '!$W$1:$W$10006,MATCH($A10,'Proj hres huile mot 400T '!$A$1:$A$10006,0)),""))</f>
        <v/>
      </c>
      <c r="N10" s="60" t="str">
        <f>IF(IF($D10=5,INDEX('Proj hres huile mot 400T '!$X$1:$X$10006,MATCH($A10,'Proj hres huile mot 400T '!$A$1:$A$10006,0)),"")=0,"",IF($D10=5,INDEX('Proj hres huile mot 400T '!$X$1:$X$10006,MATCH($A10,'Proj hres huile mot 400T '!$A$1:$A$10006,0)),""))</f>
        <v/>
      </c>
    </row>
    <row r="11" spans="1:14" x14ac:dyDescent="0.25">
      <c r="A11" s="117" t="s">
        <v>58</v>
      </c>
      <c r="B11" s="99">
        <f>INDEX('Proj hres huile mot 400T '!P$1:P$10006,MATCH($A11,'Proj hres huile mot 400T '!$A$1:$A$1006,0))</f>
        <v>0</v>
      </c>
      <c r="C11" s="105"/>
      <c r="D11" s="109">
        <f>INDEX('Proj hres huile mot 400T '!$R$1:$R$10006,MATCH($A11,'Proj hres huile mot 400T '!$A$1:$A$1006,0))</f>
        <v>0</v>
      </c>
      <c r="E11" s="73" t="str">
        <f>IF(IF($B11=1,INDEX('Proj hres huile mot 400T '!$T$1:$T$10006,MATCH($A11,'Proj hres huile mot 400T '!$A$1:$A$10006,0)),"")=0,"",IF($B11=1,INDEX('Proj hres huile mot 400T '!$T$1:$T$10006,MATCH($A11,'Proj hres huile mot 400T '!$A$1:$A$10006,0)),""))</f>
        <v/>
      </c>
      <c r="F11" s="60" t="str">
        <f>IF(IF($B11=1,INDEX('Proj hres huile mot 400T '!$S$1:$S$10006,MATCH($A11,'Proj hres huile mot 400T '!$A$1:$A$10006,0)),"")=0,"",IF($B11=1,INDEX('Proj hres huile mot 400T '!$S$1:$S$10006,MATCH($A11,'Proj hres huile mot 400T '!$A$1:$A$10006,0)),""))</f>
        <v/>
      </c>
      <c r="G11" s="73" t="str">
        <f>IF(IF($B11=2,INDEX('Proj hres huile mot 400T '!$T$1:$T$10006,MATCH($A11,'Proj hres huile mot 400T '!$A$1:$A$10006,0)),"")=0,"",IF($B11=2,INDEX('Proj hres huile mot 400T '!$T$1:$T$10006,MATCH($A11,'Proj hres huile mot 400T '!$A$1:$A$10006,0)),""))</f>
        <v/>
      </c>
      <c r="H11" s="60" t="str">
        <f>IF(IF($B11=2,INDEX('Proj hres huile mot 400T '!$S$1:$S$10006,MATCH($A11,'Proj hres huile mot 400T '!$A$1:$A$10006,0)),"")=0,"",IF($B11=2,INDEX('Proj hres huile mot 400T '!$S$1:$S$10006,MATCH($A11,'Proj hres huile mot 400T '!$A$1:$A$10006,0)),""))</f>
        <v/>
      </c>
      <c r="I11" s="73" t="str">
        <f>IF(IF($B11=3,INDEX('Proj hres huile mot 400T '!$T$1:$T$10006,MATCH($A11,'Proj hres huile mot 400T '!$A$1:$A$10006,0)),"")=0,"",IF($B11=3,INDEX('Proj hres huile mot 400T '!$T$1:$T$10006,MATCH($A11,'Proj hres huile mot 400T '!$A$1:$A$10006,0)),""))</f>
        <v/>
      </c>
      <c r="J11" s="60" t="str">
        <f>IF(IF($B11=3,INDEX('Proj hres huile mot 400T '!$S$1:$S$10006,MATCH($A11,'Proj hres huile mot 400T '!$A$1:$A$10006,0)),"")=0,"",IF($B11=3,INDEX('Proj hres huile mot 400T '!$S$1:$S$10006,MATCH($A11,'Proj hres huile mot 400T '!$A$1:$A$10006,0)),""))</f>
        <v/>
      </c>
      <c r="K11" s="73" t="str">
        <f>IF(IF($D11=4,INDEX('Proj hres huile mot 400T '!$W$1:$W$10006,MATCH($A11,'Proj hres huile mot 400T '!$A$1:$A$10006,0)),"")=0,"",IF($D11=4,INDEX('Proj hres huile mot 400T '!$W$1:$W$10006,MATCH($A11,'Proj hres huile mot 400T '!$A$1:$A$10006,0)),""))</f>
        <v/>
      </c>
      <c r="L11" s="60" t="str">
        <f>IF(IF($D11=4,INDEX('Proj hres huile mot 400T '!$X$1:$X$10006,MATCH($A11,'Proj hres huile mot 400T '!$A$1:$A$10006,0)),"")=0,"",IF($D11=4,INDEX('Proj hres huile mot 400T '!$X$1:$X$10006,MATCH($A11,'Proj hres huile mot 400T '!$A$1:$A$10006,0)),""))</f>
        <v/>
      </c>
      <c r="M11" s="73" t="str">
        <f>IF(IF($D11=5,INDEX('Proj hres huile mot 400T '!$W$1:$W$10006,MATCH($A11,'Proj hres huile mot 400T '!$A$1:$A$10006,0)),"")=0,"",IF($D11=5,INDEX('Proj hres huile mot 400T '!$W$1:$W$10006,MATCH($A11,'Proj hres huile mot 400T '!$A$1:$A$10006,0)),""))</f>
        <v/>
      </c>
      <c r="N11" s="60" t="str">
        <f>IF(IF($D11=5,INDEX('Proj hres huile mot 400T '!$X$1:$X$10006,MATCH($A11,'Proj hres huile mot 400T '!$A$1:$A$10006,0)),"")=0,"",IF($D11=5,INDEX('Proj hres huile mot 400T '!$X$1:$X$10006,MATCH($A11,'Proj hres huile mot 400T '!$A$1:$A$10006,0)),""))</f>
        <v/>
      </c>
    </row>
    <row r="12" spans="1:14" x14ac:dyDescent="0.25">
      <c r="A12" s="117" t="s">
        <v>51</v>
      </c>
      <c r="B12" s="99">
        <f>INDEX('Proj hres huile mot 400T '!P$1:P$10006,MATCH($A12,'Proj hres huile mot 400T '!$A$1:$A$1006,0))</f>
        <v>0</v>
      </c>
      <c r="C12" s="105"/>
      <c r="D12" s="109">
        <f>INDEX('Proj hres huile mot 400T '!$R$1:$R$10006,MATCH($A12,'Proj hres huile mot 400T '!$A$1:$A$1006,0))</f>
        <v>0</v>
      </c>
      <c r="E12" s="73" t="str">
        <f>IF(IF($B12=1,INDEX('Proj hres huile mot 400T '!$T$1:$T$10006,MATCH($A12,'Proj hres huile mot 400T '!$A$1:$A$10006,0)),"")=0,"",IF($B12=1,INDEX('Proj hres huile mot 400T '!$T$1:$T$10006,MATCH($A12,'Proj hres huile mot 400T '!$A$1:$A$10006,0)),""))</f>
        <v/>
      </c>
      <c r="F12" s="60" t="str">
        <f>IF(IF($B12=1,INDEX('Proj hres huile mot 400T '!$S$1:$S$10006,MATCH($A12,'Proj hres huile mot 400T '!$A$1:$A$10006,0)),"")=0,"",IF($B12=1,INDEX('Proj hres huile mot 400T '!$S$1:$S$10006,MATCH($A12,'Proj hres huile mot 400T '!$A$1:$A$10006,0)),""))</f>
        <v/>
      </c>
      <c r="G12" s="73" t="str">
        <f>IF(IF($B12=2,INDEX('Proj hres huile mot 400T '!$T$1:$T$10006,MATCH($A12,'Proj hres huile mot 400T '!$A$1:$A$10006,0)),"")=0,"",IF($B12=2,INDEX('Proj hres huile mot 400T '!$T$1:$T$10006,MATCH($A12,'Proj hres huile mot 400T '!$A$1:$A$10006,0)),""))</f>
        <v/>
      </c>
      <c r="H12" s="60" t="str">
        <f>IF(IF($B12=2,INDEX('Proj hres huile mot 400T '!$S$1:$S$10006,MATCH($A12,'Proj hres huile mot 400T '!$A$1:$A$10006,0)),"")=0,"",IF($B12=2,INDEX('Proj hres huile mot 400T '!$S$1:$S$10006,MATCH($A12,'Proj hres huile mot 400T '!$A$1:$A$10006,0)),""))</f>
        <v/>
      </c>
      <c r="I12" s="73" t="str">
        <f>IF(IF($B12=3,INDEX('Proj hres huile mot 400T '!$T$1:$T$10006,MATCH($A12,'Proj hres huile mot 400T '!$A$1:$A$10006,0)),"")=0,"",IF($B12=3,INDEX('Proj hres huile mot 400T '!$T$1:$T$10006,MATCH($A12,'Proj hres huile mot 400T '!$A$1:$A$10006,0)),""))</f>
        <v/>
      </c>
      <c r="J12" s="60" t="str">
        <f>IF(IF($B12=3,INDEX('Proj hres huile mot 400T '!$S$1:$S$10006,MATCH($A12,'Proj hres huile mot 400T '!$A$1:$A$10006,0)),"")=0,"",IF($B12=3,INDEX('Proj hres huile mot 400T '!$S$1:$S$10006,MATCH($A12,'Proj hres huile mot 400T '!$A$1:$A$10006,0)),""))</f>
        <v/>
      </c>
      <c r="K12" s="73" t="str">
        <f>IF(IF($D12=4,INDEX('Proj hres huile mot 400T '!$W$1:$W$10006,MATCH($A12,'Proj hres huile mot 400T '!$A$1:$A$10006,0)),"")=0,"",IF($D12=4,INDEX('Proj hres huile mot 400T '!$W$1:$W$10006,MATCH($A12,'Proj hres huile mot 400T '!$A$1:$A$10006,0)),""))</f>
        <v/>
      </c>
      <c r="L12" s="60" t="str">
        <f>IF(IF($D12=4,INDEX('Proj hres huile mot 400T '!$X$1:$X$10006,MATCH($A12,'Proj hres huile mot 400T '!$A$1:$A$10006,0)),"")=0,"",IF($D12=4,INDEX('Proj hres huile mot 400T '!$X$1:$X$10006,MATCH($A12,'Proj hres huile mot 400T '!$A$1:$A$10006,0)),""))</f>
        <v/>
      </c>
      <c r="M12" s="73" t="str">
        <f>IF(IF($D12=5,INDEX('Proj hres huile mot 400T '!$W$1:$W$10006,MATCH($A12,'Proj hres huile mot 400T '!$A$1:$A$10006,0)),"")=0,"",IF($D12=5,INDEX('Proj hres huile mot 400T '!$W$1:$W$10006,MATCH($A12,'Proj hres huile mot 400T '!$A$1:$A$10006,0)),""))</f>
        <v/>
      </c>
      <c r="N12" s="60" t="str">
        <f>IF(IF($D12=5,INDEX('Proj hres huile mot 400T '!$X$1:$X$10006,MATCH($A12,'Proj hres huile mot 400T '!$A$1:$A$10006,0)),"")=0,"",IF($D12=5,INDEX('Proj hres huile mot 400T '!$X$1:$X$10006,MATCH($A12,'Proj hres huile mot 400T '!$A$1:$A$10006,0)),""))</f>
        <v/>
      </c>
    </row>
    <row r="13" spans="1:14" x14ac:dyDescent="0.25">
      <c r="A13" s="117" t="s">
        <v>85</v>
      </c>
      <c r="B13" s="99">
        <f>INDEX('Proj hres huile mot 400T '!P$1:P$10006,MATCH($A13,'Proj hres huile mot 400T '!$A$1:$A$1006,0))</f>
        <v>0</v>
      </c>
      <c r="C13" s="105"/>
      <c r="D13" s="109">
        <f>INDEX('Proj hres huile mot 400T '!$R$1:$R$10006,MATCH($A13,'Proj hres huile mot 400T '!$A$1:$A$1006,0))</f>
        <v>0</v>
      </c>
      <c r="E13" s="73" t="str">
        <f>IF(IF($B13=1,INDEX('Proj hres huile mot 400T '!$T$1:$T$10006,MATCH($A13,'Proj hres huile mot 400T '!$A$1:$A$10006,0)),"")=0,"",IF($B13=1,INDEX('Proj hres huile mot 400T '!$T$1:$T$10006,MATCH($A13,'Proj hres huile mot 400T '!$A$1:$A$10006,0)),""))</f>
        <v/>
      </c>
      <c r="F13" s="60" t="str">
        <f>IF(IF($B13=1,INDEX('Proj hres huile mot 400T '!$S$1:$S$10006,MATCH($A13,'Proj hres huile mot 400T '!$A$1:$A$10006,0)),"")=0,"",IF($B13=1,INDEX('Proj hres huile mot 400T '!$S$1:$S$10006,MATCH($A13,'Proj hres huile mot 400T '!$A$1:$A$10006,0)),""))</f>
        <v/>
      </c>
      <c r="G13" s="73" t="str">
        <f>IF(IF($B13=2,INDEX('Proj hres huile mot 400T '!$T$1:$T$10006,MATCH($A13,'Proj hres huile mot 400T '!$A$1:$A$10006,0)),"")=0,"",IF($B13=2,INDEX('Proj hres huile mot 400T '!$T$1:$T$10006,MATCH($A13,'Proj hres huile mot 400T '!$A$1:$A$10006,0)),""))</f>
        <v/>
      </c>
      <c r="H13" s="60" t="str">
        <f>IF(IF($B13=2,INDEX('Proj hres huile mot 400T '!$S$1:$S$10006,MATCH($A13,'Proj hres huile mot 400T '!$A$1:$A$10006,0)),"")=0,"",IF($B13=2,INDEX('Proj hres huile mot 400T '!$S$1:$S$10006,MATCH($A13,'Proj hres huile mot 400T '!$A$1:$A$10006,0)),""))</f>
        <v/>
      </c>
      <c r="I13" s="73" t="str">
        <f>IF(IF($B13=3,INDEX('Proj hres huile mot 400T '!$T$1:$T$10006,MATCH($A13,'Proj hres huile mot 400T '!$A$1:$A$10006,0)),"")=0,"",IF($B13=3,INDEX('Proj hres huile mot 400T '!$T$1:$T$10006,MATCH($A13,'Proj hres huile mot 400T '!$A$1:$A$10006,0)),""))</f>
        <v/>
      </c>
      <c r="J13" s="60" t="str">
        <f>IF(IF($B13=3,INDEX('Proj hres huile mot 400T '!$S$1:$S$10006,MATCH($A13,'Proj hres huile mot 400T '!$A$1:$A$10006,0)),"")=0,"",IF($B13=3,INDEX('Proj hres huile mot 400T '!$S$1:$S$10006,MATCH($A13,'Proj hres huile mot 400T '!$A$1:$A$10006,0)),""))</f>
        <v/>
      </c>
      <c r="K13" s="73" t="str">
        <f>IF(IF($D13=4,INDEX('Proj hres huile mot 400T '!$W$1:$W$10006,MATCH($A13,'Proj hres huile mot 400T '!$A$1:$A$10006,0)),"")=0,"",IF($D13=4,INDEX('Proj hres huile mot 400T '!$W$1:$W$10006,MATCH($A13,'Proj hres huile mot 400T '!$A$1:$A$10006,0)),""))</f>
        <v/>
      </c>
      <c r="L13" s="60" t="str">
        <f>IF(IF($D13=4,INDEX('Proj hres huile mot 400T '!$X$1:$X$10006,MATCH($A13,'Proj hres huile mot 400T '!$A$1:$A$10006,0)),"")=0,"",IF($D13=4,INDEX('Proj hres huile mot 400T '!$X$1:$X$10006,MATCH($A13,'Proj hres huile mot 400T '!$A$1:$A$10006,0)),""))</f>
        <v/>
      </c>
      <c r="M13" s="73" t="str">
        <f>IF(IF($D13=5,INDEX('Proj hres huile mot 400T '!$W$1:$W$10006,MATCH($A13,'Proj hres huile mot 400T '!$A$1:$A$10006,0)),"")=0,"",IF($D13=5,INDEX('Proj hres huile mot 400T '!$W$1:$W$10006,MATCH($A13,'Proj hres huile mot 400T '!$A$1:$A$10006,0)),""))</f>
        <v/>
      </c>
      <c r="N13" s="60" t="str">
        <f>IF(IF($D13=5,INDEX('Proj hres huile mot 400T '!$X$1:$X$10006,MATCH($A13,'Proj hres huile mot 400T '!$A$1:$A$10006,0)),"")=0,"",IF($D13=5,INDEX('Proj hres huile mot 400T '!$X$1:$X$10006,MATCH($A13,'Proj hres huile mot 400T '!$A$1:$A$10006,0)),""))</f>
        <v/>
      </c>
    </row>
    <row r="14" spans="1:14" x14ac:dyDescent="0.25">
      <c r="A14" s="118" t="s">
        <v>61</v>
      </c>
      <c r="B14" s="99">
        <f>INDEX('Proj hres huile mot 400T '!P$1:P$10006,MATCH($A14,'Proj hres huile mot 400T '!$A$1:$A$1006,0))</f>
        <v>0</v>
      </c>
      <c r="C14" s="105"/>
      <c r="D14" s="109">
        <f>INDEX('Proj hres huile mot 400T '!$R$1:$R$10006,MATCH($A14,'Proj hres huile mot 400T '!$A$1:$A$1006,0))</f>
        <v>0</v>
      </c>
      <c r="E14" s="73" t="str">
        <f>IF(IF($B14=1,INDEX('Proj hres huile mot 400T '!$T$1:$T$10006,MATCH($A14,'Proj hres huile mot 400T '!$A$1:$A$10006,0)),"")=0,"",IF($B14=1,INDEX('Proj hres huile mot 400T '!$T$1:$T$10006,MATCH($A14,'Proj hres huile mot 400T '!$A$1:$A$10006,0)),""))</f>
        <v/>
      </c>
      <c r="F14" s="60" t="str">
        <f>IF(IF($B14=1,INDEX('Proj hres huile mot 400T '!$S$1:$S$10006,MATCH($A14,'Proj hres huile mot 400T '!$A$1:$A$10006,0)),"")=0,"",IF($B14=1,INDEX('Proj hres huile mot 400T '!$S$1:$S$10006,MATCH($A14,'Proj hres huile mot 400T '!$A$1:$A$10006,0)),""))</f>
        <v/>
      </c>
      <c r="G14" s="73" t="str">
        <f>IF(IF($B14=2,INDEX('Proj hres huile mot 400T '!$T$1:$T$10006,MATCH($A14,'Proj hres huile mot 400T '!$A$1:$A$10006,0)),"")=0,"",IF($B14=2,INDEX('Proj hres huile mot 400T '!$T$1:$T$10006,MATCH($A14,'Proj hres huile mot 400T '!$A$1:$A$10006,0)),""))</f>
        <v/>
      </c>
      <c r="H14" s="60" t="str">
        <f>IF(IF($B14=2,INDEX('Proj hres huile mot 400T '!$S$1:$S$10006,MATCH($A14,'Proj hres huile mot 400T '!$A$1:$A$10006,0)),"")=0,"",IF($B14=2,INDEX('Proj hres huile mot 400T '!$S$1:$S$10006,MATCH($A14,'Proj hres huile mot 400T '!$A$1:$A$10006,0)),""))</f>
        <v/>
      </c>
      <c r="I14" s="73" t="str">
        <f>IF(IF($B14=3,INDEX('Proj hres huile mot 400T '!$T$1:$T$10006,MATCH($A14,'Proj hres huile mot 400T '!$A$1:$A$10006,0)),"")=0,"",IF($B14=3,INDEX('Proj hres huile mot 400T '!$T$1:$T$10006,MATCH($A14,'Proj hres huile mot 400T '!$A$1:$A$10006,0)),""))</f>
        <v/>
      </c>
      <c r="J14" s="60" t="str">
        <f>IF(IF($B14=3,INDEX('Proj hres huile mot 400T '!$S$1:$S$10006,MATCH($A14,'Proj hres huile mot 400T '!$A$1:$A$10006,0)),"")=0,"",IF($B14=3,INDEX('Proj hres huile mot 400T '!$S$1:$S$10006,MATCH($A14,'Proj hres huile mot 400T '!$A$1:$A$10006,0)),""))</f>
        <v/>
      </c>
      <c r="K14" s="73" t="str">
        <f>IF(IF($D14=4,INDEX('Proj hres huile mot 400T '!$W$1:$W$10006,MATCH($A14,'Proj hres huile mot 400T '!$A$1:$A$10006,0)),"")=0,"",IF($D14=4,INDEX('Proj hres huile mot 400T '!$W$1:$W$10006,MATCH($A14,'Proj hres huile mot 400T '!$A$1:$A$10006,0)),""))</f>
        <v/>
      </c>
      <c r="L14" s="60" t="str">
        <f>IF(IF($D14=4,INDEX('Proj hres huile mot 400T '!$X$1:$X$10006,MATCH($A14,'Proj hres huile mot 400T '!$A$1:$A$10006,0)),"")=0,"",IF($D14=4,INDEX('Proj hres huile mot 400T '!$X$1:$X$10006,MATCH($A14,'Proj hres huile mot 400T '!$A$1:$A$10006,0)),""))</f>
        <v/>
      </c>
      <c r="M14" s="73" t="str">
        <f>IF(IF($D14=5,INDEX('Proj hres huile mot 400T '!$W$1:$W$10006,MATCH($A14,'Proj hres huile mot 400T '!$A$1:$A$10006,0)),"")=0,"",IF($D14=5,INDEX('Proj hres huile mot 400T '!$W$1:$W$10006,MATCH($A14,'Proj hres huile mot 400T '!$A$1:$A$10006,0)),""))</f>
        <v/>
      </c>
      <c r="N14" s="60" t="str">
        <f>IF(IF($D14=5,INDEX('Proj hres huile mot 400T '!$X$1:$X$10006,MATCH($A14,'Proj hres huile mot 400T '!$A$1:$A$10006,0)),"")=0,"",IF($D14=5,INDEX('Proj hres huile mot 400T '!$X$1:$X$10006,MATCH($A14,'Proj hres huile mot 400T '!$A$1:$A$10006,0)),""))</f>
        <v/>
      </c>
    </row>
    <row r="15" spans="1:14" x14ac:dyDescent="0.25">
      <c r="A15" s="117" t="s">
        <v>34</v>
      </c>
      <c r="B15" s="99">
        <f>INDEX('Proj hres huile mot 400T '!P$1:P$10006,MATCH($A15,'Proj hres huile mot 400T '!$A$1:$A$1006,0))</f>
        <v>0</v>
      </c>
      <c r="C15" s="105"/>
      <c r="D15" s="109">
        <f>INDEX('Proj hres huile mot 400T '!$R$1:$R$10006,MATCH($A15,'Proj hres huile mot 400T '!$A$1:$A$1006,0))</f>
        <v>0</v>
      </c>
      <c r="E15" s="73" t="str">
        <f>IF(IF($B15=1,INDEX('Proj hres huile mot 400T '!$T$1:$T$10006,MATCH($A15,'Proj hres huile mot 400T '!$A$1:$A$10006,0)),"")=0,"",IF($B15=1,INDEX('Proj hres huile mot 400T '!$T$1:$T$10006,MATCH($A15,'Proj hres huile mot 400T '!$A$1:$A$10006,0)),""))</f>
        <v/>
      </c>
      <c r="F15" s="60" t="str">
        <f>IF(IF($B15=1,INDEX('Proj hres huile mot 400T '!$S$1:$S$10006,MATCH($A15,'Proj hres huile mot 400T '!$A$1:$A$10006,0)),"")=0,"",IF($B15=1,INDEX('Proj hres huile mot 400T '!$S$1:$S$10006,MATCH($A15,'Proj hres huile mot 400T '!$A$1:$A$10006,0)),""))</f>
        <v/>
      </c>
      <c r="G15" s="73" t="str">
        <f>IF(IF($B15=2,INDEX('Proj hres huile mot 400T '!$T$1:$T$10006,MATCH($A15,'Proj hres huile mot 400T '!$A$1:$A$10006,0)),"")=0,"",IF($B15=2,INDEX('Proj hres huile mot 400T '!$T$1:$T$10006,MATCH($A15,'Proj hres huile mot 400T '!$A$1:$A$10006,0)),""))</f>
        <v/>
      </c>
      <c r="H15" s="60" t="str">
        <f>IF(IF($B15=2,INDEX('Proj hres huile mot 400T '!$S$1:$S$10006,MATCH($A15,'Proj hres huile mot 400T '!$A$1:$A$10006,0)),"")=0,"",IF($B15=2,INDEX('Proj hres huile mot 400T '!$S$1:$S$10006,MATCH($A15,'Proj hres huile mot 400T '!$A$1:$A$10006,0)),""))</f>
        <v/>
      </c>
      <c r="I15" s="73" t="str">
        <f>IF(IF($B15=3,INDEX('Proj hres huile mot 400T '!$T$1:$T$10006,MATCH($A15,'Proj hres huile mot 400T '!$A$1:$A$10006,0)),"")=0,"",IF($B15=3,INDEX('Proj hres huile mot 400T '!$T$1:$T$10006,MATCH($A15,'Proj hres huile mot 400T '!$A$1:$A$10006,0)),""))</f>
        <v/>
      </c>
      <c r="J15" s="60" t="str">
        <f>IF(IF($B15=3,INDEX('Proj hres huile mot 400T '!$S$1:$S$10006,MATCH($A15,'Proj hres huile mot 400T '!$A$1:$A$10006,0)),"")=0,"",IF($B15=3,INDEX('Proj hres huile mot 400T '!$S$1:$S$10006,MATCH($A15,'Proj hres huile mot 400T '!$A$1:$A$10006,0)),""))</f>
        <v/>
      </c>
      <c r="K15" s="73" t="str">
        <f>IF(IF($D15=4,INDEX('Proj hres huile mot 400T '!$W$1:$W$10006,MATCH($A15,'Proj hres huile mot 400T '!$A$1:$A$10006,0)),"")=0,"",IF($D15=4,INDEX('Proj hres huile mot 400T '!$W$1:$W$10006,MATCH($A15,'Proj hres huile mot 400T '!$A$1:$A$10006,0)),""))</f>
        <v/>
      </c>
      <c r="L15" s="60" t="str">
        <f>IF(IF($D15=4,INDEX('Proj hres huile mot 400T '!$X$1:$X$10006,MATCH($A15,'Proj hres huile mot 400T '!$A$1:$A$10006,0)),"")=0,"",IF($D15=4,INDEX('Proj hres huile mot 400T '!$X$1:$X$10006,MATCH($A15,'Proj hres huile mot 400T '!$A$1:$A$10006,0)),""))</f>
        <v/>
      </c>
      <c r="M15" s="73" t="str">
        <f>IF(IF($D15=5,INDEX('Proj hres huile mot 400T '!$W$1:$W$10006,MATCH($A15,'Proj hres huile mot 400T '!$A$1:$A$10006,0)),"")=0,"",IF($D15=5,INDEX('Proj hres huile mot 400T '!$W$1:$W$10006,MATCH($A15,'Proj hres huile mot 400T '!$A$1:$A$10006,0)),""))</f>
        <v/>
      </c>
      <c r="N15" s="60" t="str">
        <f>IF(IF($D15=5,INDEX('Proj hres huile mot 400T '!$X$1:$X$10006,MATCH($A15,'Proj hres huile mot 400T '!$A$1:$A$10006,0)),"")=0,"",IF($D15=5,INDEX('Proj hres huile mot 400T '!$X$1:$X$10006,MATCH($A15,'Proj hres huile mot 400T '!$A$1:$A$10006,0)),""))</f>
        <v/>
      </c>
    </row>
    <row r="16" spans="1:14" x14ac:dyDescent="0.25">
      <c r="A16" s="117" t="s">
        <v>29</v>
      </c>
      <c r="B16" s="99">
        <f>INDEX('Proj hres huile mot 400T '!P$1:P$10006,MATCH($A16,'Proj hres huile mot 400T '!$A$1:$A$1006,0))</f>
        <v>0</v>
      </c>
      <c r="C16" s="105"/>
      <c r="D16" s="109">
        <f>INDEX('Proj hres huile mot 400T '!$R$1:$R$10006,MATCH($A16,'Proj hres huile mot 400T '!$A$1:$A$1006,0))</f>
        <v>0</v>
      </c>
      <c r="E16" s="73" t="str">
        <f>IF(IF($B16=1,INDEX('Proj hres huile mot 400T '!$T$1:$T$10006,MATCH($A16,'Proj hres huile mot 400T '!$A$1:$A$10006,0)),"")=0,"",IF($B16=1,INDEX('Proj hres huile mot 400T '!$T$1:$T$10006,MATCH($A16,'Proj hres huile mot 400T '!$A$1:$A$10006,0)),""))</f>
        <v/>
      </c>
      <c r="F16" s="60" t="str">
        <f>IF(IF($B16=1,INDEX('Proj hres huile mot 400T '!$S$1:$S$10006,MATCH($A16,'Proj hres huile mot 400T '!$A$1:$A$10006,0)),"")=0,"",IF($B16=1,INDEX('Proj hres huile mot 400T '!$S$1:$S$10006,MATCH($A16,'Proj hres huile mot 400T '!$A$1:$A$10006,0)),""))</f>
        <v/>
      </c>
      <c r="G16" s="73" t="str">
        <f>IF(IF($B16=2,INDEX('Proj hres huile mot 400T '!$T$1:$T$10006,MATCH($A16,'Proj hres huile mot 400T '!$A$1:$A$10006,0)),"")=0,"",IF($B16=2,INDEX('Proj hres huile mot 400T '!$T$1:$T$10006,MATCH($A16,'Proj hres huile mot 400T '!$A$1:$A$10006,0)),""))</f>
        <v/>
      </c>
      <c r="H16" s="60" t="str">
        <f>IF(IF($B16=2,INDEX('Proj hres huile mot 400T '!$S$1:$S$10006,MATCH($A16,'Proj hres huile mot 400T '!$A$1:$A$10006,0)),"")=0,"",IF($B16=2,INDEX('Proj hres huile mot 400T '!$S$1:$S$10006,MATCH($A16,'Proj hres huile mot 400T '!$A$1:$A$10006,0)),""))</f>
        <v/>
      </c>
      <c r="I16" s="73" t="str">
        <f>IF(IF($B16=3,INDEX('Proj hres huile mot 400T '!$T$1:$T$10006,MATCH($A16,'Proj hres huile mot 400T '!$A$1:$A$10006,0)),"")=0,"",IF($B16=3,INDEX('Proj hres huile mot 400T '!$T$1:$T$10006,MATCH($A16,'Proj hres huile mot 400T '!$A$1:$A$10006,0)),""))</f>
        <v/>
      </c>
      <c r="J16" s="60" t="str">
        <f>IF(IF($B16=3,INDEX('Proj hres huile mot 400T '!$S$1:$S$10006,MATCH($A16,'Proj hres huile mot 400T '!$A$1:$A$10006,0)),"")=0,"",IF($B16=3,INDEX('Proj hres huile mot 400T '!$S$1:$S$10006,MATCH($A16,'Proj hres huile mot 400T '!$A$1:$A$10006,0)),""))</f>
        <v/>
      </c>
      <c r="K16" s="73" t="str">
        <f>IF(IF($D16=4,INDEX('Proj hres huile mot 400T '!$W$1:$W$10006,MATCH($A16,'Proj hres huile mot 400T '!$A$1:$A$10006,0)),"")=0,"",IF($D16=4,INDEX('Proj hres huile mot 400T '!$W$1:$W$10006,MATCH($A16,'Proj hres huile mot 400T '!$A$1:$A$10006,0)),""))</f>
        <v/>
      </c>
      <c r="L16" s="60" t="str">
        <f>IF(IF($D16=4,INDEX('Proj hres huile mot 400T '!$X$1:$X$10006,MATCH($A16,'Proj hres huile mot 400T '!$A$1:$A$10006,0)),"")=0,"",IF($D16=4,INDEX('Proj hres huile mot 400T '!$X$1:$X$10006,MATCH($A16,'Proj hres huile mot 400T '!$A$1:$A$10006,0)),""))</f>
        <v/>
      </c>
      <c r="M16" s="73" t="str">
        <f>IF(IF($D16=5,INDEX('Proj hres huile mot 400T '!$W$1:$W$10006,MATCH($A16,'Proj hres huile mot 400T '!$A$1:$A$10006,0)),"")=0,"",IF($D16=5,INDEX('Proj hres huile mot 400T '!$W$1:$W$10006,MATCH($A16,'Proj hres huile mot 400T '!$A$1:$A$10006,0)),""))</f>
        <v/>
      </c>
      <c r="N16" s="60" t="str">
        <f>IF(IF($D16=5,INDEX('Proj hres huile mot 400T '!$X$1:$X$10006,MATCH($A16,'Proj hres huile mot 400T '!$A$1:$A$10006,0)),"")=0,"",IF($D16=5,INDEX('Proj hres huile mot 400T '!$X$1:$X$10006,MATCH($A16,'Proj hres huile mot 400T '!$A$1:$A$10006,0)),""))</f>
        <v/>
      </c>
    </row>
    <row r="17" spans="1:14" x14ac:dyDescent="0.25">
      <c r="A17" s="117" t="s">
        <v>47</v>
      </c>
      <c r="B17" s="99">
        <f>INDEX('Proj hres huile mot 400T '!P$1:P$10006,MATCH($A17,'Proj hres huile mot 400T '!$A$1:$A$1006,0))</f>
        <v>0</v>
      </c>
      <c r="C17" s="105"/>
      <c r="D17" s="109">
        <f>INDEX('Proj hres huile mot 400T '!$R$1:$R$10006,MATCH($A17,'Proj hres huile mot 400T '!$A$1:$A$1006,0))</f>
        <v>0</v>
      </c>
      <c r="E17" s="73" t="str">
        <f>IF(IF($B17=1,INDEX('Proj hres huile mot 400T '!$T$1:$T$10006,MATCH($A17,'Proj hres huile mot 400T '!$A$1:$A$10006,0)),"")=0,"",IF($B17=1,INDEX('Proj hres huile mot 400T '!$T$1:$T$10006,MATCH($A17,'Proj hres huile mot 400T '!$A$1:$A$10006,0)),""))</f>
        <v/>
      </c>
      <c r="F17" s="60" t="str">
        <f>IF(IF($B17=1,INDEX('Proj hres huile mot 400T '!$S$1:$S$10006,MATCH($A17,'Proj hres huile mot 400T '!$A$1:$A$10006,0)),"")=0,"",IF($B17=1,INDEX('Proj hres huile mot 400T '!$S$1:$S$10006,MATCH($A17,'Proj hres huile mot 400T '!$A$1:$A$10006,0)),""))</f>
        <v/>
      </c>
      <c r="G17" s="73" t="str">
        <f>IF(IF($B17=2,INDEX('Proj hres huile mot 400T '!$T$1:$T$10006,MATCH($A17,'Proj hres huile mot 400T '!$A$1:$A$10006,0)),"")=0,"",IF($B17=2,INDEX('Proj hres huile mot 400T '!$T$1:$T$10006,MATCH($A17,'Proj hres huile mot 400T '!$A$1:$A$10006,0)),""))</f>
        <v/>
      </c>
      <c r="H17" s="60" t="str">
        <f>IF(IF($B17=2,INDEX('Proj hres huile mot 400T '!$S$1:$S$10006,MATCH($A17,'Proj hres huile mot 400T '!$A$1:$A$10006,0)),"")=0,"",IF($B17=2,INDEX('Proj hres huile mot 400T '!$S$1:$S$10006,MATCH($A17,'Proj hres huile mot 400T '!$A$1:$A$10006,0)),""))</f>
        <v/>
      </c>
      <c r="I17" s="73" t="str">
        <f>IF(IF($B17=3,INDEX('Proj hres huile mot 400T '!$T$1:$T$10006,MATCH($A17,'Proj hres huile mot 400T '!$A$1:$A$10006,0)),"")=0,"",IF($B17=3,INDEX('Proj hres huile mot 400T '!$T$1:$T$10006,MATCH($A17,'Proj hres huile mot 400T '!$A$1:$A$10006,0)),""))</f>
        <v/>
      </c>
      <c r="J17" s="60" t="str">
        <f>IF(IF($B17=3,INDEX('Proj hres huile mot 400T '!$S$1:$S$10006,MATCH($A17,'Proj hres huile mot 400T '!$A$1:$A$10006,0)),"")=0,"",IF($B17=3,INDEX('Proj hres huile mot 400T '!$S$1:$S$10006,MATCH($A17,'Proj hres huile mot 400T '!$A$1:$A$10006,0)),""))</f>
        <v/>
      </c>
      <c r="K17" s="73" t="str">
        <f>IF(IF($D17=4,INDEX('Proj hres huile mot 400T '!$W$1:$W$10006,MATCH($A17,'Proj hres huile mot 400T '!$A$1:$A$10006,0)),"")=0,"",IF($D17=4,INDEX('Proj hres huile mot 400T '!$W$1:$W$10006,MATCH($A17,'Proj hres huile mot 400T '!$A$1:$A$10006,0)),""))</f>
        <v/>
      </c>
      <c r="L17" s="60" t="str">
        <f>IF(IF($D17=4,INDEX('Proj hres huile mot 400T '!$X$1:$X$10006,MATCH($A17,'Proj hres huile mot 400T '!$A$1:$A$10006,0)),"")=0,"",IF($D17=4,INDEX('Proj hres huile mot 400T '!$X$1:$X$10006,MATCH($A17,'Proj hres huile mot 400T '!$A$1:$A$10006,0)),""))</f>
        <v/>
      </c>
      <c r="M17" s="73" t="str">
        <f>IF(IF($D17=5,INDEX('Proj hres huile mot 400T '!$W$1:$W$10006,MATCH($A17,'Proj hres huile mot 400T '!$A$1:$A$10006,0)),"")=0,"",IF($D17=5,INDEX('Proj hres huile mot 400T '!$W$1:$W$10006,MATCH($A17,'Proj hres huile mot 400T '!$A$1:$A$10006,0)),""))</f>
        <v/>
      </c>
      <c r="N17" s="60" t="str">
        <f>IF(IF($D17=5,INDEX('Proj hres huile mot 400T '!$X$1:$X$10006,MATCH($A17,'Proj hres huile mot 400T '!$A$1:$A$10006,0)),"")=0,"",IF($D17=5,INDEX('Proj hres huile mot 400T '!$X$1:$X$10006,MATCH($A17,'Proj hres huile mot 400T '!$A$1:$A$10006,0)),""))</f>
        <v/>
      </c>
    </row>
    <row r="18" spans="1:14" x14ac:dyDescent="0.25">
      <c r="A18" s="118" t="s">
        <v>36</v>
      </c>
      <c r="B18" s="99">
        <f>INDEX('Proj hres huile mot 400T '!P$1:P$10006,MATCH($A18,'Proj hres huile mot 400T '!$A$1:$A$1006,0))</f>
        <v>0</v>
      </c>
      <c r="C18" s="105"/>
      <c r="D18" s="109">
        <f>INDEX('Proj hres huile mot 400T '!$R$1:$R$10006,MATCH($A18,'Proj hres huile mot 400T '!$A$1:$A$1006,0))</f>
        <v>0</v>
      </c>
      <c r="E18" s="73" t="str">
        <f>IF(IF($B18=1,INDEX('Proj hres huile mot 400T '!$T$1:$T$10006,MATCH($A18,'Proj hres huile mot 400T '!$A$1:$A$10006,0)),"")=0,"",IF($B18=1,INDEX('Proj hres huile mot 400T '!$T$1:$T$10006,MATCH($A18,'Proj hres huile mot 400T '!$A$1:$A$10006,0)),""))</f>
        <v/>
      </c>
      <c r="F18" s="60" t="str">
        <f>IF(IF($B18=1,INDEX('Proj hres huile mot 400T '!$S$1:$S$10006,MATCH($A18,'Proj hres huile mot 400T '!$A$1:$A$10006,0)),"")=0,"",IF($B18=1,INDEX('Proj hres huile mot 400T '!$S$1:$S$10006,MATCH($A18,'Proj hres huile mot 400T '!$A$1:$A$10006,0)),""))</f>
        <v/>
      </c>
      <c r="G18" s="73" t="str">
        <f>IF(IF($B18=2,INDEX('Proj hres huile mot 400T '!$T$1:$T$10006,MATCH($A18,'Proj hres huile mot 400T '!$A$1:$A$10006,0)),"")=0,"",IF($B18=2,INDEX('Proj hres huile mot 400T '!$T$1:$T$10006,MATCH($A18,'Proj hres huile mot 400T '!$A$1:$A$10006,0)),""))</f>
        <v/>
      </c>
      <c r="H18" s="60" t="str">
        <f>IF(IF($B18=2,INDEX('Proj hres huile mot 400T '!$S$1:$S$10006,MATCH($A18,'Proj hres huile mot 400T '!$A$1:$A$10006,0)),"")=0,"",IF($B18=2,INDEX('Proj hres huile mot 400T '!$S$1:$S$10006,MATCH($A18,'Proj hres huile mot 400T '!$A$1:$A$10006,0)),""))</f>
        <v/>
      </c>
      <c r="I18" s="73" t="str">
        <f>IF(IF($B18=3,INDEX('Proj hres huile mot 400T '!$T$1:$T$10006,MATCH($A18,'Proj hres huile mot 400T '!$A$1:$A$10006,0)),"")=0,"",IF($B18=3,INDEX('Proj hres huile mot 400T '!$T$1:$T$10006,MATCH($A18,'Proj hres huile mot 400T '!$A$1:$A$10006,0)),""))</f>
        <v/>
      </c>
      <c r="J18" s="60" t="str">
        <f>IF(IF($B18=3,INDEX('Proj hres huile mot 400T '!$S$1:$S$10006,MATCH($A18,'Proj hres huile mot 400T '!$A$1:$A$10006,0)),"")=0,"",IF($B18=3,INDEX('Proj hres huile mot 400T '!$S$1:$S$10006,MATCH($A18,'Proj hres huile mot 400T '!$A$1:$A$10006,0)),""))</f>
        <v/>
      </c>
      <c r="K18" s="73" t="str">
        <f>IF(IF($D18=4,INDEX('Proj hres huile mot 400T '!$W$1:$W$10006,MATCH($A18,'Proj hres huile mot 400T '!$A$1:$A$10006,0)),"")=0,"",IF($D18=4,INDEX('Proj hres huile mot 400T '!$W$1:$W$10006,MATCH($A18,'Proj hres huile mot 400T '!$A$1:$A$10006,0)),""))</f>
        <v/>
      </c>
      <c r="L18" s="60" t="str">
        <f>IF(IF($D18=4,INDEX('Proj hres huile mot 400T '!$X$1:$X$10006,MATCH($A18,'Proj hres huile mot 400T '!$A$1:$A$10006,0)),"")=0,"",IF($D18=4,INDEX('Proj hres huile mot 400T '!$X$1:$X$10006,MATCH($A18,'Proj hres huile mot 400T '!$A$1:$A$10006,0)),""))</f>
        <v/>
      </c>
      <c r="M18" s="73" t="str">
        <f>IF(IF($D18=5,INDEX('Proj hres huile mot 400T '!$W$1:$W$10006,MATCH($A18,'Proj hres huile mot 400T '!$A$1:$A$10006,0)),"")=0,"",IF($D18=5,INDEX('Proj hres huile mot 400T '!$W$1:$W$10006,MATCH($A18,'Proj hres huile mot 400T '!$A$1:$A$10006,0)),""))</f>
        <v/>
      </c>
      <c r="N18" s="60" t="str">
        <f>IF(IF($D18=5,INDEX('Proj hres huile mot 400T '!$X$1:$X$10006,MATCH($A18,'Proj hres huile mot 400T '!$A$1:$A$10006,0)),"")=0,"",IF($D18=5,INDEX('Proj hres huile mot 400T '!$X$1:$X$10006,MATCH($A18,'Proj hres huile mot 400T '!$A$1:$A$10006,0)),""))</f>
        <v/>
      </c>
    </row>
    <row r="19" spans="1:14" ht="15.75" thickBot="1" x14ac:dyDescent="0.3">
      <c r="A19" s="119" t="s">
        <v>17</v>
      </c>
      <c r="B19" s="100">
        <f>INDEX('Proj hres huile mot 400T '!P$1:P$10006,MATCH($A19,'Proj hres huile mot 400T '!$A$1:$A$1006,0))</f>
        <v>0</v>
      </c>
      <c r="C19" s="105"/>
      <c r="D19" s="110">
        <f>INDEX('Proj hres huile mot 400T '!$R$1:$R$10006,MATCH($A19,'Proj hres huile mot 400T '!$A$1:$A$1006,0))</f>
        <v>0</v>
      </c>
      <c r="E19" s="74" t="str">
        <f>IF(IF($B19=1,INDEX('Proj hres huile mot 400T '!$T$1:$T$10006,MATCH($A19,'Proj hres huile mot 400T '!$A$1:$A$10006,0)),"")=0,"",IF($B19=1,INDEX('Proj hres huile mot 400T '!$T$1:$T$10006,MATCH($A19,'Proj hres huile mot 400T '!$A$1:$A$10006,0)),""))</f>
        <v/>
      </c>
      <c r="F19" s="62" t="str">
        <f>IF(IF($B19=1,INDEX('Proj hres huile mot 400T '!$S$1:$S$10006,MATCH($A19,'Proj hres huile mot 400T '!$A$1:$A$10006,0)),"")=0,"",IF($B19=1,INDEX('Proj hres huile mot 400T '!$S$1:$S$10006,MATCH($A19,'Proj hres huile mot 400T '!$A$1:$A$10006,0)),""))</f>
        <v/>
      </c>
      <c r="G19" s="74" t="str">
        <f>IF(IF($B19=2,INDEX('Proj hres huile mot 400T '!$T$1:$T$10006,MATCH($A19,'Proj hres huile mot 400T '!$A$1:$A$10006,0)),"")=0,"",IF($B19=2,INDEX('Proj hres huile mot 400T '!$T$1:$T$10006,MATCH($A19,'Proj hres huile mot 400T '!$A$1:$A$10006,0)),""))</f>
        <v/>
      </c>
      <c r="H19" s="62" t="str">
        <f>IF(IF($B19=2,INDEX('Proj hres huile mot 400T '!$S$1:$S$10006,MATCH($A19,'Proj hres huile mot 400T '!$A$1:$A$10006,0)),"")=0,"",IF($B19=2,INDEX('Proj hres huile mot 400T '!$S$1:$S$10006,MATCH($A19,'Proj hres huile mot 400T '!$A$1:$A$10006,0)),""))</f>
        <v/>
      </c>
      <c r="I19" s="74" t="str">
        <f>IF(IF($B19=3,INDEX('Proj hres huile mot 400T '!$T$1:$T$10006,MATCH($A19,'Proj hres huile mot 400T '!$A$1:$A$10006,0)),"")=0,"",IF($B19=3,INDEX('Proj hres huile mot 400T '!$T$1:$T$10006,MATCH($A19,'Proj hres huile mot 400T '!$A$1:$A$10006,0)),""))</f>
        <v/>
      </c>
      <c r="J19" s="62" t="str">
        <f>IF(IF($B19=3,INDEX('Proj hres huile mot 400T '!$S$1:$S$10006,MATCH($A19,'Proj hres huile mot 400T '!$A$1:$A$10006,0)),"")=0,"",IF($B19=3,INDEX('Proj hres huile mot 400T '!$S$1:$S$10006,MATCH($A19,'Proj hres huile mot 400T '!$A$1:$A$10006,0)),""))</f>
        <v/>
      </c>
      <c r="K19" s="74" t="str">
        <f>IF(IF($D19=4,INDEX('Proj hres huile mot 400T '!$W$1:$W$10006,MATCH($A19,'Proj hres huile mot 400T '!$A$1:$A$10006,0)),"")=0,"",IF($D19=4,INDEX('Proj hres huile mot 400T '!$W$1:$W$10006,MATCH($A19,'Proj hres huile mot 400T '!$A$1:$A$10006,0)),""))</f>
        <v/>
      </c>
      <c r="L19" s="62" t="str">
        <f>IF(IF($D19=4,INDEX('Proj hres huile mot 400T '!$X$1:$X$10006,MATCH($A19,'Proj hres huile mot 400T '!$A$1:$A$10006,0)),"")=0,"",IF($D19=4,INDEX('Proj hres huile mot 400T '!$X$1:$X$10006,MATCH($A19,'Proj hres huile mot 400T '!$A$1:$A$10006,0)),""))</f>
        <v/>
      </c>
      <c r="M19" s="74" t="str">
        <f>IF(IF($D19=5,INDEX('Proj hres huile mot 400T '!$W$1:$W$10006,MATCH($A19,'Proj hres huile mot 400T '!$A$1:$A$10006,0)),"")=0,"",IF($D19=5,INDEX('Proj hres huile mot 400T '!$W$1:$W$10006,MATCH($A19,'Proj hres huile mot 400T '!$A$1:$A$10006,0)),""))</f>
        <v/>
      </c>
      <c r="N19" s="62" t="str">
        <f>IF(IF($D19=5,INDEX('Proj hres huile mot 400T '!$X$1:$X$10006,MATCH($A19,'Proj hres huile mot 400T '!$A$1:$A$10006,0)),"")=0,"",IF($D19=5,INDEX('Proj hres huile mot 400T '!$X$1:$X$10006,MATCH($A19,'Proj hres huile mot 400T '!$A$1:$A$10006,0)),""))</f>
        <v/>
      </c>
    </row>
    <row r="20" spans="1:14" ht="15.75" thickBot="1" x14ac:dyDescent="0.3">
      <c r="A20" s="96" t="s">
        <v>150</v>
      </c>
      <c r="B20" s="95"/>
      <c r="C20" s="106"/>
      <c r="D20" s="122"/>
      <c r="E20" s="153"/>
      <c r="F20" s="154"/>
      <c r="G20" s="154"/>
      <c r="H20" s="154"/>
      <c r="I20" s="154"/>
      <c r="J20" s="154"/>
      <c r="K20" s="154"/>
      <c r="L20" s="154"/>
      <c r="M20" s="154"/>
      <c r="N20" s="155"/>
    </row>
    <row r="21" spans="1:14" x14ac:dyDescent="0.25">
      <c r="A21" s="113" t="s">
        <v>52</v>
      </c>
      <c r="B21" s="101">
        <f>INDEX('Proj hres huile mot 400T '!P$1:P$10006,MATCH($A21,'Proj hres huile mot 400T '!$A$1:$A$1006,0))</f>
        <v>0</v>
      </c>
      <c r="C21" s="105"/>
      <c r="D21" s="111">
        <f>INDEX('Proj hres huile mot 400T '!$R$1:$R$10006,MATCH($A21,'Proj hres huile mot 400T '!$A$1:$A$1006,0))</f>
        <v>0</v>
      </c>
      <c r="E21" s="72" t="str">
        <f>IF(IF($B21=1,INDEX('Proj hres huile mot 400T '!$T$1:$T$10006,MATCH($A21,'Proj hres huile mot 400T '!$A$1:$A$10006,0)),"")=0,"",IF($B21=1,INDEX('Proj hres huile mot 400T '!$T$1:$T$10006,MATCH($A21,'Proj hres huile mot 400T '!$A$1:$A$10006,0)),""))</f>
        <v/>
      </c>
      <c r="F21" s="61" t="str">
        <f>IF(IF($B21=1,INDEX('Proj hres huile mot 400T '!$S$1:$S$10006,MATCH($A21,'Proj hres huile mot 400T '!$A$1:$A$10006,0)),"")=0,"",IF($B21=1,INDEX('Proj hres huile mot 400T '!$S$1:$S$10006,MATCH($A21,'Proj hres huile mot 400T '!$A$1:$A$10006,0)),""))</f>
        <v/>
      </c>
      <c r="G21" s="72" t="str">
        <f>IF(IF($B21=2,INDEX('Proj hres huile mot 400T '!$T$1:$T$10006,MATCH($A21,'Proj hres huile mot 400T '!$A$1:$A$10006,0)),"")=0,"",IF($B21=2,INDEX('Proj hres huile mot 400T '!$T$1:$T$10006,MATCH($A21,'Proj hres huile mot 400T '!$A$1:$A$10006,0)),""))</f>
        <v/>
      </c>
      <c r="H21" s="61" t="str">
        <f>IF(IF($B21=2,INDEX('Proj hres huile mot 400T '!$S$1:$S$10006,MATCH($A21,'Proj hres huile mot 400T '!$A$1:$A$10006,0)),"")=0,"",IF($B21=2,INDEX('Proj hres huile mot 400T '!$S$1:$S$10006,MATCH($A21,'Proj hres huile mot 400T '!$A$1:$A$10006,0)),""))</f>
        <v/>
      </c>
      <c r="I21" s="72" t="str">
        <f>IF(IF($B21=3,INDEX('Proj hres huile mot 400T '!$T$1:$T$10006,MATCH($A21,'Proj hres huile mot 400T '!$A$1:$A$10006,0)),"")=0,"",IF($B21=3,INDEX('Proj hres huile mot 400T '!$T$1:$T$10006,MATCH($A21,'Proj hres huile mot 400T '!$A$1:$A$10006,0)),""))</f>
        <v/>
      </c>
      <c r="J21" s="61" t="str">
        <f>IF(IF($B21=3,INDEX('Proj hres huile mot 400T '!$S$1:$S$10006,MATCH($A21,'Proj hres huile mot 400T '!$A$1:$A$10006,0)),"")=0,"",IF($B21=3,INDEX('Proj hres huile mot 400T '!$S$1:$S$10006,MATCH($A21,'Proj hres huile mot 400T '!$A$1:$A$10006,0)),""))</f>
        <v/>
      </c>
      <c r="K21" s="72" t="str">
        <f>IF(IF($D21=4,INDEX('Proj hres huile mot 400T '!$W$1:$W$10006,MATCH($A21,'Proj hres huile mot 400T '!$A$1:$A$10006,0)),"")=0,"",IF($D21=4,INDEX('Proj hres huile mot 400T '!$W$1:$W$10006,MATCH($A21,'Proj hres huile mot 400T '!$A$1:$A$10006,0)),""))</f>
        <v/>
      </c>
      <c r="L21" s="61" t="str">
        <f>IF(IF($D21=4,INDEX('Proj hres huile mot 400T '!$X$1:$X$10006,MATCH($A21,'Proj hres huile mot 400T '!$A$1:$A$10006,0)),"")=0,"",IF($D21=4,INDEX('Proj hres huile mot 400T '!$X$1:$X$10006,MATCH($A21,'Proj hres huile mot 400T '!$A$1:$A$10006,0)),""))</f>
        <v/>
      </c>
      <c r="M21" s="72" t="str">
        <f>IF(IF($D21=5,INDEX('Proj hres huile mot 400T '!$W$1:$W$10006,MATCH($A21,'Proj hres huile mot 400T '!$A$1:$A$10006,0)),"")=0,"",IF($D21=5,INDEX('Proj hres huile mot 400T '!$W$1:$W$10006,MATCH($A21,'Proj hres huile mot 400T '!$A$1:$A$10006,0)),""))</f>
        <v/>
      </c>
      <c r="N21" s="61" t="str">
        <f>IF(IF($D21=5,INDEX('Proj hres huile mot 400T '!$X$1:$X$10006,MATCH($A21,'Proj hres huile mot 400T '!$A$1:$A$10006,0)),"")=0,"",IF($D21=5,INDEX('Proj hres huile mot 400T '!$X$1:$X$10006,MATCH($A21,'Proj hres huile mot 400T '!$A$1:$A$10006,0)),""))</f>
        <v/>
      </c>
    </row>
    <row r="22" spans="1:14" x14ac:dyDescent="0.25">
      <c r="A22" s="118" t="s">
        <v>23</v>
      </c>
      <c r="B22" s="99">
        <f>INDEX('Proj hres huile mot 400T '!P$1:P$10006,MATCH($A22,'Proj hres huile mot 400T '!$A$1:$A$1006,0))</f>
        <v>0</v>
      </c>
      <c r="C22" s="105"/>
      <c r="D22" s="109">
        <f>INDEX('Proj hres huile mot 400T '!$R$1:$R$10006,MATCH($A22,'Proj hres huile mot 400T '!$A$1:$A$1006,0))</f>
        <v>0</v>
      </c>
      <c r="E22" s="73" t="str">
        <f>IF(IF($B22=1,INDEX('Proj hres huile mot 400T '!$T$1:$T$10006,MATCH($A22,'Proj hres huile mot 400T '!$A$1:$A$10006,0)),"")=0,"",IF($B22=1,INDEX('Proj hres huile mot 400T '!$T$1:$T$10006,MATCH($A22,'Proj hres huile mot 400T '!$A$1:$A$10006,0)),""))</f>
        <v/>
      </c>
      <c r="F22" s="60" t="str">
        <f>IF(IF($B22=1,INDEX('Proj hres huile mot 400T '!$S$1:$S$10006,MATCH($A22,'Proj hres huile mot 400T '!$A$1:$A$10006,0)),"")=0,"",IF($B22=1,INDEX('Proj hres huile mot 400T '!$S$1:$S$10006,MATCH($A22,'Proj hres huile mot 400T '!$A$1:$A$10006,0)),""))</f>
        <v/>
      </c>
      <c r="G22" s="73" t="str">
        <f>IF(IF($B22=2,INDEX('Proj hres huile mot 400T '!$T$1:$T$10006,MATCH($A22,'Proj hres huile mot 400T '!$A$1:$A$10006,0)),"")=0,"",IF($B22=2,INDEX('Proj hres huile mot 400T '!$T$1:$T$10006,MATCH($A22,'Proj hres huile mot 400T '!$A$1:$A$10006,0)),""))</f>
        <v/>
      </c>
      <c r="H22" s="60" t="str">
        <f>IF(IF($B22=2,INDEX('Proj hres huile mot 400T '!$S$1:$S$10006,MATCH($A22,'Proj hres huile mot 400T '!$A$1:$A$10006,0)),"")=0,"",IF($B22=2,INDEX('Proj hres huile mot 400T '!$S$1:$S$10006,MATCH($A22,'Proj hres huile mot 400T '!$A$1:$A$10006,0)),""))</f>
        <v/>
      </c>
      <c r="I22" s="73" t="str">
        <f>IF(IF($B22=3,INDEX('Proj hres huile mot 400T '!$T$1:$T$10006,MATCH($A22,'Proj hres huile mot 400T '!$A$1:$A$10006,0)),"")=0,"",IF($B22=3,INDEX('Proj hres huile mot 400T '!$T$1:$T$10006,MATCH($A22,'Proj hres huile mot 400T '!$A$1:$A$10006,0)),""))</f>
        <v/>
      </c>
      <c r="J22" s="60" t="str">
        <f>IF(IF($B22=3,INDEX('Proj hres huile mot 400T '!$S$1:$S$10006,MATCH($A22,'Proj hres huile mot 400T '!$A$1:$A$10006,0)),"")=0,"",IF($B22=3,INDEX('Proj hres huile mot 400T '!$S$1:$S$10006,MATCH($A22,'Proj hres huile mot 400T '!$A$1:$A$10006,0)),""))</f>
        <v/>
      </c>
      <c r="K22" s="73" t="str">
        <f>IF(IF($D22=4,INDEX('Proj hres huile mot 400T '!$W$1:$W$10006,MATCH($A22,'Proj hres huile mot 400T '!$A$1:$A$10006,0)),"")=0,"",IF($D22=4,INDEX('Proj hres huile mot 400T '!$W$1:$W$10006,MATCH($A22,'Proj hres huile mot 400T '!$A$1:$A$10006,0)),""))</f>
        <v/>
      </c>
      <c r="L22" s="60" t="str">
        <f>IF(IF($D22=4,INDEX('Proj hres huile mot 400T '!$X$1:$X$10006,MATCH($A22,'Proj hres huile mot 400T '!$A$1:$A$10006,0)),"")=0,"",IF($D22=4,INDEX('Proj hres huile mot 400T '!$X$1:$X$10006,MATCH($A22,'Proj hres huile mot 400T '!$A$1:$A$10006,0)),""))</f>
        <v/>
      </c>
      <c r="M22" s="73" t="str">
        <f>IF(IF($D22=5,INDEX('Proj hres huile mot 400T '!$W$1:$W$10006,MATCH($A22,'Proj hres huile mot 400T '!$A$1:$A$10006,0)),"")=0,"",IF($D22=5,INDEX('Proj hres huile mot 400T '!$W$1:$W$10006,MATCH($A22,'Proj hres huile mot 400T '!$A$1:$A$10006,0)),""))</f>
        <v/>
      </c>
      <c r="N22" s="60" t="str">
        <f>IF(IF($D22=5,INDEX('Proj hres huile mot 400T '!$X$1:$X$10006,MATCH($A22,'Proj hres huile mot 400T '!$A$1:$A$10006,0)),"")=0,"",IF($D22=5,INDEX('Proj hres huile mot 400T '!$X$1:$X$10006,MATCH($A22,'Proj hres huile mot 400T '!$A$1:$A$10006,0)),""))</f>
        <v/>
      </c>
    </row>
    <row r="23" spans="1:14" x14ac:dyDescent="0.25">
      <c r="A23" s="118" t="s">
        <v>57</v>
      </c>
      <c r="B23" s="99">
        <f>INDEX('Proj hres huile mot 400T '!P$1:P$10006,MATCH($A23,'Proj hres huile mot 400T '!$A$1:$A$1006,0))</f>
        <v>0</v>
      </c>
      <c r="C23" s="105"/>
      <c r="D23" s="109">
        <f>INDEX('Proj hres huile mot 400T '!$R$1:$R$10006,MATCH($A23,'Proj hres huile mot 400T '!$A$1:$A$1006,0))</f>
        <v>0</v>
      </c>
      <c r="E23" s="73" t="str">
        <f>IF(IF($B23=1,INDEX('Proj hres huile mot 400T '!$T$1:$T$10006,MATCH($A23,'Proj hres huile mot 400T '!$A$1:$A$10006,0)),"")=0,"",IF($B23=1,INDEX('Proj hres huile mot 400T '!$T$1:$T$10006,MATCH($A23,'Proj hres huile mot 400T '!$A$1:$A$10006,0)),""))</f>
        <v/>
      </c>
      <c r="F23" s="60" t="str">
        <f>IF(IF($B23=1,INDEX('Proj hres huile mot 400T '!$S$1:$S$10006,MATCH($A23,'Proj hres huile mot 400T '!$A$1:$A$10006,0)),"")=0,"",IF($B23=1,INDEX('Proj hres huile mot 400T '!$S$1:$S$10006,MATCH($A23,'Proj hres huile mot 400T '!$A$1:$A$10006,0)),""))</f>
        <v/>
      </c>
      <c r="G23" s="73" t="str">
        <f>IF(IF($B23=2,INDEX('Proj hres huile mot 400T '!$T$1:$T$10006,MATCH($A23,'Proj hres huile mot 400T '!$A$1:$A$10006,0)),"")=0,"",IF($B23=2,INDEX('Proj hres huile mot 400T '!$T$1:$T$10006,MATCH($A23,'Proj hres huile mot 400T '!$A$1:$A$10006,0)),""))</f>
        <v/>
      </c>
      <c r="H23" s="60" t="str">
        <f>IF(IF($B23=2,INDEX('Proj hres huile mot 400T '!$S$1:$S$10006,MATCH($A23,'Proj hres huile mot 400T '!$A$1:$A$10006,0)),"")=0,"",IF($B23=2,INDEX('Proj hres huile mot 400T '!$S$1:$S$10006,MATCH($A23,'Proj hres huile mot 400T '!$A$1:$A$10006,0)),""))</f>
        <v/>
      </c>
      <c r="I23" s="73" t="str">
        <f>IF(IF($B23=3,INDEX('Proj hres huile mot 400T '!$T$1:$T$10006,MATCH($A23,'Proj hres huile mot 400T '!$A$1:$A$10006,0)),"")=0,"",IF($B23=3,INDEX('Proj hres huile mot 400T '!$T$1:$T$10006,MATCH($A23,'Proj hres huile mot 400T '!$A$1:$A$10006,0)),""))</f>
        <v/>
      </c>
      <c r="J23" s="60" t="str">
        <f>IF(IF($B23=3,INDEX('Proj hres huile mot 400T '!$S$1:$S$10006,MATCH($A23,'Proj hres huile mot 400T '!$A$1:$A$10006,0)),"")=0,"",IF($B23=3,INDEX('Proj hres huile mot 400T '!$S$1:$S$10006,MATCH($A23,'Proj hres huile mot 400T '!$A$1:$A$10006,0)),""))</f>
        <v/>
      </c>
      <c r="K23" s="73" t="str">
        <f>IF(IF($D23=4,INDEX('Proj hres huile mot 400T '!$W$1:$W$10006,MATCH($A23,'Proj hres huile mot 400T '!$A$1:$A$10006,0)),"")=0,"",IF($D23=4,INDEX('Proj hres huile mot 400T '!$W$1:$W$10006,MATCH($A23,'Proj hres huile mot 400T '!$A$1:$A$10006,0)),""))</f>
        <v/>
      </c>
      <c r="L23" s="60" t="str">
        <f>IF(IF($D23=4,INDEX('Proj hres huile mot 400T '!$X$1:$X$10006,MATCH($A23,'Proj hres huile mot 400T '!$A$1:$A$10006,0)),"")=0,"",IF($D23=4,INDEX('Proj hres huile mot 400T '!$X$1:$X$10006,MATCH($A23,'Proj hres huile mot 400T '!$A$1:$A$10006,0)),""))</f>
        <v/>
      </c>
      <c r="M23" s="73" t="str">
        <f>IF(IF($D23=5,INDEX('Proj hres huile mot 400T '!$W$1:$W$10006,MATCH($A23,'Proj hres huile mot 400T '!$A$1:$A$10006,0)),"")=0,"",IF($D23=5,INDEX('Proj hres huile mot 400T '!$W$1:$W$10006,MATCH($A23,'Proj hres huile mot 400T '!$A$1:$A$10006,0)),""))</f>
        <v/>
      </c>
      <c r="N23" s="60" t="str">
        <f>IF(IF($D23=5,INDEX('Proj hres huile mot 400T '!$X$1:$X$10006,MATCH($A23,'Proj hres huile mot 400T '!$A$1:$A$10006,0)),"")=0,"",IF($D23=5,INDEX('Proj hres huile mot 400T '!$X$1:$X$10006,MATCH($A23,'Proj hres huile mot 400T '!$A$1:$A$10006,0)),""))</f>
        <v/>
      </c>
    </row>
    <row r="24" spans="1:14" x14ac:dyDescent="0.25">
      <c r="A24" s="118" t="s">
        <v>8</v>
      </c>
      <c r="B24" s="99">
        <f>INDEX('Proj hres huile mot 400T '!P$1:P$10006,MATCH($A24,'Proj hres huile mot 400T '!$A$1:$A$1006,0))</f>
        <v>0</v>
      </c>
      <c r="C24" s="105"/>
      <c r="D24" s="109">
        <f>INDEX('Proj hres huile mot 400T '!$R$1:$R$10006,MATCH($A24,'Proj hres huile mot 400T '!$A$1:$A$1006,0))</f>
        <v>0</v>
      </c>
      <c r="E24" s="73" t="str">
        <f>IF(IF($B24=1,INDEX('Proj hres huile mot 400T '!$T$1:$T$10006,MATCH($A24,'Proj hres huile mot 400T '!$A$1:$A$10006,0)),"")=0,"",IF($B24=1,INDEX('Proj hres huile mot 400T '!$T$1:$T$10006,MATCH($A24,'Proj hres huile mot 400T '!$A$1:$A$10006,0)),""))</f>
        <v/>
      </c>
      <c r="F24" s="60" t="str">
        <f>IF(IF($B24=1,INDEX('Proj hres huile mot 400T '!$S$1:$S$10006,MATCH($A24,'Proj hres huile mot 400T '!$A$1:$A$10006,0)),"")=0,"",IF($B24=1,INDEX('Proj hres huile mot 400T '!$S$1:$S$10006,MATCH($A24,'Proj hres huile mot 400T '!$A$1:$A$10006,0)),""))</f>
        <v/>
      </c>
      <c r="G24" s="73" t="str">
        <f>IF(IF($B24=2,INDEX('Proj hres huile mot 400T '!$T$1:$T$10006,MATCH($A24,'Proj hres huile mot 400T '!$A$1:$A$10006,0)),"")=0,"",IF($B24=2,INDEX('Proj hres huile mot 400T '!$T$1:$T$10006,MATCH($A24,'Proj hres huile mot 400T '!$A$1:$A$10006,0)),""))</f>
        <v/>
      </c>
      <c r="H24" s="60" t="str">
        <f>IF(IF($B24=2,INDEX('Proj hres huile mot 400T '!$S$1:$S$10006,MATCH($A24,'Proj hres huile mot 400T '!$A$1:$A$10006,0)),"")=0,"",IF($B24=2,INDEX('Proj hres huile mot 400T '!$S$1:$S$10006,MATCH($A24,'Proj hres huile mot 400T '!$A$1:$A$10006,0)),""))</f>
        <v/>
      </c>
      <c r="I24" s="73" t="str">
        <f>IF(IF($B24=3,INDEX('Proj hres huile mot 400T '!$T$1:$T$10006,MATCH($A24,'Proj hres huile mot 400T '!$A$1:$A$10006,0)),"")=0,"",IF($B24=3,INDEX('Proj hres huile mot 400T '!$T$1:$T$10006,MATCH($A24,'Proj hres huile mot 400T '!$A$1:$A$10006,0)),""))</f>
        <v/>
      </c>
      <c r="J24" s="60" t="str">
        <f>IF(IF($B24=3,INDEX('Proj hres huile mot 400T '!$S$1:$S$10006,MATCH($A24,'Proj hres huile mot 400T '!$A$1:$A$10006,0)),"")=0,"",IF($B24=3,INDEX('Proj hres huile mot 400T '!$S$1:$S$10006,MATCH($A24,'Proj hres huile mot 400T '!$A$1:$A$10006,0)),""))</f>
        <v/>
      </c>
      <c r="K24" s="73" t="str">
        <f>IF(IF($D24=4,INDEX('Proj hres huile mot 400T '!$W$1:$W$10006,MATCH($A24,'Proj hres huile mot 400T '!$A$1:$A$10006,0)),"")=0,"",IF($D24=4,INDEX('Proj hres huile mot 400T '!$W$1:$W$10006,MATCH($A24,'Proj hres huile mot 400T '!$A$1:$A$10006,0)),""))</f>
        <v/>
      </c>
      <c r="L24" s="60" t="str">
        <f>IF(IF($D24=4,INDEX('Proj hres huile mot 400T '!$X$1:$X$10006,MATCH($A24,'Proj hres huile mot 400T '!$A$1:$A$10006,0)),"")=0,"",IF($D24=4,INDEX('Proj hres huile mot 400T '!$X$1:$X$10006,MATCH($A24,'Proj hres huile mot 400T '!$A$1:$A$10006,0)),""))</f>
        <v/>
      </c>
      <c r="M24" s="73" t="str">
        <f>IF(IF($D24=5,INDEX('Proj hres huile mot 400T '!$W$1:$W$10006,MATCH($A24,'Proj hres huile mot 400T '!$A$1:$A$10006,0)),"")=0,"",IF($D24=5,INDEX('Proj hres huile mot 400T '!$W$1:$W$10006,MATCH($A24,'Proj hres huile mot 400T '!$A$1:$A$10006,0)),""))</f>
        <v/>
      </c>
      <c r="N24" s="60" t="str">
        <f>IF(IF($D24=5,INDEX('Proj hres huile mot 400T '!$X$1:$X$10006,MATCH($A24,'Proj hres huile mot 400T '!$A$1:$A$10006,0)),"")=0,"",IF($D24=5,INDEX('Proj hres huile mot 400T '!$X$1:$X$10006,MATCH($A24,'Proj hres huile mot 400T '!$A$1:$A$10006,0)),""))</f>
        <v/>
      </c>
    </row>
    <row r="25" spans="1:14" x14ac:dyDescent="0.25">
      <c r="A25" s="118" t="s">
        <v>68</v>
      </c>
      <c r="B25" s="99">
        <f>INDEX('Proj hres huile mot 400T '!P$1:P$10006,MATCH($A25,'Proj hres huile mot 400T '!$A$1:$A$1006,0))</f>
        <v>0</v>
      </c>
      <c r="C25" s="105"/>
      <c r="D25" s="109">
        <f>INDEX('Proj hres huile mot 400T '!$R$1:$R$10006,MATCH($A25,'Proj hres huile mot 400T '!$A$1:$A$1006,0))</f>
        <v>0</v>
      </c>
      <c r="E25" s="73" t="str">
        <f>IF(IF($B25=1,INDEX('Proj hres huile mot 400T '!$T$1:$T$10006,MATCH($A25,'Proj hres huile mot 400T '!$A$1:$A$10006,0)),"")=0,"",IF($B25=1,INDEX('Proj hres huile mot 400T '!$T$1:$T$10006,MATCH($A25,'Proj hres huile mot 400T '!$A$1:$A$10006,0)),""))</f>
        <v/>
      </c>
      <c r="F25" s="60" t="str">
        <f>IF(IF($B25=1,INDEX('Proj hres huile mot 400T '!$S$1:$S$10006,MATCH($A25,'Proj hres huile mot 400T '!$A$1:$A$10006,0)),"")=0,"",IF($B25=1,INDEX('Proj hres huile mot 400T '!$S$1:$S$10006,MATCH($A25,'Proj hres huile mot 400T '!$A$1:$A$10006,0)),""))</f>
        <v/>
      </c>
      <c r="G25" s="73" t="str">
        <f>IF(IF($B25=2,INDEX('Proj hres huile mot 400T '!$T$1:$T$10006,MATCH($A25,'Proj hres huile mot 400T '!$A$1:$A$10006,0)),"")=0,"",IF($B25=2,INDEX('Proj hres huile mot 400T '!$T$1:$T$10006,MATCH($A25,'Proj hres huile mot 400T '!$A$1:$A$10006,0)),""))</f>
        <v/>
      </c>
      <c r="H25" s="60" t="str">
        <f>IF(IF($B25=2,INDEX('Proj hres huile mot 400T '!$S$1:$S$10006,MATCH($A25,'Proj hres huile mot 400T '!$A$1:$A$10006,0)),"")=0,"",IF($B25=2,INDEX('Proj hres huile mot 400T '!$S$1:$S$10006,MATCH($A25,'Proj hres huile mot 400T '!$A$1:$A$10006,0)),""))</f>
        <v/>
      </c>
      <c r="I25" s="73" t="str">
        <f>IF(IF($B25=3,INDEX('Proj hres huile mot 400T '!$T$1:$T$10006,MATCH($A25,'Proj hres huile mot 400T '!$A$1:$A$10006,0)),"")=0,"",IF($B25=3,INDEX('Proj hres huile mot 400T '!$T$1:$T$10006,MATCH($A25,'Proj hres huile mot 400T '!$A$1:$A$10006,0)),""))</f>
        <v/>
      </c>
      <c r="J25" s="60" t="str">
        <f>IF(IF($B25=3,INDEX('Proj hres huile mot 400T '!$S$1:$S$10006,MATCH($A25,'Proj hres huile mot 400T '!$A$1:$A$10006,0)),"")=0,"",IF($B25=3,INDEX('Proj hres huile mot 400T '!$S$1:$S$10006,MATCH($A25,'Proj hres huile mot 400T '!$A$1:$A$10006,0)),""))</f>
        <v/>
      </c>
      <c r="K25" s="73" t="str">
        <f>IF(IF($D25=4,INDEX('Proj hres huile mot 400T '!$W$1:$W$10006,MATCH($A25,'Proj hres huile mot 400T '!$A$1:$A$10006,0)),"")=0,"",IF($D25=4,INDEX('Proj hres huile mot 400T '!$W$1:$W$10006,MATCH($A25,'Proj hres huile mot 400T '!$A$1:$A$10006,0)),""))</f>
        <v/>
      </c>
      <c r="L25" s="60" t="str">
        <f>IF(IF($D25=4,INDEX('Proj hres huile mot 400T '!$X$1:$X$10006,MATCH($A25,'Proj hres huile mot 400T '!$A$1:$A$10006,0)),"")=0,"",IF($D25=4,INDEX('Proj hres huile mot 400T '!$X$1:$X$10006,MATCH($A25,'Proj hres huile mot 400T '!$A$1:$A$10006,0)),""))</f>
        <v/>
      </c>
      <c r="M25" s="73" t="str">
        <f>IF(IF($D25=5,INDEX('Proj hres huile mot 400T '!$W$1:$W$10006,MATCH($A25,'Proj hres huile mot 400T '!$A$1:$A$10006,0)),"")=0,"",IF($D25=5,INDEX('Proj hres huile mot 400T '!$W$1:$W$10006,MATCH($A25,'Proj hres huile mot 400T '!$A$1:$A$10006,0)),""))</f>
        <v/>
      </c>
      <c r="N25" s="60" t="str">
        <f>IF(IF($D25=5,INDEX('Proj hres huile mot 400T '!$X$1:$X$10006,MATCH($A25,'Proj hres huile mot 400T '!$A$1:$A$10006,0)),"")=0,"",IF($D25=5,INDEX('Proj hres huile mot 400T '!$X$1:$X$10006,MATCH($A25,'Proj hres huile mot 400T '!$A$1:$A$10006,0)),""))</f>
        <v/>
      </c>
    </row>
    <row r="26" spans="1:14" x14ac:dyDescent="0.25">
      <c r="A26" s="118" t="s">
        <v>40</v>
      </c>
      <c r="B26" s="99">
        <f>INDEX('Proj hres huile mot 400T '!P$1:P$10006,MATCH($A26,'Proj hres huile mot 400T '!$A$1:$A$1006,0))</f>
        <v>0</v>
      </c>
      <c r="C26" s="105"/>
      <c r="D26" s="109">
        <f>INDEX('Proj hres huile mot 400T '!$R$1:$R$10006,MATCH($A26,'Proj hres huile mot 400T '!$A$1:$A$1006,0))</f>
        <v>0</v>
      </c>
      <c r="E26" s="73" t="str">
        <f>IF(IF($B26=1,INDEX('Proj hres huile mot 400T '!$T$1:$T$10006,MATCH($A26,'Proj hres huile mot 400T '!$A$1:$A$10006,0)),"")=0,"",IF($B26=1,INDEX('Proj hres huile mot 400T '!$T$1:$T$10006,MATCH($A26,'Proj hres huile mot 400T '!$A$1:$A$10006,0)),""))</f>
        <v/>
      </c>
      <c r="F26" s="60" t="str">
        <f>IF(IF($B26=1,INDEX('Proj hres huile mot 400T '!$S$1:$S$10006,MATCH($A26,'Proj hres huile mot 400T '!$A$1:$A$10006,0)),"")=0,"",IF($B26=1,INDEX('Proj hres huile mot 400T '!$S$1:$S$10006,MATCH($A26,'Proj hres huile mot 400T '!$A$1:$A$10006,0)),""))</f>
        <v/>
      </c>
      <c r="G26" s="73" t="str">
        <f>IF(IF($B26=2,INDEX('Proj hres huile mot 400T '!$T$1:$T$10006,MATCH($A26,'Proj hres huile mot 400T '!$A$1:$A$10006,0)),"")=0,"",IF($B26=2,INDEX('Proj hres huile mot 400T '!$T$1:$T$10006,MATCH($A26,'Proj hres huile mot 400T '!$A$1:$A$10006,0)),""))</f>
        <v/>
      </c>
      <c r="H26" s="60" t="str">
        <f>IF(IF($B26=2,INDEX('Proj hres huile mot 400T '!$S$1:$S$10006,MATCH($A26,'Proj hres huile mot 400T '!$A$1:$A$10006,0)),"")=0,"",IF($B26=2,INDEX('Proj hres huile mot 400T '!$S$1:$S$10006,MATCH($A26,'Proj hres huile mot 400T '!$A$1:$A$10006,0)),""))</f>
        <v/>
      </c>
      <c r="I26" s="73" t="str">
        <f>IF(IF($B26=3,INDEX('Proj hres huile mot 400T '!$T$1:$T$10006,MATCH($A26,'Proj hres huile mot 400T '!$A$1:$A$10006,0)),"")=0,"",IF($B26=3,INDEX('Proj hres huile mot 400T '!$T$1:$T$10006,MATCH($A26,'Proj hres huile mot 400T '!$A$1:$A$10006,0)),""))</f>
        <v/>
      </c>
      <c r="J26" s="60" t="str">
        <f>IF(IF($B26=3,INDEX('Proj hres huile mot 400T '!$S$1:$S$10006,MATCH($A26,'Proj hres huile mot 400T '!$A$1:$A$10006,0)),"")=0,"",IF($B26=3,INDEX('Proj hres huile mot 400T '!$S$1:$S$10006,MATCH($A26,'Proj hres huile mot 400T '!$A$1:$A$10006,0)),""))</f>
        <v/>
      </c>
      <c r="K26" s="73" t="str">
        <f>IF(IF($D26=4,INDEX('Proj hres huile mot 400T '!$W$1:$W$10006,MATCH($A26,'Proj hres huile mot 400T '!$A$1:$A$10006,0)),"")=0,"",IF($D26=4,INDEX('Proj hres huile mot 400T '!$W$1:$W$10006,MATCH($A26,'Proj hres huile mot 400T '!$A$1:$A$10006,0)),""))</f>
        <v/>
      </c>
      <c r="L26" s="60" t="str">
        <f>IF(IF($D26=4,INDEX('Proj hres huile mot 400T '!$X$1:$X$10006,MATCH($A26,'Proj hres huile mot 400T '!$A$1:$A$10006,0)),"")=0,"",IF($D26=4,INDEX('Proj hres huile mot 400T '!$X$1:$X$10006,MATCH($A26,'Proj hres huile mot 400T '!$A$1:$A$10006,0)),""))</f>
        <v/>
      </c>
      <c r="M26" s="73" t="str">
        <f>IF(IF($D26=5,INDEX('Proj hres huile mot 400T '!$W$1:$W$10006,MATCH($A26,'Proj hres huile mot 400T '!$A$1:$A$10006,0)),"")=0,"",IF($D26=5,INDEX('Proj hres huile mot 400T '!$W$1:$W$10006,MATCH($A26,'Proj hres huile mot 400T '!$A$1:$A$10006,0)),""))</f>
        <v/>
      </c>
      <c r="N26" s="60" t="str">
        <f>IF(IF($D26=5,INDEX('Proj hres huile mot 400T '!$X$1:$X$10006,MATCH($A26,'Proj hres huile mot 400T '!$A$1:$A$10006,0)),"")=0,"",IF($D26=5,INDEX('Proj hres huile mot 400T '!$X$1:$X$10006,MATCH($A26,'Proj hres huile mot 400T '!$A$1:$A$10006,0)),""))</f>
        <v/>
      </c>
    </row>
    <row r="27" spans="1:14" x14ac:dyDescent="0.25">
      <c r="A27" s="118" t="s">
        <v>65</v>
      </c>
      <c r="B27" s="99">
        <f>INDEX('Proj hres huile mot 400T '!P$1:P$10006,MATCH($A27,'Proj hres huile mot 400T '!$A$1:$A$1006,0))</f>
        <v>0</v>
      </c>
      <c r="C27" s="105"/>
      <c r="D27" s="109">
        <f>INDEX('Proj hres huile mot 400T '!$R$1:$R$10006,MATCH($A27,'Proj hres huile mot 400T '!$A$1:$A$1006,0))</f>
        <v>0</v>
      </c>
      <c r="E27" s="73" t="str">
        <f>IF(IF($B27=1,INDEX('Proj hres huile mot 400T '!$T$1:$T$10006,MATCH($A27,'Proj hres huile mot 400T '!$A$1:$A$10006,0)),"")=0,"",IF($B27=1,INDEX('Proj hres huile mot 400T '!$T$1:$T$10006,MATCH($A27,'Proj hres huile mot 400T '!$A$1:$A$10006,0)),""))</f>
        <v/>
      </c>
      <c r="F27" s="60" t="str">
        <f>IF(IF($B27=1,INDEX('Proj hres huile mot 400T '!$S$1:$S$10006,MATCH($A27,'Proj hres huile mot 400T '!$A$1:$A$10006,0)),"")=0,"",IF($B27=1,INDEX('Proj hres huile mot 400T '!$S$1:$S$10006,MATCH($A27,'Proj hres huile mot 400T '!$A$1:$A$10006,0)),""))</f>
        <v/>
      </c>
      <c r="G27" s="73" t="str">
        <f>IF(IF($B27=2,INDEX('Proj hres huile mot 400T '!$T$1:$T$10006,MATCH($A27,'Proj hres huile mot 400T '!$A$1:$A$10006,0)),"")=0,"",IF($B27=2,INDEX('Proj hres huile mot 400T '!$T$1:$T$10006,MATCH($A27,'Proj hres huile mot 400T '!$A$1:$A$10006,0)),""))</f>
        <v/>
      </c>
      <c r="H27" s="60" t="str">
        <f>IF(IF($B27=2,INDEX('Proj hres huile mot 400T '!$S$1:$S$10006,MATCH($A27,'Proj hres huile mot 400T '!$A$1:$A$10006,0)),"")=0,"",IF($B27=2,INDEX('Proj hres huile mot 400T '!$S$1:$S$10006,MATCH($A27,'Proj hres huile mot 400T '!$A$1:$A$10006,0)),""))</f>
        <v/>
      </c>
      <c r="I27" s="73" t="str">
        <f>IF(IF($B27=3,INDEX('Proj hres huile mot 400T '!$T$1:$T$10006,MATCH($A27,'Proj hres huile mot 400T '!$A$1:$A$10006,0)),"")=0,"",IF($B27=3,INDEX('Proj hres huile mot 400T '!$T$1:$T$10006,MATCH($A27,'Proj hres huile mot 400T '!$A$1:$A$10006,0)),""))</f>
        <v/>
      </c>
      <c r="J27" s="60" t="str">
        <f>IF(IF($B27=3,INDEX('Proj hres huile mot 400T '!$S$1:$S$10006,MATCH($A27,'Proj hres huile mot 400T '!$A$1:$A$10006,0)),"")=0,"",IF($B27=3,INDEX('Proj hres huile mot 400T '!$S$1:$S$10006,MATCH($A27,'Proj hres huile mot 400T '!$A$1:$A$10006,0)),""))</f>
        <v/>
      </c>
      <c r="K27" s="73" t="str">
        <f>IF(IF($D27=4,INDEX('Proj hres huile mot 400T '!$W$1:$W$10006,MATCH($A27,'Proj hres huile mot 400T '!$A$1:$A$10006,0)),"")=0,"",IF($D27=4,INDEX('Proj hres huile mot 400T '!$W$1:$W$10006,MATCH($A27,'Proj hres huile mot 400T '!$A$1:$A$10006,0)),""))</f>
        <v/>
      </c>
      <c r="L27" s="60" t="str">
        <f>IF(IF($D27=4,INDEX('Proj hres huile mot 400T '!$X$1:$X$10006,MATCH($A27,'Proj hres huile mot 400T '!$A$1:$A$10006,0)),"")=0,"",IF($D27=4,INDEX('Proj hres huile mot 400T '!$X$1:$X$10006,MATCH($A27,'Proj hres huile mot 400T '!$A$1:$A$10006,0)),""))</f>
        <v/>
      </c>
      <c r="M27" s="73" t="str">
        <f>IF(IF($D27=5,INDEX('Proj hres huile mot 400T '!$W$1:$W$10006,MATCH($A27,'Proj hres huile mot 400T '!$A$1:$A$10006,0)),"")=0,"",IF($D27=5,INDEX('Proj hres huile mot 400T '!$W$1:$W$10006,MATCH($A27,'Proj hres huile mot 400T '!$A$1:$A$10006,0)),""))</f>
        <v/>
      </c>
      <c r="N27" s="60" t="str">
        <f>IF(IF($D27=5,INDEX('Proj hres huile mot 400T '!$X$1:$X$10006,MATCH($A27,'Proj hres huile mot 400T '!$A$1:$A$10006,0)),"")=0,"",IF($D27=5,INDEX('Proj hres huile mot 400T '!$X$1:$X$10006,MATCH($A27,'Proj hres huile mot 400T '!$A$1:$A$10006,0)),""))</f>
        <v/>
      </c>
    </row>
    <row r="28" spans="1:14" x14ac:dyDescent="0.25">
      <c r="A28" s="118" t="s">
        <v>50</v>
      </c>
      <c r="B28" s="99">
        <f>INDEX('Proj hres huile mot 400T '!P$1:P$10006,MATCH($A28,'Proj hres huile mot 400T '!$A$1:$A$1006,0))</f>
        <v>0</v>
      </c>
      <c r="C28" s="105"/>
      <c r="D28" s="109">
        <f>INDEX('Proj hres huile mot 400T '!$R$1:$R$10006,MATCH($A28,'Proj hres huile mot 400T '!$A$1:$A$1006,0))</f>
        <v>0</v>
      </c>
      <c r="E28" s="73" t="str">
        <f>IF(IF($B28=1,INDEX('Proj hres huile mot 400T '!$T$1:$T$10006,MATCH($A28,'Proj hres huile mot 400T '!$A$1:$A$10006,0)),"")=0,"",IF($B28=1,INDEX('Proj hres huile mot 400T '!$T$1:$T$10006,MATCH($A28,'Proj hres huile mot 400T '!$A$1:$A$10006,0)),""))</f>
        <v/>
      </c>
      <c r="F28" s="60" t="str">
        <f>IF(IF($B28=1,INDEX('Proj hres huile mot 400T '!$S$1:$S$10006,MATCH($A28,'Proj hres huile mot 400T '!$A$1:$A$10006,0)),"")=0,"",IF($B28=1,INDEX('Proj hres huile mot 400T '!$S$1:$S$10006,MATCH($A28,'Proj hres huile mot 400T '!$A$1:$A$10006,0)),""))</f>
        <v/>
      </c>
      <c r="G28" s="73" t="str">
        <f>IF(IF($B28=2,INDEX('Proj hres huile mot 400T '!$T$1:$T$10006,MATCH($A28,'Proj hres huile mot 400T '!$A$1:$A$10006,0)),"")=0,"",IF($B28=2,INDEX('Proj hres huile mot 400T '!$T$1:$T$10006,MATCH($A28,'Proj hres huile mot 400T '!$A$1:$A$10006,0)),""))</f>
        <v/>
      </c>
      <c r="H28" s="60" t="str">
        <f>IF(IF($B28=2,INDEX('Proj hres huile mot 400T '!$S$1:$S$10006,MATCH($A28,'Proj hres huile mot 400T '!$A$1:$A$10006,0)),"")=0,"",IF($B28=2,INDEX('Proj hres huile mot 400T '!$S$1:$S$10006,MATCH($A28,'Proj hres huile mot 400T '!$A$1:$A$10006,0)),""))</f>
        <v/>
      </c>
      <c r="I28" s="73" t="str">
        <f>IF(IF($B28=3,INDEX('Proj hres huile mot 400T '!$T$1:$T$10006,MATCH($A28,'Proj hres huile mot 400T '!$A$1:$A$10006,0)),"")=0,"",IF($B28=3,INDEX('Proj hres huile mot 400T '!$T$1:$T$10006,MATCH($A28,'Proj hres huile mot 400T '!$A$1:$A$10006,0)),""))</f>
        <v/>
      </c>
      <c r="J28" s="60" t="str">
        <f>IF(IF($B28=3,INDEX('Proj hres huile mot 400T '!$S$1:$S$10006,MATCH($A28,'Proj hres huile mot 400T '!$A$1:$A$10006,0)),"")=0,"",IF($B28=3,INDEX('Proj hres huile mot 400T '!$S$1:$S$10006,MATCH($A28,'Proj hres huile mot 400T '!$A$1:$A$10006,0)),""))</f>
        <v/>
      </c>
      <c r="K28" s="73" t="str">
        <f>IF(IF($D28=4,INDEX('Proj hres huile mot 400T '!$W$1:$W$10006,MATCH($A28,'Proj hres huile mot 400T '!$A$1:$A$10006,0)),"")=0,"",IF($D28=4,INDEX('Proj hres huile mot 400T '!$W$1:$W$10006,MATCH($A28,'Proj hres huile mot 400T '!$A$1:$A$10006,0)),""))</f>
        <v/>
      </c>
      <c r="L28" s="60" t="str">
        <f>IF(IF($D28=4,INDEX('Proj hres huile mot 400T '!$X$1:$X$10006,MATCH($A28,'Proj hres huile mot 400T '!$A$1:$A$10006,0)),"")=0,"",IF($D28=4,INDEX('Proj hres huile mot 400T '!$X$1:$X$10006,MATCH($A28,'Proj hres huile mot 400T '!$A$1:$A$10006,0)),""))</f>
        <v/>
      </c>
      <c r="M28" s="73" t="str">
        <f>IF(IF($D28=5,INDEX('Proj hres huile mot 400T '!$W$1:$W$10006,MATCH($A28,'Proj hres huile mot 400T '!$A$1:$A$10006,0)),"")=0,"",IF($D28=5,INDEX('Proj hres huile mot 400T '!$W$1:$W$10006,MATCH($A28,'Proj hres huile mot 400T '!$A$1:$A$10006,0)),""))</f>
        <v/>
      </c>
      <c r="N28" s="60" t="str">
        <f>IF(IF($D28=5,INDEX('Proj hres huile mot 400T '!$X$1:$X$10006,MATCH($A28,'Proj hres huile mot 400T '!$A$1:$A$10006,0)),"")=0,"",IF($D28=5,INDEX('Proj hres huile mot 400T '!$X$1:$X$10006,MATCH($A28,'Proj hres huile mot 400T '!$A$1:$A$10006,0)),""))</f>
        <v/>
      </c>
    </row>
    <row r="29" spans="1:14" x14ac:dyDescent="0.25">
      <c r="A29" s="118" t="s">
        <v>14</v>
      </c>
      <c r="B29" s="99">
        <f>INDEX('Proj hres huile mot 400T '!P$1:P$10006,MATCH($A29,'Proj hres huile mot 400T '!$A$1:$A$1006,0))</f>
        <v>0</v>
      </c>
      <c r="C29" s="105"/>
      <c r="D29" s="109">
        <f>INDEX('Proj hres huile mot 400T '!$R$1:$R$10006,MATCH($A29,'Proj hres huile mot 400T '!$A$1:$A$1006,0))</f>
        <v>0</v>
      </c>
      <c r="E29" s="73" t="str">
        <f>IF(IF($B29=1,INDEX('Proj hres huile mot 400T '!$T$1:$T$10006,MATCH($A29,'Proj hres huile mot 400T '!$A$1:$A$10006,0)),"")=0,"",IF($B29=1,INDEX('Proj hres huile mot 400T '!$T$1:$T$10006,MATCH($A29,'Proj hres huile mot 400T '!$A$1:$A$10006,0)),""))</f>
        <v/>
      </c>
      <c r="F29" s="60" t="str">
        <f>IF(IF($B29=1,INDEX('Proj hres huile mot 400T '!$S$1:$S$10006,MATCH($A29,'Proj hres huile mot 400T '!$A$1:$A$10006,0)),"")=0,"",IF($B29=1,INDEX('Proj hres huile mot 400T '!$S$1:$S$10006,MATCH($A29,'Proj hres huile mot 400T '!$A$1:$A$10006,0)),""))</f>
        <v/>
      </c>
      <c r="G29" s="73" t="str">
        <f>IF(IF($B29=2,INDEX('Proj hres huile mot 400T '!$T$1:$T$10006,MATCH($A29,'Proj hres huile mot 400T '!$A$1:$A$10006,0)),"")=0,"",IF($B29=2,INDEX('Proj hres huile mot 400T '!$T$1:$T$10006,MATCH($A29,'Proj hres huile mot 400T '!$A$1:$A$10006,0)),""))</f>
        <v/>
      </c>
      <c r="H29" s="60" t="str">
        <f>IF(IF($B29=2,INDEX('Proj hres huile mot 400T '!$S$1:$S$10006,MATCH($A29,'Proj hres huile mot 400T '!$A$1:$A$10006,0)),"")=0,"",IF($B29=2,INDEX('Proj hres huile mot 400T '!$S$1:$S$10006,MATCH($A29,'Proj hres huile mot 400T '!$A$1:$A$10006,0)),""))</f>
        <v/>
      </c>
      <c r="I29" s="73" t="str">
        <f>IF(IF($B29=3,INDEX('Proj hres huile mot 400T '!$T$1:$T$10006,MATCH($A29,'Proj hres huile mot 400T '!$A$1:$A$10006,0)),"")=0,"",IF($B29=3,INDEX('Proj hres huile mot 400T '!$T$1:$T$10006,MATCH($A29,'Proj hres huile mot 400T '!$A$1:$A$10006,0)),""))</f>
        <v/>
      </c>
      <c r="J29" s="60" t="str">
        <f>IF(IF($B29=3,INDEX('Proj hres huile mot 400T '!$S$1:$S$10006,MATCH($A29,'Proj hres huile mot 400T '!$A$1:$A$10006,0)),"")=0,"",IF($B29=3,INDEX('Proj hres huile mot 400T '!$S$1:$S$10006,MATCH($A29,'Proj hres huile mot 400T '!$A$1:$A$10006,0)),""))</f>
        <v/>
      </c>
      <c r="K29" s="73" t="str">
        <f>IF(IF($D29=4,INDEX('Proj hres huile mot 400T '!$W$1:$W$10006,MATCH($A29,'Proj hres huile mot 400T '!$A$1:$A$10006,0)),"")=0,"",IF($D29=4,INDEX('Proj hres huile mot 400T '!$W$1:$W$10006,MATCH($A29,'Proj hres huile mot 400T '!$A$1:$A$10006,0)),""))</f>
        <v/>
      </c>
      <c r="L29" s="60" t="str">
        <f>IF(IF($D29=4,INDEX('Proj hres huile mot 400T '!$X$1:$X$10006,MATCH($A29,'Proj hres huile mot 400T '!$A$1:$A$10006,0)),"")=0,"",IF($D29=4,INDEX('Proj hres huile mot 400T '!$X$1:$X$10006,MATCH($A29,'Proj hres huile mot 400T '!$A$1:$A$10006,0)),""))</f>
        <v/>
      </c>
      <c r="M29" s="73" t="str">
        <f>IF(IF($D29=5,INDEX('Proj hres huile mot 400T '!$W$1:$W$10006,MATCH($A29,'Proj hres huile mot 400T '!$A$1:$A$10006,0)),"")=0,"",IF($D29=5,INDEX('Proj hres huile mot 400T '!$W$1:$W$10006,MATCH($A29,'Proj hres huile mot 400T '!$A$1:$A$10006,0)),""))</f>
        <v/>
      </c>
      <c r="N29" s="60" t="str">
        <f>IF(IF($D29=5,INDEX('Proj hres huile mot 400T '!$X$1:$X$10006,MATCH($A29,'Proj hres huile mot 400T '!$A$1:$A$10006,0)),"")=0,"",IF($D29=5,INDEX('Proj hres huile mot 400T '!$X$1:$X$10006,MATCH($A29,'Proj hres huile mot 400T '!$A$1:$A$10006,0)),""))</f>
        <v/>
      </c>
    </row>
    <row r="30" spans="1:14" x14ac:dyDescent="0.25">
      <c r="A30" s="118" t="s">
        <v>83</v>
      </c>
      <c r="B30" s="99">
        <f>INDEX('Proj hres huile mot 400T '!P$1:P$10006,MATCH($A30,'Proj hres huile mot 400T '!$A$1:$A$1006,0))</f>
        <v>0</v>
      </c>
      <c r="C30" s="105"/>
      <c r="D30" s="109">
        <f>INDEX('Proj hres huile mot 400T '!$R$1:$R$10006,MATCH($A30,'Proj hres huile mot 400T '!$A$1:$A$1006,0))</f>
        <v>0</v>
      </c>
      <c r="E30" s="73" t="str">
        <f>IF(IF($B30=1,INDEX('Proj hres huile mot 400T '!$T$1:$T$10006,MATCH($A30,'Proj hres huile mot 400T '!$A$1:$A$10006,0)),"")=0,"",IF($B30=1,INDEX('Proj hres huile mot 400T '!$T$1:$T$10006,MATCH($A30,'Proj hres huile mot 400T '!$A$1:$A$10006,0)),""))</f>
        <v/>
      </c>
      <c r="F30" s="60" t="str">
        <f>IF(IF($B30=1,INDEX('Proj hres huile mot 400T '!$S$1:$S$10006,MATCH($A30,'Proj hres huile mot 400T '!$A$1:$A$10006,0)),"")=0,"",IF($B30=1,INDEX('Proj hres huile mot 400T '!$S$1:$S$10006,MATCH($A30,'Proj hres huile mot 400T '!$A$1:$A$10006,0)),""))</f>
        <v/>
      </c>
      <c r="G30" s="73" t="str">
        <f>IF(IF($B30=2,INDEX('Proj hres huile mot 400T '!$T$1:$T$10006,MATCH($A30,'Proj hres huile mot 400T '!$A$1:$A$10006,0)),"")=0,"",IF($B30=2,INDEX('Proj hres huile mot 400T '!$T$1:$T$10006,MATCH($A30,'Proj hres huile mot 400T '!$A$1:$A$10006,0)),""))</f>
        <v/>
      </c>
      <c r="H30" s="60" t="str">
        <f>IF(IF($B30=2,INDEX('Proj hres huile mot 400T '!$S$1:$S$10006,MATCH($A30,'Proj hres huile mot 400T '!$A$1:$A$10006,0)),"")=0,"",IF($B30=2,INDEX('Proj hres huile mot 400T '!$S$1:$S$10006,MATCH($A30,'Proj hres huile mot 400T '!$A$1:$A$10006,0)),""))</f>
        <v/>
      </c>
      <c r="I30" s="73" t="str">
        <f>IF(IF($B30=3,INDEX('Proj hres huile mot 400T '!$T$1:$T$10006,MATCH($A30,'Proj hres huile mot 400T '!$A$1:$A$10006,0)),"")=0,"",IF($B30=3,INDEX('Proj hres huile mot 400T '!$T$1:$T$10006,MATCH($A30,'Proj hres huile mot 400T '!$A$1:$A$10006,0)),""))</f>
        <v/>
      </c>
      <c r="J30" s="60" t="str">
        <f>IF(IF($B30=3,INDEX('Proj hres huile mot 400T '!$S$1:$S$10006,MATCH($A30,'Proj hres huile mot 400T '!$A$1:$A$10006,0)),"")=0,"",IF($B30=3,INDEX('Proj hres huile mot 400T '!$S$1:$S$10006,MATCH($A30,'Proj hres huile mot 400T '!$A$1:$A$10006,0)),""))</f>
        <v/>
      </c>
      <c r="K30" s="73" t="str">
        <f>IF(IF($D30=4,INDEX('Proj hres huile mot 400T '!$W$1:$W$10006,MATCH($A30,'Proj hres huile mot 400T '!$A$1:$A$10006,0)),"")=0,"",IF($D30=4,INDEX('Proj hres huile mot 400T '!$W$1:$W$10006,MATCH($A30,'Proj hres huile mot 400T '!$A$1:$A$10006,0)),""))</f>
        <v/>
      </c>
      <c r="L30" s="60" t="str">
        <f>IF(IF($D30=4,INDEX('Proj hres huile mot 400T '!$X$1:$X$10006,MATCH($A30,'Proj hres huile mot 400T '!$A$1:$A$10006,0)),"")=0,"",IF($D30=4,INDEX('Proj hres huile mot 400T '!$X$1:$X$10006,MATCH($A30,'Proj hres huile mot 400T '!$A$1:$A$10006,0)),""))</f>
        <v/>
      </c>
      <c r="M30" s="73" t="str">
        <f>IF(IF($D30=5,INDEX('Proj hres huile mot 400T '!$W$1:$W$10006,MATCH($A30,'Proj hres huile mot 400T '!$A$1:$A$10006,0)),"")=0,"",IF($D30=5,INDEX('Proj hres huile mot 400T '!$W$1:$W$10006,MATCH($A30,'Proj hres huile mot 400T '!$A$1:$A$10006,0)),""))</f>
        <v/>
      </c>
      <c r="N30" s="60" t="str">
        <f>IF(IF($D30=5,INDEX('Proj hres huile mot 400T '!$X$1:$X$10006,MATCH($A30,'Proj hres huile mot 400T '!$A$1:$A$10006,0)),"")=0,"",IF($D30=5,INDEX('Proj hres huile mot 400T '!$X$1:$X$10006,MATCH($A30,'Proj hres huile mot 400T '!$A$1:$A$10006,0)),""))</f>
        <v/>
      </c>
    </row>
    <row r="31" spans="1:14" x14ac:dyDescent="0.25">
      <c r="A31" s="118" t="s">
        <v>11</v>
      </c>
      <c r="B31" s="99">
        <f>INDEX('Proj hres huile mot 400T '!P$1:P$10006,MATCH($A31,'Proj hres huile mot 400T '!$A$1:$A$1006,0))</f>
        <v>0</v>
      </c>
      <c r="C31" s="105"/>
      <c r="D31" s="109">
        <f>INDEX('Proj hres huile mot 400T '!$R$1:$R$10006,MATCH($A31,'Proj hres huile mot 400T '!$A$1:$A$1006,0))</f>
        <v>0</v>
      </c>
      <c r="E31" s="73" t="str">
        <f>IF(IF($B31=1,INDEX('Proj hres huile mot 400T '!$T$1:$T$10006,MATCH($A31,'Proj hres huile mot 400T '!$A$1:$A$10006,0)),"")=0,"",IF($B31=1,INDEX('Proj hres huile mot 400T '!$T$1:$T$10006,MATCH($A31,'Proj hres huile mot 400T '!$A$1:$A$10006,0)),""))</f>
        <v/>
      </c>
      <c r="F31" s="60" t="str">
        <f>IF(IF($B31=1,INDEX('Proj hres huile mot 400T '!$S$1:$S$10006,MATCH($A31,'Proj hres huile mot 400T '!$A$1:$A$10006,0)),"")=0,"",IF($B31=1,INDEX('Proj hres huile mot 400T '!$S$1:$S$10006,MATCH($A31,'Proj hres huile mot 400T '!$A$1:$A$10006,0)),""))</f>
        <v/>
      </c>
      <c r="G31" s="73" t="str">
        <f>IF(IF($B31=2,INDEX('Proj hres huile mot 400T '!$T$1:$T$10006,MATCH($A31,'Proj hres huile mot 400T '!$A$1:$A$10006,0)),"")=0,"",IF($B31=2,INDEX('Proj hres huile mot 400T '!$T$1:$T$10006,MATCH($A31,'Proj hres huile mot 400T '!$A$1:$A$10006,0)),""))</f>
        <v/>
      </c>
      <c r="H31" s="60" t="str">
        <f>IF(IF($B31=2,INDEX('Proj hres huile mot 400T '!$S$1:$S$10006,MATCH($A31,'Proj hres huile mot 400T '!$A$1:$A$10006,0)),"")=0,"",IF($B31=2,INDEX('Proj hres huile mot 400T '!$S$1:$S$10006,MATCH($A31,'Proj hres huile mot 400T '!$A$1:$A$10006,0)),""))</f>
        <v/>
      </c>
      <c r="I31" s="73" t="str">
        <f>IF(IF($B31=3,INDEX('Proj hres huile mot 400T '!$T$1:$T$10006,MATCH($A31,'Proj hres huile mot 400T '!$A$1:$A$10006,0)),"")=0,"",IF($B31=3,INDEX('Proj hres huile mot 400T '!$T$1:$T$10006,MATCH($A31,'Proj hres huile mot 400T '!$A$1:$A$10006,0)),""))</f>
        <v/>
      </c>
      <c r="J31" s="60" t="str">
        <f>IF(IF($B31=3,INDEX('Proj hres huile mot 400T '!$S$1:$S$10006,MATCH($A31,'Proj hres huile mot 400T '!$A$1:$A$10006,0)),"")=0,"",IF($B31=3,INDEX('Proj hres huile mot 400T '!$S$1:$S$10006,MATCH($A31,'Proj hres huile mot 400T '!$A$1:$A$10006,0)),""))</f>
        <v/>
      </c>
      <c r="K31" s="73" t="str">
        <f>IF(IF($D31=4,INDEX('Proj hres huile mot 400T '!$W$1:$W$10006,MATCH($A31,'Proj hres huile mot 400T '!$A$1:$A$10006,0)),"")=0,"",IF($D31=4,INDEX('Proj hres huile mot 400T '!$W$1:$W$10006,MATCH($A31,'Proj hres huile mot 400T '!$A$1:$A$10006,0)),""))</f>
        <v/>
      </c>
      <c r="L31" s="60" t="str">
        <f>IF(IF($D31=4,INDEX('Proj hres huile mot 400T '!$X$1:$X$10006,MATCH($A31,'Proj hres huile mot 400T '!$A$1:$A$10006,0)),"")=0,"",IF($D31=4,INDEX('Proj hres huile mot 400T '!$X$1:$X$10006,MATCH($A31,'Proj hres huile mot 400T '!$A$1:$A$10006,0)),""))</f>
        <v/>
      </c>
      <c r="M31" s="73" t="str">
        <f>IF(IF($D31=5,INDEX('Proj hres huile mot 400T '!$W$1:$W$10006,MATCH($A31,'Proj hres huile mot 400T '!$A$1:$A$10006,0)),"")=0,"",IF($D31=5,INDEX('Proj hres huile mot 400T '!$W$1:$W$10006,MATCH($A31,'Proj hres huile mot 400T '!$A$1:$A$10006,0)),""))</f>
        <v/>
      </c>
      <c r="N31" s="60" t="str">
        <f>IF(IF($D31=5,INDEX('Proj hres huile mot 400T '!$X$1:$X$10006,MATCH($A31,'Proj hres huile mot 400T '!$A$1:$A$10006,0)),"")=0,"",IF($D31=5,INDEX('Proj hres huile mot 400T '!$X$1:$X$10006,MATCH($A31,'Proj hres huile mot 400T '!$A$1:$A$10006,0)),""))</f>
        <v/>
      </c>
    </row>
    <row r="32" spans="1:14" x14ac:dyDescent="0.25">
      <c r="A32" s="118" t="s">
        <v>71</v>
      </c>
      <c r="B32" s="99">
        <f>INDEX('Proj hres huile mot 400T '!P$1:P$10006,MATCH($A32,'Proj hres huile mot 400T '!$A$1:$A$1006,0))</f>
        <v>0</v>
      </c>
      <c r="C32" s="105"/>
      <c r="D32" s="109">
        <f>INDEX('Proj hres huile mot 400T '!$R$1:$R$10006,MATCH($A32,'Proj hres huile mot 400T '!$A$1:$A$1006,0))</f>
        <v>0</v>
      </c>
      <c r="E32" s="73" t="str">
        <f>IF(IF($B32=1,INDEX('Proj hres huile mot 400T '!$T$1:$T$10006,MATCH($A32,'Proj hres huile mot 400T '!$A$1:$A$10006,0)),"")=0,"",IF($B32=1,INDEX('Proj hres huile mot 400T '!$T$1:$T$10006,MATCH($A32,'Proj hres huile mot 400T '!$A$1:$A$10006,0)),""))</f>
        <v/>
      </c>
      <c r="F32" s="60" t="str">
        <f>IF(IF($B32=1,INDEX('Proj hres huile mot 400T '!$S$1:$S$10006,MATCH($A32,'Proj hres huile mot 400T '!$A$1:$A$10006,0)),"")=0,"",IF($B32=1,INDEX('Proj hres huile mot 400T '!$S$1:$S$10006,MATCH($A32,'Proj hres huile mot 400T '!$A$1:$A$10006,0)),""))</f>
        <v/>
      </c>
      <c r="G32" s="73" t="str">
        <f>IF(IF($B32=2,INDEX('Proj hres huile mot 400T '!$T$1:$T$10006,MATCH($A32,'Proj hres huile mot 400T '!$A$1:$A$10006,0)),"")=0,"",IF($B32=2,INDEX('Proj hres huile mot 400T '!$T$1:$T$10006,MATCH($A32,'Proj hres huile mot 400T '!$A$1:$A$10006,0)),""))</f>
        <v/>
      </c>
      <c r="H32" s="60" t="str">
        <f>IF(IF($B32=2,INDEX('Proj hres huile mot 400T '!$S$1:$S$10006,MATCH($A32,'Proj hres huile mot 400T '!$A$1:$A$10006,0)),"")=0,"",IF($B32=2,INDEX('Proj hres huile mot 400T '!$S$1:$S$10006,MATCH($A32,'Proj hres huile mot 400T '!$A$1:$A$10006,0)),""))</f>
        <v/>
      </c>
      <c r="I32" s="73" t="str">
        <f>IF(IF($B32=3,INDEX('Proj hres huile mot 400T '!$T$1:$T$10006,MATCH($A32,'Proj hres huile mot 400T '!$A$1:$A$10006,0)),"")=0,"",IF($B32=3,INDEX('Proj hres huile mot 400T '!$T$1:$T$10006,MATCH($A32,'Proj hres huile mot 400T '!$A$1:$A$10006,0)),""))</f>
        <v/>
      </c>
      <c r="J32" s="60" t="str">
        <f>IF(IF($B32=3,INDEX('Proj hres huile mot 400T '!$S$1:$S$10006,MATCH($A32,'Proj hres huile mot 400T '!$A$1:$A$10006,0)),"")=0,"",IF($B32=3,INDEX('Proj hres huile mot 400T '!$S$1:$S$10006,MATCH($A32,'Proj hres huile mot 400T '!$A$1:$A$10006,0)),""))</f>
        <v/>
      </c>
      <c r="K32" s="73" t="str">
        <f>IF(IF($D32=4,INDEX('Proj hres huile mot 400T '!$W$1:$W$10006,MATCH($A32,'Proj hres huile mot 400T '!$A$1:$A$10006,0)),"")=0,"",IF($D32=4,INDEX('Proj hres huile mot 400T '!$W$1:$W$10006,MATCH($A32,'Proj hres huile mot 400T '!$A$1:$A$10006,0)),""))</f>
        <v/>
      </c>
      <c r="L32" s="60" t="str">
        <f>IF(IF($D32=4,INDEX('Proj hres huile mot 400T '!$X$1:$X$10006,MATCH($A32,'Proj hres huile mot 400T '!$A$1:$A$10006,0)),"")=0,"",IF($D32=4,INDEX('Proj hres huile mot 400T '!$X$1:$X$10006,MATCH($A32,'Proj hres huile mot 400T '!$A$1:$A$10006,0)),""))</f>
        <v/>
      </c>
      <c r="M32" s="73" t="str">
        <f>IF(IF($D32=5,INDEX('Proj hres huile mot 400T '!$W$1:$W$10006,MATCH($A32,'Proj hres huile mot 400T '!$A$1:$A$10006,0)),"")=0,"",IF($D32=5,INDEX('Proj hres huile mot 400T '!$W$1:$W$10006,MATCH($A32,'Proj hres huile mot 400T '!$A$1:$A$10006,0)),""))</f>
        <v/>
      </c>
      <c r="N32" s="60" t="str">
        <f>IF(IF($D32=5,INDEX('Proj hres huile mot 400T '!$X$1:$X$10006,MATCH($A32,'Proj hres huile mot 400T '!$A$1:$A$10006,0)),"")=0,"",IF($D32=5,INDEX('Proj hres huile mot 400T '!$X$1:$X$10006,MATCH($A32,'Proj hres huile mot 400T '!$A$1:$A$10006,0)),""))</f>
        <v/>
      </c>
    </row>
    <row r="33" spans="1:14" x14ac:dyDescent="0.25">
      <c r="A33" s="118" t="s">
        <v>80</v>
      </c>
      <c r="B33" s="99">
        <f>INDEX('Proj hres huile mot 400T '!P$1:P$10006,MATCH($A33,'Proj hres huile mot 400T '!$A$1:$A$1006,0))</f>
        <v>0</v>
      </c>
      <c r="C33" s="105"/>
      <c r="D33" s="109">
        <f>INDEX('Proj hres huile mot 400T '!$R$1:$R$10006,MATCH($A33,'Proj hres huile mot 400T '!$A$1:$A$1006,0))</f>
        <v>0</v>
      </c>
      <c r="E33" s="73" t="str">
        <f>IF(IF($B33=1,INDEX('Proj hres huile mot 400T '!$T$1:$T$10006,MATCH($A33,'Proj hres huile mot 400T '!$A$1:$A$10006,0)),"")=0,"",IF($B33=1,INDEX('Proj hres huile mot 400T '!$T$1:$T$10006,MATCH($A33,'Proj hres huile mot 400T '!$A$1:$A$10006,0)),""))</f>
        <v/>
      </c>
      <c r="F33" s="60" t="str">
        <f>IF(IF($B33=1,INDEX('Proj hres huile mot 400T '!$S$1:$S$10006,MATCH($A33,'Proj hres huile mot 400T '!$A$1:$A$10006,0)),"")=0,"",IF($B33=1,INDEX('Proj hres huile mot 400T '!$S$1:$S$10006,MATCH($A33,'Proj hres huile mot 400T '!$A$1:$A$10006,0)),""))</f>
        <v/>
      </c>
      <c r="G33" s="73" t="str">
        <f>IF(IF($B33=2,INDEX('Proj hres huile mot 400T '!$T$1:$T$10006,MATCH($A33,'Proj hres huile mot 400T '!$A$1:$A$10006,0)),"")=0,"",IF($B33=2,INDEX('Proj hres huile mot 400T '!$T$1:$T$10006,MATCH($A33,'Proj hres huile mot 400T '!$A$1:$A$10006,0)),""))</f>
        <v/>
      </c>
      <c r="H33" s="60" t="str">
        <f>IF(IF($B33=2,INDEX('Proj hres huile mot 400T '!$S$1:$S$10006,MATCH($A33,'Proj hres huile mot 400T '!$A$1:$A$10006,0)),"")=0,"",IF($B33=2,INDEX('Proj hres huile mot 400T '!$S$1:$S$10006,MATCH($A33,'Proj hres huile mot 400T '!$A$1:$A$10006,0)),""))</f>
        <v/>
      </c>
      <c r="I33" s="73" t="str">
        <f>IF(IF($B33=3,INDEX('Proj hres huile mot 400T '!$T$1:$T$10006,MATCH($A33,'Proj hres huile mot 400T '!$A$1:$A$10006,0)),"")=0,"",IF($B33=3,INDEX('Proj hres huile mot 400T '!$T$1:$T$10006,MATCH($A33,'Proj hres huile mot 400T '!$A$1:$A$10006,0)),""))</f>
        <v/>
      </c>
      <c r="J33" s="60" t="str">
        <f>IF(IF($B33=3,INDEX('Proj hres huile mot 400T '!$S$1:$S$10006,MATCH($A33,'Proj hres huile mot 400T '!$A$1:$A$10006,0)),"")=0,"",IF($B33=3,INDEX('Proj hres huile mot 400T '!$S$1:$S$10006,MATCH($A33,'Proj hres huile mot 400T '!$A$1:$A$10006,0)),""))</f>
        <v/>
      </c>
      <c r="K33" s="73" t="str">
        <f>IF(IF($D33=4,INDEX('Proj hres huile mot 400T '!$W$1:$W$10006,MATCH($A33,'Proj hres huile mot 400T '!$A$1:$A$10006,0)),"")=0,"",IF($D33=4,INDEX('Proj hres huile mot 400T '!$W$1:$W$10006,MATCH($A33,'Proj hres huile mot 400T '!$A$1:$A$10006,0)),""))</f>
        <v/>
      </c>
      <c r="L33" s="60" t="str">
        <f>IF(IF($D33=4,INDEX('Proj hres huile mot 400T '!$X$1:$X$10006,MATCH($A33,'Proj hres huile mot 400T '!$A$1:$A$10006,0)),"")=0,"",IF($D33=4,INDEX('Proj hres huile mot 400T '!$X$1:$X$10006,MATCH($A33,'Proj hres huile mot 400T '!$A$1:$A$10006,0)),""))</f>
        <v/>
      </c>
      <c r="M33" s="73" t="str">
        <f>IF(IF($D33=5,INDEX('Proj hres huile mot 400T '!$W$1:$W$10006,MATCH($A33,'Proj hres huile mot 400T '!$A$1:$A$10006,0)),"")=0,"",IF($D33=5,INDEX('Proj hres huile mot 400T '!$W$1:$W$10006,MATCH($A33,'Proj hres huile mot 400T '!$A$1:$A$10006,0)),""))</f>
        <v/>
      </c>
      <c r="N33" s="60" t="str">
        <f>IF(IF($D33=5,INDEX('Proj hres huile mot 400T '!$X$1:$X$10006,MATCH($A33,'Proj hres huile mot 400T '!$A$1:$A$10006,0)),"")=0,"",IF($D33=5,INDEX('Proj hres huile mot 400T '!$X$1:$X$10006,MATCH($A33,'Proj hres huile mot 400T '!$A$1:$A$10006,0)),""))</f>
        <v/>
      </c>
    </row>
    <row r="34" spans="1:14" x14ac:dyDescent="0.25">
      <c r="A34" s="118" t="s">
        <v>10</v>
      </c>
      <c r="B34" s="99">
        <f>INDEX('Proj hres huile mot 400T '!P$1:P$10006,MATCH($A34,'Proj hres huile mot 400T '!$A$1:$A$1006,0))</f>
        <v>0</v>
      </c>
      <c r="C34" s="105"/>
      <c r="D34" s="109">
        <f>INDEX('Proj hres huile mot 400T '!$R$1:$R$10006,MATCH($A34,'Proj hres huile mot 400T '!$A$1:$A$1006,0))</f>
        <v>0</v>
      </c>
      <c r="E34" s="73" t="str">
        <f>IF(IF($B34=1,INDEX('Proj hres huile mot 400T '!$T$1:$T$10006,MATCH($A34,'Proj hres huile mot 400T '!$A$1:$A$10006,0)),"")=0,"",IF($B34=1,INDEX('Proj hres huile mot 400T '!$T$1:$T$10006,MATCH($A34,'Proj hres huile mot 400T '!$A$1:$A$10006,0)),""))</f>
        <v/>
      </c>
      <c r="F34" s="60" t="str">
        <f>IF(IF($B34=1,INDEX('Proj hres huile mot 400T '!$S$1:$S$10006,MATCH($A34,'Proj hres huile mot 400T '!$A$1:$A$10006,0)),"")=0,"",IF($B34=1,INDEX('Proj hres huile mot 400T '!$S$1:$S$10006,MATCH($A34,'Proj hres huile mot 400T '!$A$1:$A$10006,0)),""))</f>
        <v/>
      </c>
      <c r="G34" s="73" t="str">
        <f>IF(IF($B34=2,INDEX('Proj hres huile mot 400T '!$T$1:$T$10006,MATCH($A34,'Proj hres huile mot 400T '!$A$1:$A$10006,0)),"")=0,"",IF($B34=2,INDEX('Proj hres huile mot 400T '!$T$1:$T$10006,MATCH($A34,'Proj hres huile mot 400T '!$A$1:$A$10006,0)),""))</f>
        <v/>
      </c>
      <c r="H34" s="60" t="str">
        <f>IF(IF($B34=2,INDEX('Proj hres huile mot 400T '!$S$1:$S$10006,MATCH($A34,'Proj hres huile mot 400T '!$A$1:$A$10006,0)),"")=0,"",IF($B34=2,INDEX('Proj hres huile mot 400T '!$S$1:$S$10006,MATCH($A34,'Proj hres huile mot 400T '!$A$1:$A$10006,0)),""))</f>
        <v/>
      </c>
      <c r="I34" s="73" t="str">
        <f>IF(IF($B34=3,INDEX('Proj hres huile mot 400T '!$T$1:$T$10006,MATCH($A34,'Proj hres huile mot 400T '!$A$1:$A$10006,0)),"")=0,"",IF($B34=3,INDEX('Proj hres huile mot 400T '!$T$1:$T$10006,MATCH($A34,'Proj hres huile mot 400T '!$A$1:$A$10006,0)),""))</f>
        <v/>
      </c>
      <c r="J34" s="60" t="str">
        <f>IF(IF($B34=3,INDEX('Proj hres huile mot 400T '!$S$1:$S$10006,MATCH($A34,'Proj hres huile mot 400T '!$A$1:$A$10006,0)),"")=0,"",IF($B34=3,INDEX('Proj hres huile mot 400T '!$S$1:$S$10006,MATCH($A34,'Proj hres huile mot 400T '!$A$1:$A$10006,0)),""))</f>
        <v/>
      </c>
      <c r="K34" s="73" t="str">
        <f>IF(IF($D34=4,INDEX('Proj hres huile mot 400T '!$W$1:$W$10006,MATCH($A34,'Proj hres huile mot 400T '!$A$1:$A$10006,0)),"")=0,"",IF($D34=4,INDEX('Proj hres huile mot 400T '!$W$1:$W$10006,MATCH($A34,'Proj hres huile mot 400T '!$A$1:$A$10006,0)),""))</f>
        <v/>
      </c>
      <c r="L34" s="60" t="str">
        <f>IF(IF($D34=4,INDEX('Proj hres huile mot 400T '!$X$1:$X$10006,MATCH($A34,'Proj hres huile mot 400T '!$A$1:$A$10006,0)),"")=0,"",IF($D34=4,INDEX('Proj hres huile mot 400T '!$X$1:$X$10006,MATCH($A34,'Proj hres huile mot 400T '!$A$1:$A$10006,0)),""))</f>
        <v/>
      </c>
      <c r="M34" s="73" t="str">
        <f>IF(IF($D34=5,INDEX('Proj hres huile mot 400T '!$W$1:$W$10006,MATCH($A34,'Proj hres huile mot 400T '!$A$1:$A$10006,0)),"")=0,"",IF($D34=5,INDEX('Proj hres huile mot 400T '!$W$1:$W$10006,MATCH($A34,'Proj hres huile mot 400T '!$A$1:$A$10006,0)),""))</f>
        <v/>
      </c>
      <c r="N34" s="60" t="str">
        <f>IF(IF($D34=5,INDEX('Proj hres huile mot 400T '!$X$1:$X$10006,MATCH($A34,'Proj hres huile mot 400T '!$A$1:$A$10006,0)),"")=0,"",IF($D34=5,INDEX('Proj hres huile mot 400T '!$X$1:$X$10006,MATCH($A34,'Proj hres huile mot 400T '!$A$1:$A$10006,0)),""))</f>
        <v/>
      </c>
    </row>
    <row r="35" spans="1:14" x14ac:dyDescent="0.25">
      <c r="A35" s="118" t="s">
        <v>38</v>
      </c>
      <c r="B35" s="99">
        <f>INDEX('Proj hres huile mot 400T '!P$1:P$10006,MATCH($A35,'Proj hres huile mot 400T '!$A$1:$A$1006,0))</f>
        <v>0</v>
      </c>
      <c r="C35" s="105"/>
      <c r="D35" s="109">
        <f>INDEX('Proj hres huile mot 400T '!$R$1:$R$10006,MATCH($A35,'Proj hres huile mot 400T '!$A$1:$A$1006,0))</f>
        <v>0</v>
      </c>
      <c r="E35" s="73" t="str">
        <f>IF(IF($B35=1,INDEX('Proj hres huile mot 400T '!$T$1:$T$10006,MATCH($A35,'Proj hres huile mot 400T '!$A$1:$A$10006,0)),"")=0,"",IF($B35=1,INDEX('Proj hres huile mot 400T '!$T$1:$T$10006,MATCH($A35,'Proj hres huile mot 400T '!$A$1:$A$10006,0)),""))</f>
        <v/>
      </c>
      <c r="F35" s="60" t="str">
        <f>IF(IF($B35=1,INDEX('Proj hres huile mot 400T '!$S$1:$S$10006,MATCH($A35,'Proj hres huile mot 400T '!$A$1:$A$10006,0)),"")=0,"",IF($B35=1,INDEX('Proj hres huile mot 400T '!$S$1:$S$10006,MATCH($A35,'Proj hres huile mot 400T '!$A$1:$A$10006,0)),""))</f>
        <v/>
      </c>
      <c r="G35" s="73" t="str">
        <f>IF(IF($B35=2,INDEX('Proj hres huile mot 400T '!$T$1:$T$10006,MATCH($A35,'Proj hres huile mot 400T '!$A$1:$A$10006,0)),"")=0,"",IF($B35=2,INDEX('Proj hres huile mot 400T '!$T$1:$T$10006,MATCH($A35,'Proj hres huile mot 400T '!$A$1:$A$10006,0)),""))</f>
        <v/>
      </c>
      <c r="H35" s="60" t="str">
        <f>IF(IF($B35=2,INDEX('Proj hres huile mot 400T '!$S$1:$S$10006,MATCH($A35,'Proj hres huile mot 400T '!$A$1:$A$10006,0)),"")=0,"",IF($B35=2,INDEX('Proj hres huile mot 400T '!$S$1:$S$10006,MATCH($A35,'Proj hres huile mot 400T '!$A$1:$A$10006,0)),""))</f>
        <v/>
      </c>
      <c r="I35" s="73" t="str">
        <f>IF(IF($B35=3,INDEX('Proj hres huile mot 400T '!$T$1:$T$10006,MATCH($A35,'Proj hres huile mot 400T '!$A$1:$A$10006,0)),"")=0,"",IF($B35=3,INDEX('Proj hres huile mot 400T '!$T$1:$T$10006,MATCH($A35,'Proj hres huile mot 400T '!$A$1:$A$10006,0)),""))</f>
        <v/>
      </c>
      <c r="J35" s="60" t="str">
        <f>IF(IF($B35=3,INDEX('Proj hres huile mot 400T '!$S$1:$S$10006,MATCH($A35,'Proj hres huile mot 400T '!$A$1:$A$10006,0)),"")=0,"",IF($B35=3,INDEX('Proj hres huile mot 400T '!$S$1:$S$10006,MATCH($A35,'Proj hres huile mot 400T '!$A$1:$A$10006,0)),""))</f>
        <v/>
      </c>
      <c r="K35" s="73" t="str">
        <f>IF(IF($D35=4,INDEX('Proj hres huile mot 400T '!$W$1:$W$10006,MATCH($A35,'Proj hres huile mot 400T '!$A$1:$A$10006,0)),"")=0,"",IF($D35=4,INDEX('Proj hres huile mot 400T '!$W$1:$W$10006,MATCH($A35,'Proj hres huile mot 400T '!$A$1:$A$10006,0)),""))</f>
        <v/>
      </c>
      <c r="L35" s="60" t="str">
        <f>IF(IF($D35=4,INDEX('Proj hres huile mot 400T '!$X$1:$X$10006,MATCH($A35,'Proj hres huile mot 400T '!$A$1:$A$10006,0)),"")=0,"",IF($D35=4,INDEX('Proj hres huile mot 400T '!$X$1:$X$10006,MATCH($A35,'Proj hres huile mot 400T '!$A$1:$A$10006,0)),""))</f>
        <v/>
      </c>
      <c r="M35" s="73" t="str">
        <f>IF(IF($D35=5,INDEX('Proj hres huile mot 400T '!$W$1:$W$10006,MATCH($A35,'Proj hres huile mot 400T '!$A$1:$A$10006,0)),"")=0,"",IF($D35=5,INDEX('Proj hres huile mot 400T '!$W$1:$W$10006,MATCH($A35,'Proj hres huile mot 400T '!$A$1:$A$10006,0)),""))</f>
        <v/>
      </c>
      <c r="N35" s="60" t="str">
        <f>IF(IF($D35=5,INDEX('Proj hres huile mot 400T '!$X$1:$X$10006,MATCH($A35,'Proj hres huile mot 400T '!$A$1:$A$10006,0)),"")=0,"",IF($D35=5,INDEX('Proj hres huile mot 400T '!$X$1:$X$10006,MATCH($A35,'Proj hres huile mot 400T '!$A$1:$A$10006,0)),""))</f>
        <v/>
      </c>
    </row>
    <row r="36" spans="1:14" ht="15.75" thickBot="1" x14ac:dyDescent="0.3">
      <c r="A36" s="114" t="s">
        <v>105</v>
      </c>
      <c r="B36" s="100">
        <f>INDEX('Proj hres huile mot 400T '!P$1:P$10006,MATCH($A36,'Proj hres huile mot 400T '!$A$1:$A$1006,0))</f>
        <v>0</v>
      </c>
      <c r="C36" s="105"/>
      <c r="D36" s="110">
        <f>INDEX('Proj hres huile mot 400T '!$R$1:$R$10006,MATCH($A36,'Proj hres huile mot 400T '!$A$1:$A$1006,0))</f>
        <v>0</v>
      </c>
      <c r="E36" s="74" t="str">
        <f>IF(IF($B36=1,INDEX('Proj hres huile mot 400T '!$T$1:$T$10006,MATCH($A36,'Proj hres huile mot 400T '!$A$1:$A$10006,0)),"")=0,"",IF($B36=1,INDEX('Proj hres huile mot 400T '!$T$1:$T$10006,MATCH($A36,'Proj hres huile mot 400T '!$A$1:$A$10006,0)),""))</f>
        <v/>
      </c>
      <c r="F36" s="62" t="str">
        <f>IF(IF($B36=1,INDEX('Proj hres huile mot 400T '!$S$1:$S$10006,MATCH($A36,'Proj hres huile mot 400T '!$A$1:$A$10006,0)),"")=0,"",IF($B36=1,INDEX('Proj hres huile mot 400T '!$S$1:$S$10006,MATCH($A36,'Proj hres huile mot 400T '!$A$1:$A$10006,0)),""))</f>
        <v/>
      </c>
      <c r="G36" s="74" t="str">
        <f>IF(IF($B36=2,INDEX('Proj hres huile mot 400T '!$T$1:$T$10006,MATCH($A36,'Proj hres huile mot 400T '!$A$1:$A$10006,0)),"")=0,"",IF($B36=2,INDEX('Proj hres huile mot 400T '!$T$1:$T$10006,MATCH($A36,'Proj hres huile mot 400T '!$A$1:$A$10006,0)),""))</f>
        <v/>
      </c>
      <c r="H36" s="62" t="str">
        <f>IF(IF($B36=2,INDEX('Proj hres huile mot 400T '!$S$1:$S$10006,MATCH($A36,'Proj hres huile mot 400T '!$A$1:$A$10006,0)),"")=0,"",IF($B36=2,INDEX('Proj hres huile mot 400T '!$S$1:$S$10006,MATCH($A36,'Proj hres huile mot 400T '!$A$1:$A$10006,0)),""))</f>
        <v/>
      </c>
      <c r="I36" s="74" t="str">
        <f>IF(IF($B36=3,INDEX('Proj hres huile mot 400T '!$T$1:$T$10006,MATCH($A36,'Proj hres huile mot 400T '!$A$1:$A$10006,0)),"")=0,"",IF($B36=3,INDEX('Proj hres huile mot 400T '!$T$1:$T$10006,MATCH($A36,'Proj hres huile mot 400T '!$A$1:$A$10006,0)),""))</f>
        <v/>
      </c>
      <c r="J36" s="62" t="str">
        <f>IF(IF($B36=3,INDEX('Proj hres huile mot 400T '!$S$1:$S$10006,MATCH($A36,'Proj hres huile mot 400T '!$A$1:$A$10006,0)),"")=0,"",IF($B36=3,INDEX('Proj hres huile mot 400T '!$S$1:$S$10006,MATCH($A36,'Proj hres huile mot 400T '!$A$1:$A$10006,0)),""))</f>
        <v/>
      </c>
      <c r="K36" s="74" t="str">
        <f>IF(IF($D36=4,INDEX('Proj hres huile mot 400T '!$W$1:$W$10006,MATCH($A36,'Proj hres huile mot 400T '!$A$1:$A$10006,0)),"")=0,"",IF($D36=4,INDEX('Proj hres huile mot 400T '!$W$1:$W$10006,MATCH($A36,'Proj hres huile mot 400T '!$A$1:$A$10006,0)),""))</f>
        <v/>
      </c>
      <c r="L36" s="62" t="str">
        <f>IF(IF($D36=4,INDEX('Proj hres huile mot 400T '!$X$1:$X$10006,MATCH($A36,'Proj hres huile mot 400T '!$A$1:$A$10006,0)),"")=0,"",IF($D36=4,INDEX('Proj hres huile mot 400T '!$X$1:$X$10006,MATCH($A36,'Proj hres huile mot 400T '!$A$1:$A$10006,0)),""))</f>
        <v/>
      </c>
      <c r="M36" s="74" t="str">
        <f>IF(IF($D36=5,INDEX('Proj hres huile mot 400T '!$W$1:$W$10006,MATCH($A36,'Proj hres huile mot 400T '!$A$1:$A$10006,0)),"")=0,"",IF($D36=5,INDEX('Proj hres huile mot 400T '!$W$1:$W$10006,MATCH($A36,'Proj hres huile mot 400T '!$A$1:$A$10006,0)),""))</f>
        <v/>
      </c>
      <c r="N36" s="62" t="str">
        <f>IF(IF($D36=5,INDEX('Proj hres huile mot 400T '!$X$1:$X$10006,MATCH($A36,'Proj hres huile mot 400T '!$A$1:$A$10006,0)),"")=0,"",IF($D36=5,INDEX('Proj hres huile mot 400T '!$X$1:$X$10006,MATCH($A36,'Proj hres huile mot 400T '!$A$1:$A$10006,0)),""))</f>
        <v/>
      </c>
    </row>
    <row r="37" spans="1:14" ht="15.75" thickBot="1" x14ac:dyDescent="0.3">
      <c r="A37" s="96" t="s">
        <v>151</v>
      </c>
      <c r="B37" s="95"/>
      <c r="C37" s="106"/>
      <c r="D37" s="122"/>
      <c r="E37" s="153"/>
      <c r="F37" s="154"/>
      <c r="G37" s="154"/>
      <c r="H37" s="154"/>
      <c r="I37" s="154"/>
      <c r="J37" s="154"/>
      <c r="K37" s="154"/>
      <c r="L37" s="154"/>
      <c r="M37" s="154"/>
      <c r="N37" s="155"/>
    </row>
    <row r="38" spans="1:14" x14ac:dyDescent="0.25">
      <c r="A38" s="116" t="s">
        <v>132</v>
      </c>
      <c r="B38" s="101">
        <f>INDEX('Proj hres huile mot 400T '!P$1:P$10006,MATCH($A38,'Proj hres huile mot 400T '!$A$1:$A$1006,0))</f>
        <v>0</v>
      </c>
      <c r="C38" s="105"/>
      <c r="D38" s="111">
        <f>INDEX('Proj hres huile mot 400T '!$R$1:$R$10006,MATCH($A38,'Proj hres huile mot 400T '!$A$1:$A$1006,0))</f>
        <v>0</v>
      </c>
      <c r="E38" s="72" t="str">
        <f>IF(IF($B38=1,INDEX('Proj hres huile mot 400T '!$T$1:$T$10006,MATCH($A38,'Proj hres huile mot 400T '!$A$1:$A$10006,0)),"")=0,"",IF($B38=1,INDEX('Proj hres huile mot 400T '!$T$1:$T$10006,MATCH($A38,'Proj hres huile mot 400T '!$A$1:$A$10006,0)),""))</f>
        <v/>
      </c>
      <c r="F38" s="61" t="str">
        <f>IF(IF($B38=1,INDEX('Proj hres huile mot 400T '!$S$1:$S$10006,MATCH($A38,'Proj hres huile mot 400T '!$A$1:$A$10006,0)),"")=0,"",IF($B38=1,INDEX('Proj hres huile mot 400T '!$S$1:$S$10006,MATCH($A38,'Proj hres huile mot 400T '!$A$1:$A$10006,0)),""))</f>
        <v/>
      </c>
      <c r="G38" s="72" t="str">
        <f>IF(IF($B38=2,INDEX('Proj hres huile mot 400T '!$T$1:$T$10006,MATCH($A38,'Proj hres huile mot 400T '!$A$1:$A$10006,0)),"")=0,"",IF($B38=2,INDEX('Proj hres huile mot 400T '!$T$1:$T$10006,MATCH($A38,'Proj hres huile mot 400T '!$A$1:$A$10006,0)),""))</f>
        <v/>
      </c>
      <c r="H38" s="61" t="str">
        <f>IF(IF($B38=2,INDEX('Proj hres huile mot 400T '!$S$1:$S$10006,MATCH($A38,'Proj hres huile mot 400T '!$A$1:$A$10006,0)),"")=0,"",IF($B38=2,INDEX('Proj hres huile mot 400T '!$S$1:$S$10006,MATCH($A38,'Proj hres huile mot 400T '!$A$1:$A$10006,0)),""))</f>
        <v/>
      </c>
      <c r="I38" s="72" t="str">
        <f>IF(IF($B38=3,INDEX('Proj hres huile mot 400T '!$T$1:$T$10006,MATCH($A38,'Proj hres huile mot 400T '!$A$1:$A$10006,0)),"")=0,"",IF($B38=3,INDEX('Proj hres huile mot 400T '!$T$1:$T$10006,MATCH($A38,'Proj hres huile mot 400T '!$A$1:$A$10006,0)),""))</f>
        <v/>
      </c>
      <c r="J38" s="61" t="str">
        <f>IF(IF($B38=3,INDEX('Proj hres huile mot 400T '!$S$1:$S$10006,MATCH($A38,'Proj hres huile mot 400T '!$A$1:$A$10006,0)),"")=0,"",IF($B38=3,INDEX('Proj hres huile mot 400T '!$S$1:$S$10006,MATCH($A38,'Proj hres huile mot 400T '!$A$1:$A$10006,0)),""))</f>
        <v/>
      </c>
      <c r="K38" s="72" t="str">
        <f>IF(IF($D38=4,INDEX('Proj hres huile mot 400T '!$W$1:$W$10006,MATCH($A38,'Proj hres huile mot 400T '!$A$1:$A$10006,0)),"")=0,"",IF($D38=4,INDEX('Proj hres huile mot 400T '!$W$1:$W$10006,MATCH($A38,'Proj hres huile mot 400T '!$A$1:$A$10006,0)),""))</f>
        <v/>
      </c>
      <c r="L38" s="61" t="str">
        <f>IF(IF($D38=4,INDEX('Proj hres huile mot 400T '!$X$1:$X$10006,MATCH($A38,'Proj hres huile mot 400T '!$A$1:$A$10006,0)),"")=0,"",IF($D38=4,INDEX('Proj hres huile mot 400T '!$X$1:$X$10006,MATCH($A38,'Proj hres huile mot 400T '!$A$1:$A$10006,0)),""))</f>
        <v/>
      </c>
      <c r="M38" s="72" t="str">
        <f>IF(IF($D38=5,INDEX('Proj hres huile mot 400T '!$W$1:$W$10006,MATCH($A38,'Proj hres huile mot 400T '!$A$1:$A$10006,0)),"")=0,"",IF($D38=5,INDEX('Proj hres huile mot 400T '!$W$1:$W$10006,MATCH($A38,'Proj hres huile mot 400T '!$A$1:$A$10006,0)),""))</f>
        <v/>
      </c>
      <c r="N38" s="61" t="str">
        <f>IF(IF($D38=5,INDEX('Proj hres huile mot 400T '!$X$1:$X$10006,MATCH($A38,'Proj hres huile mot 400T '!$A$1:$A$10006,0)),"")=0,"",IF($D38=5,INDEX('Proj hres huile mot 400T '!$X$1:$X$10006,MATCH($A38,'Proj hres huile mot 400T '!$A$1:$A$10006,0)),""))</f>
        <v/>
      </c>
    </row>
    <row r="39" spans="1:14" x14ac:dyDescent="0.25">
      <c r="A39" s="117" t="s">
        <v>140</v>
      </c>
      <c r="B39" s="99">
        <f>INDEX('Proj hres huile mot 400T '!P$1:P$10006,MATCH($A39,'Proj hres huile mot 400T '!$A$1:$A$1006,0))</f>
        <v>0</v>
      </c>
      <c r="C39" s="105"/>
      <c r="D39" s="109">
        <f>INDEX('Proj hres huile mot 400T '!$R$1:$R$10006,MATCH($A39,'Proj hres huile mot 400T '!$A$1:$A$1006,0))</f>
        <v>0</v>
      </c>
      <c r="E39" s="73" t="str">
        <f>IF(IF($B39=1,INDEX('Proj hres huile mot 400T '!$T$1:$T$10006,MATCH($A39,'Proj hres huile mot 400T '!$A$1:$A$10006,0)),"")=0,"",IF($B39=1,INDEX('Proj hres huile mot 400T '!$T$1:$T$10006,MATCH($A39,'Proj hres huile mot 400T '!$A$1:$A$10006,0)),""))</f>
        <v/>
      </c>
      <c r="F39" s="60" t="str">
        <f>IF(IF($B39=1,INDEX('Proj hres huile mot 400T '!$S$1:$S$10006,MATCH($A39,'Proj hres huile mot 400T '!$A$1:$A$10006,0)),"")=0,"",IF($B39=1,INDEX('Proj hres huile mot 400T '!$S$1:$S$10006,MATCH($A39,'Proj hres huile mot 400T '!$A$1:$A$10006,0)),""))</f>
        <v/>
      </c>
      <c r="G39" s="73" t="str">
        <f>IF(IF($B39=2,INDEX('Proj hres huile mot 400T '!$T$1:$T$10006,MATCH($A39,'Proj hres huile mot 400T '!$A$1:$A$10006,0)),"")=0,"",IF($B39=2,INDEX('Proj hres huile mot 400T '!$T$1:$T$10006,MATCH($A39,'Proj hres huile mot 400T '!$A$1:$A$10006,0)),""))</f>
        <v/>
      </c>
      <c r="H39" s="60" t="str">
        <f>IF(IF($B39=2,INDEX('Proj hres huile mot 400T '!$S$1:$S$10006,MATCH($A39,'Proj hres huile mot 400T '!$A$1:$A$10006,0)),"")=0,"",IF($B39=2,INDEX('Proj hres huile mot 400T '!$S$1:$S$10006,MATCH($A39,'Proj hres huile mot 400T '!$A$1:$A$10006,0)),""))</f>
        <v/>
      </c>
      <c r="I39" s="73" t="str">
        <f>IF(IF($B39=3,INDEX('Proj hres huile mot 400T '!$T$1:$T$10006,MATCH($A39,'Proj hres huile mot 400T '!$A$1:$A$10006,0)),"")=0,"",IF($B39=3,INDEX('Proj hres huile mot 400T '!$T$1:$T$10006,MATCH($A39,'Proj hres huile mot 400T '!$A$1:$A$10006,0)),""))</f>
        <v/>
      </c>
      <c r="J39" s="60" t="str">
        <f>IF(IF($B39=3,INDEX('Proj hres huile mot 400T '!$S$1:$S$10006,MATCH($A39,'Proj hres huile mot 400T '!$A$1:$A$10006,0)),"")=0,"",IF($B39=3,INDEX('Proj hres huile mot 400T '!$S$1:$S$10006,MATCH($A39,'Proj hres huile mot 400T '!$A$1:$A$10006,0)),""))</f>
        <v/>
      </c>
      <c r="K39" s="73" t="str">
        <f>IF(IF($D39=4,INDEX('Proj hres huile mot 400T '!$W$1:$W$10006,MATCH($A39,'Proj hres huile mot 400T '!$A$1:$A$10006,0)),"")=0,"",IF($D39=4,INDEX('Proj hres huile mot 400T '!$W$1:$W$10006,MATCH($A39,'Proj hres huile mot 400T '!$A$1:$A$10006,0)),""))</f>
        <v/>
      </c>
      <c r="L39" s="60" t="str">
        <f>IF(IF($D39=4,INDEX('Proj hres huile mot 400T '!$X$1:$X$10006,MATCH($A39,'Proj hres huile mot 400T '!$A$1:$A$10006,0)),"")=0,"",IF($D39=4,INDEX('Proj hres huile mot 400T '!$X$1:$X$10006,MATCH($A39,'Proj hres huile mot 400T '!$A$1:$A$10006,0)),""))</f>
        <v/>
      </c>
      <c r="M39" s="73" t="str">
        <f>IF(IF($D39=5,INDEX('Proj hres huile mot 400T '!$W$1:$W$10006,MATCH($A39,'Proj hres huile mot 400T '!$A$1:$A$10006,0)),"")=0,"",IF($D39=5,INDEX('Proj hres huile mot 400T '!$W$1:$W$10006,MATCH($A39,'Proj hres huile mot 400T '!$A$1:$A$10006,0)),""))</f>
        <v/>
      </c>
      <c r="N39" s="60" t="str">
        <f>IF(IF($D39=5,INDEX('Proj hres huile mot 400T '!$X$1:$X$10006,MATCH($A39,'Proj hres huile mot 400T '!$A$1:$A$10006,0)),"")=0,"",IF($D39=5,INDEX('Proj hres huile mot 400T '!$X$1:$X$10006,MATCH($A39,'Proj hres huile mot 400T '!$A$1:$A$10006,0)),""))</f>
        <v/>
      </c>
    </row>
    <row r="40" spans="1:14" ht="15.75" thickBot="1" x14ac:dyDescent="0.3">
      <c r="A40" s="114" t="s">
        <v>127</v>
      </c>
      <c r="B40" s="100">
        <f>INDEX('Proj hres huile mot 400T '!P$1:P$10006,MATCH($A40,'Proj hres huile mot 400T '!$A$1:$A$1006,0))</f>
        <v>0</v>
      </c>
      <c r="C40" s="105"/>
      <c r="D40" s="110">
        <f>INDEX('Proj hres huile mot 400T '!$R$1:$R$10006,MATCH($A40,'Proj hres huile mot 400T '!$A$1:$A$1006,0))</f>
        <v>0</v>
      </c>
      <c r="E40" s="74" t="str">
        <f>IF(IF($B40=1,INDEX('Proj hres huile mot 400T '!$T$1:$T$10006,MATCH($A40,'Proj hres huile mot 400T '!$A$1:$A$10006,0)),"")=0,"",IF($B40=1,INDEX('Proj hres huile mot 400T '!$T$1:$T$10006,MATCH($A40,'Proj hres huile mot 400T '!$A$1:$A$10006,0)),""))</f>
        <v/>
      </c>
      <c r="F40" s="62" t="str">
        <f>IF(IF($B40=1,INDEX('Proj hres huile mot 400T '!$S$1:$S$10006,MATCH($A40,'Proj hres huile mot 400T '!$A$1:$A$10006,0)),"")=0,"",IF($B40=1,INDEX('Proj hres huile mot 400T '!$S$1:$S$10006,MATCH($A40,'Proj hres huile mot 400T '!$A$1:$A$10006,0)),""))</f>
        <v/>
      </c>
      <c r="G40" s="74" t="str">
        <f>IF(IF($B40=2,INDEX('Proj hres huile mot 400T '!$T$1:$T$10006,MATCH($A40,'Proj hres huile mot 400T '!$A$1:$A$10006,0)),"")=0,"",IF($B40=2,INDEX('Proj hres huile mot 400T '!$T$1:$T$10006,MATCH($A40,'Proj hres huile mot 400T '!$A$1:$A$10006,0)),""))</f>
        <v/>
      </c>
      <c r="H40" s="62" t="str">
        <f>IF(IF($B40=2,INDEX('Proj hres huile mot 400T '!$S$1:$S$10006,MATCH($A40,'Proj hres huile mot 400T '!$A$1:$A$10006,0)),"")=0,"",IF($B40=2,INDEX('Proj hres huile mot 400T '!$S$1:$S$10006,MATCH($A40,'Proj hres huile mot 400T '!$A$1:$A$10006,0)),""))</f>
        <v/>
      </c>
      <c r="I40" s="74" t="str">
        <f>IF(IF($B40=3,INDEX('Proj hres huile mot 400T '!$T$1:$T$10006,MATCH($A40,'Proj hres huile mot 400T '!$A$1:$A$10006,0)),"")=0,"",IF($B40=3,INDEX('Proj hres huile mot 400T '!$T$1:$T$10006,MATCH($A40,'Proj hres huile mot 400T '!$A$1:$A$10006,0)),""))</f>
        <v/>
      </c>
      <c r="J40" s="62" t="str">
        <f>IF(IF($B40=3,INDEX('Proj hres huile mot 400T '!$S$1:$S$10006,MATCH($A40,'Proj hres huile mot 400T '!$A$1:$A$10006,0)),"")=0,"",IF($B40=3,INDEX('Proj hres huile mot 400T '!$S$1:$S$10006,MATCH($A40,'Proj hres huile mot 400T '!$A$1:$A$10006,0)),""))</f>
        <v/>
      </c>
      <c r="K40" s="74" t="str">
        <f>IF(IF($D40=4,INDEX('Proj hres huile mot 400T '!$W$1:$W$10006,MATCH($A40,'Proj hres huile mot 400T '!$A$1:$A$10006,0)),"")=0,"",IF($D40=4,INDEX('Proj hres huile mot 400T '!$W$1:$W$10006,MATCH($A40,'Proj hres huile mot 400T '!$A$1:$A$10006,0)),""))</f>
        <v/>
      </c>
      <c r="L40" s="62" t="str">
        <f>IF(IF($D40=4,INDEX('Proj hres huile mot 400T '!$X$1:$X$10006,MATCH($A40,'Proj hres huile mot 400T '!$A$1:$A$10006,0)),"")=0,"",IF($D40=4,INDEX('Proj hres huile mot 400T '!$X$1:$X$10006,MATCH($A40,'Proj hres huile mot 400T '!$A$1:$A$10006,0)),""))</f>
        <v/>
      </c>
      <c r="M40" s="74" t="str">
        <f>IF(IF($D40=5,INDEX('Proj hres huile mot 400T '!$W$1:$W$10006,MATCH($A40,'Proj hres huile mot 400T '!$A$1:$A$10006,0)),"")=0,"",IF($D40=5,INDEX('Proj hres huile mot 400T '!$W$1:$W$10006,MATCH($A40,'Proj hres huile mot 400T '!$A$1:$A$10006,0)),""))</f>
        <v/>
      </c>
      <c r="N40" s="62" t="str">
        <f>IF(IF($D40=5,INDEX('Proj hres huile mot 400T '!$X$1:$X$10006,MATCH($A40,'Proj hres huile mot 400T '!$A$1:$A$10006,0)),"")=0,"",IF($D40=5,INDEX('Proj hres huile mot 400T '!$X$1:$X$10006,MATCH($A40,'Proj hres huile mot 400T '!$A$1:$A$10006,0)),""))</f>
        <v/>
      </c>
    </row>
    <row r="41" spans="1:14" ht="15.75" thickBot="1" x14ac:dyDescent="0.3">
      <c r="A41" s="131" t="s">
        <v>152</v>
      </c>
      <c r="B41" s="138"/>
      <c r="C41" s="106"/>
      <c r="D41" s="139"/>
      <c r="E41" s="153"/>
      <c r="F41" s="154"/>
      <c r="G41" s="154"/>
      <c r="H41" s="154"/>
      <c r="I41" s="154"/>
      <c r="J41" s="154"/>
      <c r="K41" s="154"/>
      <c r="L41" s="154"/>
      <c r="M41" s="154"/>
      <c r="N41" s="155"/>
    </row>
    <row r="42" spans="1:14" x14ac:dyDescent="0.25">
      <c r="A42" s="142" t="s">
        <v>63</v>
      </c>
      <c r="B42" s="143">
        <f>INDEX('Proj hres huile mot 400T '!P$1:P$10006,MATCH($A42,'Proj hres huile mot 400T '!$A$1:$A$1006,0))</f>
        <v>0</v>
      </c>
      <c r="C42" s="144"/>
      <c r="D42" s="125">
        <f>INDEX('Proj hres huile mot 400T '!$R$1:$R$10006,MATCH($A42,'Proj hres huile mot 400T '!$A$1:$A$1006,0))</f>
        <v>0</v>
      </c>
      <c r="E42" s="72" t="str">
        <f>IF(IF($B42=1,INDEX('Proj hres huile mot 400T '!$T$1:$T$10006,MATCH($A42,'Proj hres huile mot 400T '!$A$1:$A$10006,0)),"")=0,"",IF($B42=1,INDEX('Proj hres huile mot 400T '!$T$1:$T$10006,MATCH($A42,'Proj hres huile mot 400T '!$A$1:$A$10006,0)),""))</f>
        <v/>
      </c>
      <c r="F42" s="61" t="str">
        <f>IF(IF($B42=1,INDEX('Proj hres huile mot 400T '!$S$1:$S$10006,MATCH($A42,'Proj hres huile mot 400T '!$A$1:$A$10006,0)),"")=0,"",IF($B42=1,INDEX('Proj hres huile mot 400T '!$S$1:$S$10006,MATCH($A42,'Proj hres huile mot 400T '!$A$1:$A$10006,0)),""))</f>
        <v/>
      </c>
      <c r="G42" s="72" t="str">
        <f>IF(IF($B42=2,INDEX('Proj hres huile mot 400T '!$T$1:$T$10006,MATCH($A42,'Proj hres huile mot 400T '!$A$1:$A$10006,0)),"")=0,"",IF($B42=2,INDEX('Proj hres huile mot 400T '!$T$1:$T$10006,MATCH($A42,'Proj hres huile mot 400T '!$A$1:$A$10006,0)),""))</f>
        <v/>
      </c>
      <c r="H42" s="61" t="str">
        <f>IF(IF($B42=2,INDEX('Proj hres huile mot 400T '!$S$1:$S$10006,MATCH($A42,'Proj hres huile mot 400T '!$A$1:$A$10006,0)),"")=0,"",IF($B42=2,INDEX('Proj hres huile mot 400T '!$S$1:$S$10006,MATCH($A42,'Proj hres huile mot 400T '!$A$1:$A$10006,0)),""))</f>
        <v/>
      </c>
      <c r="I42" s="72" t="str">
        <f>IF(IF($B42=3,INDEX('Proj hres huile mot 400T '!$T$1:$T$10006,MATCH($A42,'Proj hres huile mot 400T '!$A$1:$A$10006,0)),"")=0,"",IF($B42=3,INDEX('Proj hres huile mot 400T '!$T$1:$T$10006,MATCH($A42,'Proj hres huile mot 400T '!$A$1:$A$10006,0)),""))</f>
        <v/>
      </c>
      <c r="J42" s="61" t="str">
        <f>IF(IF($B42=3,INDEX('Proj hres huile mot 400T '!$S$1:$S$10006,MATCH($A42,'Proj hres huile mot 400T '!$A$1:$A$10006,0)),"")=0,"",IF($B42=3,INDEX('Proj hres huile mot 400T '!$S$1:$S$10006,MATCH($A42,'Proj hres huile mot 400T '!$A$1:$A$10006,0)),""))</f>
        <v/>
      </c>
      <c r="K42" s="72" t="str">
        <f>IF(IF($D42=4,INDEX('Proj hres huile mot 400T '!$W$1:$W$10006,MATCH($A42,'Proj hres huile mot 400T '!$A$1:$A$10006,0)),"")=0,"",IF($D42=4,INDEX('Proj hres huile mot 400T '!$W$1:$W$10006,MATCH($A42,'Proj hres huile mot 400T '!$A$1:$A$10006,0)),""))</f>
        <v/>
      </c>
      <c r="L42" s="61" t="str">
        <f>IF(IF($D42=4,INDEX('Proj hres huile mot 400T '!$X$1:$X$10006,MATCH($A42,'Proj hres huile mot 400T '!$A$1:$A$10006,0)),"")=0,"",IF($D42=4,INDEX('Proj hres huile mot 400T '!$X$1:$X$10006,MATCH($A42,'Proj hres huile mot 400T '!$A$1:$A$10006,0)),""))</f>
        <v/>
      </c>
      <c r="M42" s="72" t="str">
        <f>IF(IF($D42=5,INDEX('Proj hres huile mot 400T '!$W$1:$W$10006,MATCH($A42,'Proj hres huile mot 400T '!$A$1:$A$10006,0)),"")=0,"",IF($D42=5,INDEX('Proj hres huile mot 400T '!$W$1:$W$10006,MATCH($A42,'Proj hres huile mot 400T '!$A$1:$A$10006,0)),""))</f>
        <v/>
      </c>
      <c r="N42" s="61" t="str">
        <f>IF(IF($D42=5,INDEX('Proj hres huile mot 400T '!$X$1:$X$10006,MATCH($A42,'Proj hres huile mot 400T '!$A$1:$A$10006,0)),"")=0,"",IF($D42=5,INDEX('Proj hres huile mot 400T '!$X$1:$X$10006,MATCH($A42,'Proj hres huile mot 400T '!$A$1:$A$10006,0)),""))</f>
        <v/>
      </c>
    </row>
    <row r="43" spans="1:14" x14ac:dyDescent="0.25">
      <c r="A43" s="145" t="s">
        <v>43</v>
      </c>
      <c r="B43" s="140">
        <f>INDEX('Proj hres huile mot 400T '!P$1:P$10006,MATCH($A43,'Proj hres huile mot 400T '!$A$1:$A$1006,0))</f>
        <v>0</v>
      </c>
      <c r="C43" s="141"/>
      <c r="D43" s="77">
        <f>INDEX('Proj hres huile mot 400T '!$R$1:$R$10006,MATCH($A43,'Proj hres huile mot 400T '!$A$1:$A$1006,0))</f>
        <v>0</v>
      </c>
      <c r="E43" s="73" t="str">
        <f>IF(IF($B43=1,INDEX('Proj hres huile mot 400T '!$T$1:$T$10006,MATCH($A43,'Proj hres huile mot 400T '!$A$1:$A$10006,0)),"")=0,"",IF($B43=1,INDEX('Proj hres huile mot 400T '!$T$1:$T$10006,MATCH($A43,'Proj hres huile mot 400T '!$A$1:$A$10006,0)),""))</f>
        <v/>
      </c>
      <c r="F43" s="60" t="str">
        <f>IF(IF($B43=1,INDEX('Proj hres huile mot 400T '!$S$1:$S$10006,MATCH($A43,'Proj hres huile mot 400T '!$A$1:$A$10006,0)),"")=0,"",IF($B43=1,INDEX('Proj hres huile mot 400T '!$S$1:$S$10006,MATCH($A43,'Proj hres huile mot 400T '!$A$1:$A$10006,0)),""))</f>
        <v/>
      </c>
      <c r="G43" s="73" t="str">
        <f>IF(IF($B43=2,INDEX('Proj hres huile mot 400T '!$T$1:$T$10006,MATCH($A43,'Proj hres huile mot 400T '!$A$1:$A$10006,0)),"")=0,"",IF($B43=2,INDEX('Proj hres huile mot 400T '!$T$1:$T$10006,MATCH($A43,'Proj hres huile mot 400T '!$A$1:$A$10006,0)),""))</f>
        <v/>
      </c>
      <c r="H43" s="60" t="str">
        <f>IF(IF($B43=2,INDEX('Proj hres huile mot 400T '!$S$1:$S$10006,MATCH($A43,'Proj hres huile mot 400T '!$A$1:$A$10006,0)),"")=0,"",IF($B43=2,INDEX('Proj hres huile mot 400T '!$S$1:$S$10006,MATCH($A43,'Proj hres huile mot 400T '!$A$1:$A$10006,0)),""))</f>
        <v/>
      </c>
      <c r="I43" s="73" t="str">
        <f>IF(IF($B43=3,INDEX('Proj hres huile mot 400T '!$T$1:$T$10006,MATCH($A43,'Proj hres huile mot 400T '!$A$1:$A$10006,0)),"")=0,"",IF($B43=3,INDEX('Proj hres huile mot 400T '!$T$1:$T$10006,MATCH($A43,'Proj hres huile mot 400T '!$A$1:$A$10006,0)),""))</f>
        <v/>
      </c>
      <c r="J43" s="60" t="str">
        <f>IF(IF($B43=3,INDEX('Proj hres huile mot 400T '!$S$1:$S$10006,MATCH($A43,'Proj hres huile mot 400T '!$A$1:$A$10006,0)),"")=0,"",IF($B43=3,INDEX('Proj hres huile mot 400T '!$S$1:$S$10006,MATCH($A43,'Proj hres huile mot 400T '!$A$1:$A$10006,0)),""))</f>
        <v/>
      </c>
      <c r="K43" s="73" t="str">
        <f>IF(IF($D43=4,INDEX('Proj hres huile mot 400T '!$W$1:$W$10006,MATCH($A43,'Proj hres huile mot 400T '!$A$1:$A$10006,0)),"")=0,"",IF($D43=4,INDEX('Proj hres huile mot 400T '!$W$1:$W$10006,MATCH($A43,'Proj hres huile mot 400T '!$A$1:$A$10006,0)),""))</f>
        <v/>
      </c>
      <c r="L43" s="60" t="str">
        <f>IF(IF($D43=4,INDEX('Proj hres huile mot 400T '!$X$1:$X$10006,MATCH($A43,'Proj hres huile mot 400T '!$A$1:$A$10006,0)),"")=0,"",IF($D43=4,INDEX('Proj hres huile mot 400T '!$X$1:$X$10006,MATCH($A43,'Proj hres huile mot 400T '!$A$1:$A$10006,0)),""))</f>
        <v/>
      </c>
      <c r="M43" s="73" t="str">
        <f>IF(IF($D43=5,INDEX('Proj hres huile mot 400T '!$W$1:$W$10006,MATCH($A43,'Proj hres huile mot 400T '!$A$1:$A$10006,0)),"")=0,"",IF($D43=5,INDEX('Proj hres huile mot 400T '!$W$1:$W$10006,MATCH($A43,'Proj hres huile mot 400T '!$A$1:$A$10006,0)),""))</f>
        <v/>
      </c>
      <c r="N43" s="60" t="str">
        <f>IF(IF($D43=5,INDEX('Proj hres huile mot 400T '!$X$1:$X$10006,MATCH($A43,'Proj hres huile mot 400T '!$A$1:$A$10006,0)),"")=0,"",IF($D43=5,INDEX('Proj hres huile mot 400T '!$X$1:$X$10006,MATCH($A43,'Proj hres huile mot 400T '!$A$1:$A$10006,0)),""))</f>
        <v/>
      </c>
    </row>
    <row r="44" spans="1:14" x14ac:dyDescent="0.25">
      <c r="A44" s="145" t="s">
        <v>75</v>
      </c>
      <c r="B44" s="140">
        <f>INDEX('Proj hres huile mot 400T '!P$1:P$10006,MATCH($A44,'Proj hres huile mot 400T '!$A$1:$A$1006,0))</f>
        <v>0</v>
      </c>
      <c r="C44" s="141"/>
      <c r="D44" s="77">
        <f>INDEX('Proj hres huile mot 400T '!$R$1:$R$10006,MATCH($A44,'Proj hres huile mot 400T '!$A$1:$A$1006,0))</f>
        <v>0</v>
      </c>
      <c r="E44" s="73" t="str">
        <f>IF(IF($B44=1,INDEX('Proj hres huile mot 400T '!$T$1:$T$10006,MATCH($A44,'Proj hres huile mot 400T '!$A$1:$A$10006,0)),"")=0,"",IF($B44=1,INDEX('Proj hres huile mot 400T '!$T$1:$T$10006,MATCH($A44,'Proj hres huile mot 400T '!$A$1:$A$10006,0)),""))</f>
        <v/>
      </c>
      <c r="F44" s="60" t="str">
        <f>IF(IF($B44=1,INDEX('Proj hres huile mot 400T '!$S$1:$S$10006,MATCH($A44,'Proj hres huile mot 400T '!$A$1:$A$10006,0)),"")=0,"",IF($B44=1,INDEX('Proj hres huile mot 400T '!$S$1:$S$10006,MATCH($A44,'Proj hres huile mot 400T '!$A$1:$A$10006,0)),""))</f>
        <v/>
      </c>
      <c r="G44" s="73" t="str">
        <f>IF(IF($B44=2,INDEX('Proj hres huile mot 400T '!$T$1:$T$10006,MATCH($A44,'Proj hres huile mot 400T '!$A$1:$A$10006,0)),"")=0,"",IF($B44=2,INDEX('Proj hres huile mot 400T '!$T$1:$T$10006,MATCH($A44,'Proj hres huile mot 400T '!$A$1:$A$10006,0)),""))</f>
        <v/>
      </c>
      <c r="H44" s="60" t="str">
        <f>IF(IF($B44=2,INDEX('Proj hres huile mot 400T '!$S$1:$S$10006,MATCH($A44,'Proj hres huile mot 400T '!$A$1:$A$10006,0)),"")=0,"",IF($B44=2,INDEX('Proj hres huile mot 400T '!$S$1:$S$10006,MATCH($A44,'Proj hres huile mot 400T '!$A$1:$A$10006,0)),""))</f>
        <v/>
      </c>
      <c r="I44" s="73" t="str">
        <f>IF(IF($B44=3,INDEX('Proj hres huile mot 400T '!$T$1:$T$10006,MATCH($A44,'Proj hres huile mot 400T '!$A$1:$A$10006,0)),"")=0,"",IF($B44=3,INDEX('Proj hres huile mot 400T '!$T$1:$T$10006,MATCH($A44,'Proj hres huile mot 400T '!$A$1:$A$10006,0)),""))</f>
        <v/>
      </c>
      <c r="J44" s="60" t="str">
        <f>IF(IF($B44=3,INDEX('Proj hres huile mot 400T '!$S$1:$S$10006,MATCH($A44,'Proj hres huile mot 400T '!$A$1:$A$10006,0)),"")=0,"",IF($B44=3,INDEX('Proj hres huile mot 400T '!$S$1:$S$10006,MATCH($A44,'Proj hres huile mot 400T '!$A$1:$A$10006,0)),""))</f>
        <v/>
      </c>
      <c r="K44" s="73" t="str">
        <f>IF(IF($D44=4,INDEX('Proj hres huile mot 400T '!$W$1:$W$10006,MATCH($A44,'Proj hres huile mot 400T '!$A$1:$A$10006,0)),"")=0,"",IF($D44=4,INDEX('Proj hres huile mot 400T '!$W$1:$W$10006,MATCH($A44,'Proj hres huile mot 400T '!$A$1:$A$10006,0)),""))</f>
        <v/>
      </c>
      <c r="L44" s="60" t="str">
        <f>IF(IF($D44=4,INDEX('Proj hres huile mot 400T '!$X$1:$X$10006,MATCH($A44,'Proj hres huile mot 400T '!$A$1:$A$10006,0)),"")=0,"",IF($D44=4,INDEX('Proj hres huile mot 400T '!$X$1:$X$10006,MATCH($A44,'Proj hres huile mot 400T '!$A$1:$A$10006,0)),""))</f>
        <v/>
      </c>
      <c r="M44" s="73" t="str">
        <f>IF(IF($D44=5,INDEX('Proj hres huile mot 400T '!$W$1:$W$10006,MATCH($A44,'Proj hres huile mot 400T '!$A$1:$A$10006,0)),"")=0,"",IF($D44=5,INDEX('Proj hres huile mot 400T '!$W$1:$W$10006,MATCH($A44,'Proj hres huile mot 400T '!$A$1:$A$10006,0)),""))</f>
        <v/>
      </c>
      <c r="N44" s="60" t="str">
        <f>IF(IF($D44=5,INDEX('Proj hres huile mot 400T '!$X$1:$X$10006,MATCH($A44,'Proj hres huile mot 400T '!$A$1:$A$10006,0)),"")=0,"",IF($D44=5,INDEX('Proj hres huile mot 400T '!$X$1:$X$10006,MATCH($A44,'Proj hres huile mot 400T '!$A$1:$A$10006,0)),""))</f>
        <v/>
      </c>
    </row>
    <row r="45" spans="1:14" x14ac:dyDescent="0.25">
      <c r="A45" s="145" t="s">
        <v>77</v>
      </c>
      <c r="B45" s="140">
        <f>INDEX('Proj hres huile mot 400T '!P$1:P$10006,MATCH($A45,'Proj hres huile mot 400T '!$A$1:$A$1006,0))</f>
        <v>0</v>
      </c>
      <c r="C45" s="141"/>
      <c r="D45" s="77">
        <f>INDEX('Proj hres huile mot 400T '!$R$1:$R$10006,MATCH($A45,'Proj hres huile mot 400T '!$A$1:$A$1006,0))</f>
        <v>0</v>
      </c>
      <c r="E45" s="73" t="str">
        <f>IF(IF($B45=1,INDEX('Proj hres huile mot 400T '!$T$1:$T$10006,MATCH($A45,'Proj hres huile mot 400T '!$A$1:$A$10006,0)),"")=0,"",IF($B45=1,INDEX('Proj hres huile mot 400T '!$T$1:$T$10006,MATCH($A45,'Proj hres huile mot 400T '!$A$1:$A$10006,0)),""))</f>
        <v/>
      </c>
      <c r="F45" s="60" t="str">
        <f>IF(IF($B45=1,INDEX('Proj hres huile mot 400T '!$S$1:$S$10006,MATCH($A45,'Proj hres huile mot 400T '!$A$1:$A$10006,0)),"")=0,"",IF($B45=1,INDEX('Proj hres huile mot 400T '!$S$1:$S$10006,MATCH($A45,'Proj hres huile mot 400T '!$A$1:$A$10006,0)),""))</f>
        <v/>
      </c>
      <c r="G45" s="73" t="str">
        <f>IF(IF($B45=2,INDEX('Proj hres huile mot 400T '!$T$1:$T$10006,MATCH($A45,'Proj hres huile mot 400T '!$A$1:$A$10006,0)),"")=0,"",IF($B45=2,INDEX('Proj hres huile mot 400T '!$T$1:$T$10006,MATCH($A45,'Proj hres huile mot 400T '!$A$1:$A$10006,0)),""))</f>
        <v/>
      </c>
      <c r="H45" s="60" t="str">
        <f>IF(IF($B45=2,INDEX('Proj hres huile mot 400T '!$S$1:$S$10006,MATCH($A45,'Proj hres huile mot 400T '!$A$1:$A$10006,0)),"")=0,"",IF($B45=2,INDEX('Proj hres huile mot 400T '!$S$1:$S$10006,MATCH($A45,'Proj hres huile mot 400T '!$A$1:$A$10006,0)),""))</f>
        <v/>
      </c>
      <c r="I45" s="73" t="str">
        <f>IF(IF($B45=3,INDEX('Proj hres huile mot 400T '!$T$1:$T$10006,MATCH($A45,'Proj hres huile mot 400T '!$A$1:$A$10006,0)),"")=0,"",IF($B45=3,INDEX('Proj hres huile mot 400T '!$T$1:$T$10006,MATCH($A45,'Proj hres huile mot 400T '!$A$1:$A$10006,0)),""))</f>
        <v/>
      </c>
      <c r="J45" s="60" t="str">
        <f>IF(IF($B45=3,INDEX('Proj hres huile mot 400T '!$S$1:$S$10006,MATCH($A45,'Proj hres huile mot 400T '!$A$1:$A$10006,0)),"")=0,"",IF($B45=3,INDEX('Proj hres huile mot 400T '!$S$1:$S$10006,MATCH($A45,'Proj hres huile mot 400T '!$A$1:$A$10006,0)),""))</f>
        <v/>
      </c>
      <c r="K45" s="73" t="str">
        <f>IF(IF($D45=4,INDEX('Proj hres huile mot 400T '!$W$1:$W$10006,MATCH($A45,'Proj hres huile mot 400T '!$A$1:$A$10006,0)),"")=0,"",IF($D45=4,INDEX('Proj hres huile mot 400T '!$W$1:$W$10006,MATCH($A45,'Proj hres huile mot 400T '!$A$1:$A$10006,0)),""))</f>
        <v/>
      </c>
      <c r="L45" s="60" t="str">
        <f>IF(IF($D45=4,INDEX('Proj hres huile mot 400T '!$X$1:$X$10006,MATCH($A45,'Proj hres huile mot 400T '!$A$1:$A$10006,0)),"")=0,"",IF($D45=4,INDEX('Proj hres huile mot 400T '!$X$1:$X$10006,MATCH($A45,'Proj hres huile mot 400T '!$A$1:$A$10006,0)),""))</f>
        <v/>
      </c>
      <c r="M45" s="73" t="str">
        <f>IF(IF($D45=5,INDEX('Proj hres huile mot 400T '!$W$1:$W$10006,MATCH($A45,'Proj hres huile mot 400T '!$A$1:$A$10006,0)),"")=0,"",IF($D45=5,INDEX('Proj hres huile mot 400T '!$W$1:$W$10006,MATCH($A45,'Proj hres huile mot 400T '!$A$1:$A$10006,0)),""))</f>
        <v/>
      </c>
      <c r="N45" s="60" t="str">
        <f>IF(IF($D45=5,INDEX('Proj hres huile mot 400T '!$X$1:$X$10006,MATCH($A45,'Proj hres huile mot 400T '!$A$1:$A$10006,0)),"")=0,"",IF($D45=5,INDEX('Proj hres huile mot 400T '!$X$1:$X$10006,MATCH($A45,'Proj hres huile mot 400T '!$A$1:$A$10006,0)),""))</f>
        <v/>
      </c>
    </row>
    <row r="46" spans="1:14" x14ac:dyDescent="0.25">
      <c r="A46" s="145" t="s">
        <v>535</v>
      </c>
      <c r="B46" s="140"/>
      <c r="C46" s="141"/>
      <c r="D46" s="77"/>
      <c r="E46" s="73" t="str">
        <f>IF(IF($B46=1,INDEX('Proj hres huile mot 400T '!$T$1:$T$10006,MATCH($A46,'Proj hres huile mot 400T '!$A$1:$A$10006,0)),"")=0,"",IF($B46=1,INDEX('Proj hres huile mot 400T '!$T$1:$T$10006,MATCH($A46,'Proj hres huile mot 400T '!$A$1:$A$10006,0)),""))</f>
        <v/>
      </c>
      <c r="F46" s="60" t="str">
        <f>IF(IF($B46=1,INDEX('Proj hres huile mot 400T '!$S$1:$S$10006,MATCH($A46,'Proj hres huile mot 400T '!$A$1:$A$10006,0)),"")=0,"",IF($B46=1,INDEX('Proj hres huile mot 400T '!$S$1:$S$10006,MATCH($A46,'Proj hres huile mot 400T '!$A$1:$A$10006,0)),""))</f>
        <v/>
      </c>
      <c r="G46" s="73" t="str">
        <f>IF(IF($B46=2,INDEX('Proj hres huile mot 400T '!$T$1:$T$10006,MATCH($A46,'Proj hres huile mot 400T '!$A$1:$A$10006,0)),"")=0,"",IF($B46=2,INDEX('Proj hres huile mot 400T '!$T$1:$T$10006,MATCH($A46,'Proj hres huile mot 400T '!$A$1:$A$10006,0)),""))</f>
        <v/>
      </c>
      <c r="H46" s="60" t="str">
        <f>IF(IF($B46=2,INDEX('Proj hres huile mot 400T '!$S$1:$S$10006,MATCH($A46,'Proj hres huile mot 400T '!$A$1:$A$10006,0)),"")=0,"",IF($B46=2,INDEX('Proj hres huile mot 400T '!$S$1:$S$10006,MATCH($A46,'Proj hres huile mot 400T '!$A$1:$A$10006,0)),""))</f>
        <v/>
      </c>
      <c r="I46" s="73" t="str">
        <f>IF(IF($B46=3,INDEX('Proj hres huile mot 400T '!$T$1:$T$10006,MATCH($A46,'Proj hres huile mot 400T '!$A$1:$A$10006,0)),"")=0,"",IF($B46=3,INDEX('Proj hres huile mot 400T '!$T$1:$T$10006,MATCH($A46,'Proj hres huile mot 400T '!$A$1:$A$10006,0)),""))</f>
        <v/>
      </c>
      <c r="J46" s="60" t="str">
        <f>IF(IF($B46=3,INDEX('Proj hres huile mot 400T '!$S$1:$S$10006,MATCH($A46,'Proj hres huile mot 400T '!$A$1:$A$10006,0)),"")=0,"",IF($B46=3,INDEX('Proj hres huile mot 400T '!$S$1:$S$10006,MATCH($A46,'Proj hres huile mot 400T '!$A$1:$A$10006,0)),""))</f>
        <v/>
      </c>
      <c r="K46" s="73" t="str">
        <f>IF(IF($D46=4,INDEX('Proj hres huile mot 400T '!$W$1:$W$10006,MATCH($A46,'Proj hres huile mot 400T '!$A$1:$A$10006,0)),"")=0,"",IF($D46=4,INDEX('Proj hres huile mot 400T '!$W$1:$W$10006,MATCH($A46,'Proj hres huile mot 400T '!$A$1:$A$10006,0)),""))</f>
        <v/>
      </c>
      <c r="L46" s="60" t="str">
        <f>IF(IF($D46=4,INDEX('Proj hres huile mot 400T '!$X$1:$X$10006,MATCH($A46,'Proj hres huile mot 400T '!$A$1:$A$10006,0)),"")=0,"",IF($D46=4,INDEX('Proj hres huile mot 400T '!$X$1:$X$10006,MATCH($A46,'Proj hres huile mot 400T '!$A$1:$A$10006,0)),""))</f>
        <v/>
      </c>
      <c r="M46" s="73" t="str">
        <f>IF(IF($D46=5,INDEX('Proj hres huile mot 400T '!$W$1:$W$10006,MATCH($A46,'Proj hres huile mot 400T '!$A$1:$A$10006,0)),"")=0,"",IF($D46=5,INDEX('Proj hres huile mot 400T '!$W$1:$W$10006,MATCH($A46,'Proj hres huile mot 400T '!$A$1:$A$10006,0)),""))</f>
        <v/>
      </c>
      <c r="N46" s="60" t="str">
        <f>IF(IF($D46=5,INDEX('Proj hres huile mot 400T '!$X$1:$X$10006,MATCH($A46,'Proj hres huile mot 400T '!$A$1:$A$10006,0)),"")=0,"",IF($D46=5,INDEX('Proj hres huile mot 400T '!$X$1:$X$10006,MATCH($A46,'Proj hres huile mot 400T '!$A$1:$A$10006,0)),""))</f>
        <v/>
      </c>
    </row>
    <row r="47" spans="1:14" ht="15.75" thickBot="1" x14ac:dyDescent="0.3">
      <c r="A47" s="146" t="s">
        <v>568</v>
      </c>
      <c r="B47" s="147"/>
      <c r="C47" s="148"/>
      <c r="D47" s="78"/>
      <c r="E47" s="74" t="str">
        <f>IF(IF($B47=1,INDEX('Proj hres huile mot 400T '!$T$1:$T$10006,MATCH($A47,'Proj hres huile mot 400T '!$A$1:$A$10006,0)),"")=0,"",IF($B47=1,INDEX('Proj hres huile mot 400T '!$T$1:$T$10006,MATCH($A47,'Proj hres huile mot 400T '!$A$1:$A$10006,0)),""))</f>
        <v/>
      </c>
      <c r="F47" s="62" t="str">
        <f>IF(IF($B47=1,INDEX('Proj hres huile mot 400T '!$S$1:$S$10006,MATCH($A47,'Proj hres huile mot 400T '!$A$1:$A$10006,0)),"")=0,"",IF($B47=1,INDEX('Proj hres huile mot 400T '!$S$1:$S$10006,MATCH($A47,'Proj hres huile mot 400T '!$A$1:$A$10006,0)),""))</f>
        <v/>
      </c>
      <c r="G47" s="74" t="str">
        <f>IF(IF($B47=2,INDEX('Proj hres huile mot 400T '!$T$1:$T$10006,MATCH($A47,'Proj hres huile mot 400T '!$A$1:$A$10006,0)),"")=0,"",IF($B47=2,INDEX('Proj hres huile mot 400T '!$T$1:$T$10006,MATCH($A47,'Proj hres huile mot 400T '!$A$1:$A$10006,0)),""))</f>
        <v/>
      </c>
      <c r="H47" s="62" t="str">
        <f>IF(IF($B47=2,INDEX('Proj hres huile mot 400T '!$S$1:$S$10006,MATCH($A47,'Proj hres huile mot 400T '!$A$1:$A$10006,0)),"")=0,"",IF($B47=2,INDEX('Proj hres huile mot 400T '!$S$1:$S$10006,MATCH($A47,'Proj hres huile mot 400T '!$A$1:$A$10006,0)),""))</f>
        <v/>
      </c>
      <c r="I47" s="74" t="str">
        <f>IF(IF($B47=3,INDEX('Proj hres huile mot 400T '!$T$1:$T$10006,MATCH($A47,'Proj hres huile mot 400T '!$A$1:$A$10006,0)),"")=0,"",IF($B47=3,INDEX('Proj hres huile mot 400T '!$T$1:$T$10006,MATCH($A47,'Proj hres huile mot 400T '!$A$1:$A$10006,0)),""))</f>
        <v/>
      </c>
      <c r="J47" s="62" t="str">
        <f>IF(IF($B47=3,INDEX('Proj hres huile mot 400T '!$S$1:$S$10006,MATCH($A47,'Proj hres huile mot 400T '!$A$1:$A$10006,0)),"")=0,"",IF($B47=3,INDEX('Proj hres huile mot 400T '!$S$1:$S$10006,MATCH($A47,'Proj hres huile mot 400T '!$A$1:$A$10006,0)),""))</f>
        <v/>
      </c>
      <c r="K47" s="74" t="str">
        <f>IF(IF($D47=4,INDEX('Proj hres huile mot 400T '!$W$1:$W$10006,MATCH($A47,'Proj hres huile mot 400T '!$A$1:$A$10006,0)),"")=0,"",IF($D47=4,INDEX('Proj hres huile mot 400T '!$W$1:$W$10006,MATCH($A47,'Proj hres huile mot 400T '!$A$1:$A$10006,0)),""))</f>
        <v/>
      </c>
      <c r="L47" s="62" t="str">
        <f>IF(IF($D47=4,INDEX('Proj hres huile mot 400T '!$X$1:$X$10006,MATCH($A47,'Proj hres huile mot 400T '!$A$1:$A$10006,0)),"")=0,"",IF($D47=4,INDEX('Proj hres huile mot 400T '!$X$1:$X$10006,MATCH($A47,'Proj hres huile mot 400T '!$A$1:$A$10006,0)),""))</f>
        <v/>
      </c>
      <c r="M47" s="74" t="str">
        <f>IF(IF($D47=5,INDEX('Proj hres huile mot 400T '!$W$1:$W$10006,MATCH($A47,'Proj hres huile mot 400T '!$A$1:$A$10006,0)),"")=0,"",IF($D47=5,INDEX('Proj hres huile mot 400T '!$W$1:$W$10006,MATCH($A47,'Proj hres huile mot 400T '!$A$1:$A$10006,0)),""))</f>
        <v/>
      </c>
      <c r="N47" s="62" t="str">
        <f>IF(IF($D47=5,INDEX('Proj hres huile mot 400T '!$X$1:$X$10006,MATCH($A47,'Proj hres huile mot 400T '!$A$1:$A$10006,0)),"")=0,"",IF($D47=5,INDEX('Proj hres huile mot 400T '!$X$1:$X$10006,MATCH($A47,'Proj hres huile mot 400T '!$A$1:$A$10006,0)),""))</f>
        <v/>
      </c>
    </row>
    <row r="48" spans="1:14" ht="15.75" thickBot="1" x14ac:dyDescent="0.3">
      <c r="A48" s="96" t="s">
        <v>153</v>
      </c>
      <c r="B48" s="95"/>
      <c r="C48" s="106"/>
      <c r="D48" s="122"/>
      <c r="E48" s="153"/>
      <c r="F48" s="154"/>
      <c r="G48" s="154"/>
      <c r="H48" s="154"/>
      <c r="I48" s="154"/>
      <c r="J48" s="154"/>
      <c r="K48" s="154"/>
      <c r="L48" s="154"/>
      <c r="M48" s="154"/>
      <c r="N48" s="155"/>
    </row>
    <row r="49" spans="1:14" ht="15.75" thickBot="1" x14ac:dyDescent="0.3">
      <c r="A49" s="120" t="s">
        <v>113</v>
      </c>
      <c r="B49" s="102">
        <f>INDEX('Proj hres huile mot 400T '!P$1:P$10006,MATCH($A49,'Proj hres huile mot 400T '!$A$1:$A$1006,0))</f>
        <v>0</v>
      </c>
      <c r="C49" s="105"/>
      <c r="D49" s="112">
        <f>INDEX('Proj hres huile mot 400T '!$R$1:$R$10006,MATCH($A49,'Proj hres huile mot 400T '!$A$1:$A$1006,0))</f>
        <v>0</v>
      </c>
      <c r="E49" s="76" t="str">
        <f>IF(IF($B49=1,INDEX('Proj hres huile mot 400T '!$T$1:$T$10006,MATCH($A49,'Proj hres huile mot 400T '!$A$1:$A$10006,0)),"")=0,"",IF($B49=1,INDEX('Proj hres huile mot 400T '!$T$1:$T$10006,MATCH($A49,'Proj hres huile mot 400T '!$A$1:$A$10006,0)),""))</f>
        <v/>
      </c>
      <c r="F49" s="65" t="str">
        <f>IF(IF($B49=1,INDEX('Proj hres huile mot 400T '!$S$1:$S$10006,MATCH($A49,'Proj hres huile mot 400T '!$A$1:$A$10006,0)),"")=0,"",IF($B49=1,INDEX('Proj hres huile mot 400T '!$S$1:$S$10006,MATCH($A49,'Proj hres huile mot 400T '!$A$1:$A$10006,0)),""))</f>
        <v/>
      </c>
      <c r="G49" s="76" t="str">
        <f>IF(IF($B49=2,INDEX('Proj hres huile mot 400T '!$T$1:$T$10006,MATCH($A49,'Proj hres huile mot 400T '!$A$1:$A$10006,0)),"")=0,"",IF($B49=2,INDEX('Proj hres huile mot 400T '!$T$1:$T$10006,MATCH($A49,'Proj hres huile mot 400T '!$A$1:$A$10006,0)),""))</f>
        <v/>
      </c>
      <c r="H49" s="65" t="str">
        <f>IF(IF($B49=2,INDEX('Proj hres huile mot 400T '!$S$1:$S$10006,MATCH($A49,'Proj hres huile mot 400T '!$A$1:$A$10006,0)),"")=0,"",IF($B49=2,INDEX('Proj hres huile mot 400T '!$S$1:$S$10006,MATCH($A49,'Proj hres huile mot 400T '!$A$1:$A$10006,0)),""))</f>
        <v/>
      </c>
      <c r="I49" s="76" t="str">
        <f>IF(IF($B49=3,INDEX('Proj hres huile mot 400T '!$T$1:$T$10006,MATCH($A49,'Proj hres huile mot 400T '!$A$1:$A$10006,0)),"")=0,"",IF($B49=3,INDEX('Proj hres huile mot 400T '!$T$1:$T$10006,MATCH($A49,'Proj hres huile mot 400T '!$A$1:$A$10006,0)),""))</f>
        <v/>
      </c>
      <c r="J49" s="65" t="str">
        <f>IF(IF($B49=3,INDEX('Proj hres huile mot 400T '!$S$1:$S$10006,MATCH($A49,'Proj hres huile mot 400T '!$A$1:$A$10006,0)),"")=0,"",IF($B49=3,INDEX('Proj hres huile mot 400T '!$S$1:$S$10006,MATCH($A49,'Proj hres huile mot 400T '!$A$1:$A$10006,0)),""))</f>
        <v/>
      </c>
      <c r="K49" s="76" t="str">
        <f>IF(IF($D49=4,INDEX('Proj hres huile mot 400T '!$W$1:$W$10006,MATCH($A49,'Proj hres huile mot 400T '!$A$1:$A$10006,0)),"")=0,"",IF($D49=4,INDEX('Proj hres huile mot 400T '!$W$1:$W$10006,MATCH($A49,'Proj hres huile mot 400T '!$A$1:$A$10006,0)),""))</f>
        <v/>
      </c>
      <c r="L49" s="65" t="str">
        <f>IF(IF($D49=4,INDEX('Proj hres huile mot 400T '!$X$1:$X$10006,MATCH($A49,'Proj hres huile mot 400T '!$A$1:$A$10006,0)),"")=0,"",IF($D49=4,INDEX('Proj hres huile mot 400T '!$X$1:$X$10006,MATCH($A49,'Proj hres huile mot 400T '!$A$1:$A$10006,0)),""))</f>
        <v/>
      </c>
      <c r="M49" s="76" t="str">
        <f>IF(IF($D49=5,INDEX('Proj hres huile mot 400T '!$W$1:$W$10006,MATCH($A49,'Proj hres huile mot 400T '!$A$1:$A$10006,0)),"")=0,"",IF($D49=5,INDEX('Proj hres huile mot 400T '!$W$1:$W$10006,MATCH($A49,'Proj hres huile mot 400T '!$A$1:$A$10006,0)),""))</f>
        <v/>
      </c>
      <c r="N49" s="65" t="str">
        <f>IF(IF($D49=5,INDEX('Proj hres huile mot 400T '!$X$1:$X$10006,MATCH($A49,'Proj hres huile mot 400T '!$A$1:$A$10006,0)),"")=0,"",IF($D49=5,INDEX('Proj hres huile mot 400T '!$X$1:$X$10006,MATCH($A49,'Proj hres huile mot 400T '!$A$1:$A$10006,0)),""))</f>
        <v/>
      </c>
    </row>
    <row r="50" spans="1:14" ht="15.75" thickBot="1" x14ac:dyDescent="0.3">
      <c r="A50" s="96" t="s">
        <v>161</v>
      </c>
      <c r="B50" s="95"/>
      <c r="C50" s="106"/>
      <c r="D50" s="122"/>
      <c r="E50" s="153"/>
      <c r="F50" s="154"/>
      <c r="G50" s="154"/>
      <c r="H50" s="154"/>
      <c r="I50" s="154"/>
      <c r="J50" s="154"/>
      <c r="K50" s="154"/>
      <c r="L50" s="154"/>
      <c r="M50" s="154"/>
      <c r="N50" s="155"/>
    </row>
    <row r="51" spans="1:14" ht="15.75" thickBot="1" x14ac:dyDescent="0.3">
      <c r="A51" s="120" t="s">
        <v>157</v>
      </c>
      <c r="B51" s="102">
        <f>INDEX('Proj hres huile mot 400T '!P$1:P$10006,MATCH($A51,'Proj hres huile mot 400T '!$A$1:$A$1006,0))</f>
        <v>0</v>
      </c>
      <c r="C51" s="105"/>
      <c r="D51" s="112">
        <f>INDEX('Proj hres huile mot 400T '!$R$1:$R$10006,MATCH($A51,'Proj hres huile mot 400T '!$A$1:$A$1006,0))</f>
        <v>0</v>
      </c>
      <c r="E51" s="76" t="str">
        <f>IF(IF($B51=1,INDEX('Proj hres huile mot 400T '!$T$1:$T$10006,MATCH($A51,'Proj hres huile mot 400T '!$A$1:$A$10006,0)),"")=0,"",IF($B51=1,INDEX('Proj hres huile mot 400T '!$T$1:$T$10006,MATCH($A51,'Proj hres huile mot 400T '!$A$1:$A$10006,0)),""))</f>
        <v/>
      </c>
      <c r="F51" s="65" t="str">
        <f>IF(IF($B51=1,INDEX('Proj hres huile mot 400T '!$S$1:$S$10006,MATCH($A51,'Proj hres huile mot 400T '!$A$1:$A$10006,0)),"")=0,"",IF($B51=1,INDEX('Proj hres huile mot 400T '!$S$1:$S$10006,MATCH($A51,'Proj hres huile mot 400T '!$A$1:$A$10006,0)),""))</f>
        <v/>
      </c>
      <c r="G51" s="76" t="str">
        <f>IF(IF($B51=2,INDEX('Proj hres huile mot 400T '!$T$1:$T$10006,MATCH($A51,'Proj hres huile mot 400T '!$A$1:$A$10006,0)),"")=0,"",IF($B51=2,INDEX('Proj hres huile mot 400T '!$T$1:$T$10006,MATCH($A51,'Proj hres huile mot 400T '!$A$1:$A$10006,0)),""))</f>
        <v/>
      </c>
      <c r="H51" s="65" t="str">
        <f>IF(IF($B51=2,INDEX('Proj hres huile mot 400T '!$S$1:$S$10006,MATCH($A51,'Proj hres huile mot 400T '!$A$1:$A$10006,0)),"")=0,"",IF($B51=2,INDEX('Proj hres huile mot 400T '!$S$1:$S$10006,MATCH($A51,'Proj hres huile mot 400T '!$A$1:$A$10006,0)),""))</f>
        <v/>
      </c>
      <c r="I51" s="76" t="str">
        <f>IF(IF($B51=3,INDEX('Proj hres huile mot 400T '!$T$1:$T$10006,MATCH($A51,'Proj hres huile mot 400T '!$A$1:$A$10006,0)),"")=0,"",IF($B51=3,INDEX('Proj hres huile mot 400T '!$T$1:$T$10006,MATCH($A51,'Proj hres huile mot 400T '!$A$1:$A$10006,0)),""))</f>
        <v/>
      </c>
      <c r="J51" s="65" t="str">
        <f>IF(IF($B51=3,INDEX('Proj hres huile mot 400T '!$S$1:$S$10006,MATCH($A51,'Proj hres huile mot 400T '!$A$1:$A$10006,0)),"")=0,"",IF($B51=3,INDEX('Proj hres huile mot 400T '!$S$1:$S$10006,MATCH($A51,'Proj hres huile mot 400T '!$A$1:$A$10006,0)),""))</f>
        <v/>
      </c>
      <c r="K51" s="76" t="str">
        <f>IF(IF($D51=4,INDEX('Proj hres huile mot 400T '!$W$1:$W$10006,MATCH($A51,'Proj hres huile mot 400T '!$A$1:$A$10006,0)),"")=0,"",IF($D51=4,INDEX('Proj hres huile mot 400T '!$W$1:$W$10006,MATCH($A51,'Proj hres huile mot 400T '!$A$1:$A$10006,0)),""))</f>
        <v/>
      </c>
      <c r="L51" s="65" t="str">
        <f>IF(IF($D51=4,INDEX('Proj hres huile mot 400T '!$X$1:$X$10006,MATCH($A51,'Proj hres huile mot 400T '!$A$1:$A$10006,0)),"")=0,"",IF($D51=4,INDEX('Proj hres huile mot 400T '!$X$1:$X$10006,MATCH($A51,'Proj hres huile mot 400T '!$A$1:$A$10006,0)),""))</f>
        <v/>
      </c>
      <c r="M51" s="76" t="str">
        <f>IF(IF($D51=5,INDEX('Proj hres huile mot 400T '!$W$1:$W$10006,MATCH($A51,'Proj hres huile mot 400T '!$A$1:$A$10006,0)),"")=0,"",IF($D51=5,INDEX('Proj hres huile mot 400T '!$W$1:$W$10006,MATCH($A51,'Proj hres huile mot 400T '!$A$1:$A$10006,0)),""))</f>
        <v/>
      </c>
      <c r="N51" s="65" t="str">
        <f>IF(IF($D51=5,INDEX('Proj hres huile mot 400T '!$X$1:$X$10006,MATCH($A51,'Proj hres huile mot 400T '!$A$1:$A$10006,0)),"")=0,"",IF($D51=5,INDEX('Proj hres huile mot 400T '!$X$1:$X$10006,MATCH($A51,'Proj hres huile mot 400T '!$A$1:$A$10006,0)),""))</f>
        <v/>
      </c>
    </row>
    <row r="52" spans="1:14" ht="15.75" thickBot="1" x14ac:dyDescent="0.3">
      <c r="A52" s="131" t="s">
        <v>533</v>
      </c>
      <c r="B52" s="126"/>
      <c r="C52" s="106"/>
      <c r="D52" s="127"/>
      <c r="E52" s="153"/>
      <c r="F52" s="154"/>
      <c r="G52" s="154"/>
      <c r="H52" s="154"/>
      <c r="I52" s="154"/>
      <c r="J52" s="154"/>
      <c r="K52" s="154"/>
      <c r="L52" s="154"/>
      <c r="M52" s="154"/>
      <c r="N52" s="155"/>
    </row>
    <row r="53" spans="1:14" x14ac:dyDescent="0.25">
      <c r="A53" s="133" t="s">
        <v>528</v>
      </c>
      <c r="B53" s="108">
        <f>INDEX('Proj hres huile mot 400T '!P$1:P$10006,MATCH($A53,'Proj hres huile mot 400T '!$A$1:$A$1006,0))</f>
        <v>0</v>
      </c>
      <c r="C53" s="105"/>
      <c r="D53" s="108">
        <f>INDEX('Proj hres huile mot 400T '!$R$1:$R$10006,MATCH($A53,'Proj hres huile mot 400T '!$A$1:$A$1006,0))</f>
        <v>0</v>
      </c>
      <c r="E53" s="72" t="str">
        <f>IF(IF($B53=1,INDEX('Proj hres huile mot 400T '!$T$1:$T$10006,MATCH($A53,'Proj hres huile mot 400T '!$A$1:$A$10006,0)),"")=0,"",IF($B53=1,INDEX('Proj hres huile mot 400T '!$T$1:$T$10006,MATCH($A53,'Proj hres huile mot 400T '!$A$1:$A$10006,0)),""))</f>
        <v/>
      </c>
      <c r="F53" s="61" t="str">
        <f>IF(IF($B53=1,INDEX('Proj hres huile mot 400T '!$S$1:$S$10006,MATCH($A53,'Proj hres huile mot 400T '!$A$1:$A$10006,0)),"")=0,"",IF($B53=1,INDEX('Proj hres huile mot 400T '!$S$1:$S$10006,MATCH($A53,'Proj hres huile mot 400T '!$A$1:$A$10006,0)),""))</f>
        <v/>
      </c>
      <c r="G53" s="72" t="str">
        <f>IF(IF($B53=2,INDEX('Proj hres huile mot 400T '!$T$1:$T$10006,MATCH($A53,'Proj hres huile mot 400T '!$A$1:$A$10006,0)),"")=0,"",IF($B53=2,INDEX('Proj hres huile mot 400T '!$T$1:$T$10006,MATCH($A53,'Proj hres huile mot 400T '!$A$1:$A$10006,0)),""))</f>
        <v/>
      </c>
      <c r="H53" s="61" t="str">
        <f>IF(IF($B53=2,INDEX('Proj hres huile mot 400T '!$S$1:$S$10006,MATCH($A53,'Proj hres huile mot 400T '!$A$1:$A$10006,0)),"")=0,"",IF($B53=2,INDEX('Proj hres huile mot 400T '!$S$1:$S$10006,MATCH($A53,'Proj hres huile mot 400T '!$A$1:$A$10006,0)),""))</f>
        <v/>
      </c>
      <c r="I53" s="72" t="str">
        <f>IF(IF($B53=3,INDEX('Proj hres huile mot 400T '!$T$1:$T$10006,MATCH($A53,'Proj hres huile mot 400T '!$A$1:$A$10006,0)),"")=0,"",IF($B53=3,INDEX('Proj hres huile mot 400T '!$T$1:$T$10006,MATCH($A53,'Proj hres huile mot 400T '!$A$1:$A$10006,0)),""))</f>
        <v/>
      </c>
      <c r="J53" s="61" t="str">
        <f>IF(IF($B53=3,INDEX('Proj hres huile mot 400T '!$S$1:$S$10006,MATCH($A53,'Proj hres huile mot 400T '!$A$1:$A$10006,0)),"")=0,"",IF($B53=3,INDEX('Proj hres huile mot 400T '!$S$1:$S$10006,MATCH($A53,'Proj hres huile mot 400T '!$A$1:$A$10006,0)),""))</f>
        <v/>
      </c>
      <c r="K53" s="72" t="str">
        <f>IF(IF($D53=4,INDEX('Proj hres huile mot 400T '!$W$1:$W$10006,MATCH($A53,'Proj hres huile mot 400T '!$A$1:$A$10006,0)),"")=0,"",IF($D53=4,INDEX('Proj hres huile mot 400T '!$W$1:$W$10006,MATCH($A53,'Proj hres huile mot 400T '!$A$1:$A$10006,0)),""))</f>
        <v/>
      </c>
      <c r="L53" s="61" t="str">
        <f>IF(IF($D53=4,INDEX('Proj hres huile mot 400T '!$X$1:$X$10006,MATCH($A53,'Proj hres huile mot 400T '!$A$1:$A$10006,0)),"")=0,"",IF($D53=4,INDEX('Proj hres huile mot 400T '!$X$1:$X$10006,MATCH($A53,'Proj hres huile mot 400T '!$A$1:$A$10006,0)),""))</f>
        <v/>
      </c>
      <c r="M53" s="72" t="str">
        <f>IF(IF($D53=5,INDEX('Proj hres huile mot 400T '!$W$1:$W$10006,MATCH($A53,'Proj hres huile mot 400T '!$A$1:$A$10006,0)),"")=0,"",IF($D53=5,INDEX('Proj hres huile mot 400T '!$W$1:$W$10006,MATCH($A53,'Proj hres huile mot 400T '!$A$1:$A$10006,0)),""))</f>
        <v/>
      </c>
      <c r="N53" s="61" t="str">
        <f>IF(IF($D53=5,INDEX('Proj hres huile mot 400T '!$X$1:$X$10006,MATCH($A53,'Proj hres huile mot 400T '!$A$1:$A$10006,0)),"")=0,"",IF($D53=5,INDEX('Proj hres huile mot 400T '!$X$1:$X$10006,MATCH($A53,'Proj hres huile mot 400T '!$A$1:$A$10006,0)),""))</f>
        <v/>
      </c>
    </row>
    <row r="54" spans="1:14" x14ac:dyDescent="0.25">
      <c r="A54" s="134" t="s">
        <v>529</v>
      </c>
      <c r="B54" s="109">
        <f>INDEX('Proj hres huile mot 400T '!P$1:P$10006,MATCH($A54,'Proj hres huile mot 400T '!$A$1:$A$1006,0))</f>
        <v>0</v>
      </c>
      <c r="C54" s="105"/>
      <c r="D54" s="109">
        <f>INDEX('Proj hres huile mot 400T '!$R$1:$R$10006,MATCH($A54,'Proj hres huile mot 400T '!$A$1:$A$1006,0))</f>
        <v>0</v>
      </c>
      <c r="E54" s="73" t="str">
        <f>IF(IF($B54=1,INDEX('Proj hres huile mot 400T '!$T$1:$T$10006,MATCH($A54,'Proj hres huile mot 400T '!$A$1:$A$10006,0)),"")=0,"",IF($B54=1,INDEX('Proj hres huile mot 400T '!$T$1:$T$10006,MATCH($A54,'Proj hres huile mot 400T '!$A$1:$A$10006,0)),""))</f>
        <v/>
      </c>
      <c r="F54" s="60" t="str">
        <f>IF(IF($B54=1,INDEX('Proj hres huile mot 400T '!$S$1:$S$10006,MATCH($A54,'Proj hres huile mot 400T '!$A$1:$A$10006,0)),"")=0,"",IF($B54=1,INDEX('Proj hres huile mot 400T '!$S$1:$S$10006,MATCH($A54,'Proj hres huile mot 400T '!$A$1:$A$10006,0)),""))</f>
        <v/>
      </c>
      <c r="G54" s="73" t="str">
        <f>IF(IF($B54=2,INDEX('Proj hres huile mot 400T '!$T$1:$T$10006,MATCH($A54,'Proj hres huile mot 400T '!$A$1:$A$10006,0)),"")=0,"",IF($B54=2,INDEX('Proj hres huile mot 400T '!$T$1:$T$10006,MATCH($A54,'Proj hres huile mot 400T '!$A$1:$A$10006,0)),""))</f>
        <v/>
      </c>
      <c r="H54" s="60" t="str">
        <f>IF(IF($B54=2,INDEX('Proj hres huile mot 400T '!$S$1:$S$10006,MATCH($A54,'Proj hres huile mot 400T '!$A$1:$A$10006,0)),"")=0,"",IF($B54=2,INDEX('Proj hres huile mot 400T '!$S$1:$S$10006,MATCH($A54,'Proj hres huile mot 400T '!$A$1:$A$10006,0)),""))</f>
        <v/>
      </c>
      <c r="I54" s="73" t="str">
        <f>IF(IF($B54=3,INDEX('Proj hres huile mot 400T '!$T$1:$T$10006,MATCH($A54,'Proj hres huile mot 400T '!$A$1:$A$10006,0)),"")=0,"",IF($B54=3,INDEX('Proj hres huile mot 400T '!$T$1:$T$10006,MATCH($A54,'Proj hres huile mot 400T '!$A$1:$A$10006,0)),""))</f>
        <v/>
      </c>
      <c r="J54" s="60" t="str">
        <f>IF(IF($B54=3,INDEX('Proj hres huile mot 400T '!$S$1:$S$10006,MATCH($A54,'Proj hres huile mot 400T '!$A$1:$A$10006,0)),"")=0,"",IF($B54=3,INDEX('Proj hres huile mot 400T '!$S$1:$S$10006,MATCH($A54,'Proj hres huile mot 400T '!$A$1:$A$10006,0)),""))</f>
        <v/>
      </c>
      <c r="K54" s="73" t="str">
        <f>IF(IF($D54=4,INDEX('Proj hres huile mot 400T '!$W$1:$W$10006,MATCH($A54,'Proj hres huile mot 400T '!$A$1:$A$10006,0)),"")=0,"",IF($D54=4,INDEX('Proj hres huile mot 400T '!$W$1:$W$10006,MATCH($A54,'Proj hres huile mot 400T '!$A$1:$A$10006,0)),""))</f>
        <v/>
      </c>
      <c r="L54" s="60" t="str">
        <f>IF(IF($D54=4,INDEX('Proj hres huile mot 400T '!$X$1:$X$10006,MATCH($A54,'Proj hres huile mot 400T '!$A$1:$A$10006,0)),"")=0,"",IF($D54=4,INDEX('Proj hres huile mot 400T '!$X$1:$X$10006,MATCH($A54,'Proj hres huile mot 400T '!$A$1:$A$10006,0)),""))</f>
        <v/>
      </c>
      <c r="M54" s="73" t="str">
        <f>IF(IF($D54=5,INDEX('Proj hres huile mot 400T '!$W$1:$W$10006,MATCH($A54,'Proj hres huile mot 400T '!$A$1:$A$10006,0)),"")=0,"",IF($D54=5,INDEX('Proj hres huile mot 400T '!$W$1:$W$10006,MATCH($A54,'Proj hres huile mot 400T '!$A$1:$A$10006,0)),""))</f>
        <v/>
      </c>
      <c r="N54" s="60" t="str">
        <f>IF(IF($D54=5,INDEX('Proj hres huile mot 400T '!$X$1:$X$10006,MATCH($A54,'Proj hres huile mot 400T '!$A$1:$A$10006,0)),"")=0,"",IF($D54=5,INDEX('Proj hres huile mot 400T '!$X$1:$X$10006,MATCH($A54,'Proj hres huile mot 400T '!$A$1:$A$10006,0)),""))</f>
        <v/>
      </c>
    </row>
    <row r="55" spans="1:14" x14ac:dyDescent="0.25">
      <c r="A55" s="134" t="s">
        <v>530</v>
      </c>
      <c r="B55" s="109">
        <f>INDEX('Proj hres huile mot 400T '!P$1:P$10006,MATCH($A55,'Proj hres huile mot 400T '!$A$1:$A$1006,0))</f>
        <v>0</v>
      </c>
      <c r="C55" s="105"/>
      <c r="D55" s="109">
        <f>INDEX('Proj hres huile mot 400T '!$R$1:$R$10006,MATCH($A55,'Proj hres huile mot 400T '!$A$1:$A$1006,0))</f>
        <v>0</v>
      </c>
      <c r="E55" s="73" t="str">
        <f>IF(IF($B55=1,INDEX('Proj hres huile mot 400T '!$T$1:$T$10006,MATCH($A55,'Proj hres huile mot 400T '!$A$1:$A$10006,0)),"")=0,"",IF($B55=1,INDEX('Proj hres huile mot 400T '!$T$1:$T$10006,MATCH($A55,'Proj hres huile mot 400T '!$A$1:$A$10006,0)),""))</f>
        <v/>
      </c>
      <c r="F55" s="60" t="str">
        <f>IF(IF($B55=1,INDEX('Proj hres huile mot 400T '!$S$1:$S$10006,MATCH($A55,'Proj hres huile mot 400T '!$A$1:$A$10006,0)),"")=0,"",IF($B55=1,INDEX('Proj hres huile mot 400T '!$S$1:$S$10006,MATCH($A55,'Proj hres huile mot 400T '!$A$1:$A$10006,0)),""))</f>
        <v/>
      </c>
      <c r="G55" s="73" t="str">
        <f>IF(IF($B55=2,INDEX('Proj hres huile mot 400T '!$T$1:$T$10006,MATCH($A55,'Proj hres huile mot 400T '!$A$1:$A$10006,0)),"")=0,"",IF($B55=2,INDEX('Proj hres huile mot 400T '!$T$1:$T$10006,MATCH($A55,'Proj hres huile mot 400T '!$A$1:$A$10006,0)),""))</f>
        <v/>
      </c>
      <c r="H55" s="60" t="str">
        <f>IF(IF($B55=2,INDEX('Proj hres huile mot 400T '!$S$1:$S$10006,MATCH($A55,'Proj hres huile mot 400T '!$A$1:$A$10006,0)),"")=0,"",IF($B55=2,INDEX('Proj hres huile mot 400T '!$S$1:$S$10006,MATCH($A55,'Proj hres huile mot 400T '!$A$1:$A$10006,0)),""))</f>
        <v/>
      </c>
      <c r="I55" s="73" t="str">
        <f>IF(IF($B55=3,INDEX('Proj hres huile mot 400T '!$T$1:$T$10006,MATCH($A55,'Proj hres huile mot 400T '!$A$1:$A$10006,0)),"")=0,"",IF($B55=3,INDEX('Proj hres huile mot 400T '!$T$1:$T$10006,MATCH($A55,'Proj hres huile mot 400T '!$A$1:$A$10006,0)),""))</f>
        <v/>
      </c>
      <c r="J55" s="60" t="str">
        <f>IF(IF($B55=3,INDEX('Proj hres huile mot 400T '!$S$1:$S$10006,MATCH($A55,'Proj hres huile mot 400T '!$A$1:$A$10006,0)),"")=0,"",IF($B55=3,INDEX('Proj hres huile mot 400T '!$S$1:$S$10006,MATCH($A55,'Proj hres huile mot 400T '!$A$1:$A$10006,0)),""))</f>
        <v/>
      </c>
      <c r="K55" s="73" t="str">
        <f>IF(IF($D55=4,INDEX('Proj hres huile mot 400T '!$W$1:$W$10006,MATCH($A55,'Proj hres huile mot 400T '!$A$1:$A$10006,0)),"")=0,"",IF($D55=4,INDEX('Proj hres huile mot 400T '!$W$1:$W$10006,MATCH($A55,'Proj hres huile mot 400T '!$A$1:$A$10006,0)),""))</f>
        <v/>
      </c>
      <c r="L55" s="60" t="str">
        <f>IF(IF($D55=4,INDEX('Proj hres huile mot 400T '!$X$1:$X$10006,MATCH($A55,'Proj hres huile mot 400T '!$A$1:$A$10006,0)),"")=0,"",IF($D55=4,INDEX('Proj hres huile mot 400T '!$X$1:$X$10006,MATCH($A55,'Proj hres huile mot 400T '!$A$1:$A$10006,0)),""))</f>
        <v/>
      </c>
      <c r="M55" s="73" t="str">
        <f>IF(IF($D55=5,INDEX('Proj hres huile mot 400T '!$W$1:$W$10006,MATCH($A55,'Proj hres huile mot 400T '!$A$1:$A$10006,0)),"")=0,"",IF($D55=5,INDEX('Proj hres huile mot 400T '!$W$1:$W$10006,MATCH($A55,'Proj hres huile mot 400T '!$A$1:$A$10006,0)),""))</f>
        <v/>
      </c>
      <c r="N55" s="60" t="str">
        <f>IF(IF($D55=5,INDEX('Proj hres huile mot 400T '!$X$1:$X$10006,MATCH($A55,'Proj hres huile mot 400T '!$A$1:$A$10006,0)),"")=0,"",IF($D55=5,INDEX('Proj hres huile mot 400T '!$X$1:$X$10006,MATCH($A55,'Proj hres huile mot 400T '!$A$1:$A$10006,0)),""))</f>
        <v/>
      </c>
    </row>
    <row r="56" spans="1:14" x14ac:dyDescent="0.25">
      <c r="A56" s="134" t="s">
        <v>531</v>
      </c>
      <c r="B56" s="109">
        <f>INDEX('Proj hres huile mot 400T '!P$1:P$10006,MATCH($A56,'Proj hres huile mot 400T '!$A$1:$A$1006,0))</f>
        <v>0</v>
      </c>
      <c r="C56" s="105"/>
      <c r="D56" s="109">
        <f>INDEX('Proj hres huile mot 400T '!$R$1:$R$10006,MATCH($A56,'Proj hres huile mot 400T '!$A$1:$A$1006,0))</f>
        <v>0</v>
      </c>
      <c r="E56" s="73" t="str">
        <f>IF(IF($B56=1,INDEX('Proj hres huile mot 400T '!$T$1:$T$10006,MATCH($A56,'Proj hres huile mot 400T '!$A$1:$A$10006,0)),"")=0,"",IF($B56=1,INDEX('Proj hres huile mot 400T '!$T$1:$T$10006,MATCH($A56,'Proj hres huile mot 400T '!$A$1:$A$10006,0)),""))</f>
        <v/>
      </c>
      <c r="F56" s="60" t="str">
        <f>IF(IF($B56=1,INDEX('Proj hres huile mot 400T '!$S$1:$S$10006,MATCH($A56,'Proj hres huile mot 400T '!$A$1:$A$10006,0)),"")=0,"",IF($B56=1,INDEX('Proj hres huile mot 400T '!$S$1:$S$10006,MATCH($A56,'Proj hres huile mot 400T '!$A$1:$A$10006,0)),""))</f>
        <v/>
      </c>
      <c r="G56" s="73" t="str">
        <f>IF(IF($B56=2,INDEX('Proj hres huile mot 400T '!$T$1:$T$10006,MATCH($A56,'Proj hres huile mot 400T '!$A$1:$A$10006,0)),"")=0,"",IF($B56=2,INDEX('Proj hres huile mot 400T '!$T$1:$T$10006,MATCH($A56,'Proj hres huile mot 400T '!$A$1:$A$10006,0)),""))</f>
        <v/>
      </c>
      <c r="H56" s="60" t="str">
        <f>IF(IF($B56=2,INDEX('Proj hres huile mot 400T '!$S$1:$S$10006,MATCH($A56,'Proj hres huile mot 400T '!$A$1:$A$10006,0)),"")=0,"",IF($B56=2,INDEX('Proj hres huile mot 400T '!$S$1:$S$10006,MATCH($A56,'Proj hres huile mot 400T '!$A$1:$A$10006,0)),""))</f>
        <v/>
      </c>
      <c r="I56" s="73" t="str">
        <f>IF(IF($B56=3,INDEX('Proj hres huile mot 400T '!$T$1:$T$10006,MATCH($A56,'Proj hres huile mot 400T '!$A$1:$A$10006,0)),"")=0,"",IF($B56=3,INDEX('Proj hres huile mot 400T '!$T$1:$T$10006,MATCH($A56,'Proj hres huile mot 400T '!$A$1:$A$10006,0)),""))</f>
        <v/>
      </c>
      <c r="J56" s="60" t="str">
        <f>IF(IF($B56=3,INDEX('Proj hres huile mot 400T '!$S$1:$S$10006,MATCH($A56,'Proj hres huile mot 400T '!$A$1:$A$10006,0)),"")=0,"",IF($B56=3,INDEX('Proj hres huile mot 400T '!$S$1:$S$10006,MATCH($A56,'Proj hres huile mot 400T '!$A$1:$A$10006,0)),""))</f>
        <v/>
      </c>
      <c r="K56" s="73" t="str">
        <f>IF(IF($D56=4,INDEX('Proj hres huile mot 400T '!$W$1:$W$10006,MATCH($A56,'Proj hres huile mot 400T '!$A$1:$A$10006,0)),"")=0,"",IF($D56=4,INDEX('Proj hres huile mot 400T '!$W$1:$W$10006,MATCH($A56,'Proj hres huile mot 400T '!$A$1:$A$10006,0)),""))</f>
        <v/>
      </c>
      <c r="L56" s="60" t="str">
        <f>IF(IF($D56=4,INDEX('Proj hres huile mot 400T '!$X$1:$X$10006,MATCH($A56,'Proj hres huile mot 400T '!$A$1:$A$10006,0)),"")=0,"",IF($D56=4,INDEX('Proj hres huile mot 400T '!$X$1:$X$10006,MATCH($A56,'Proj hres huile mot 400T '!$A$1:$A$10006,0)),""))</f>
        <v/>
      </c>
      <c r="M56" s="73" t="str">
        <f>IF(IF($D56=5,INDEX('Proj hres huile mot 400T '!$W$1:$W$10006,MATCH($A56,'Proj hres huile mot 400T '!$A$1:$A$10006,0)),"")=0,"",IF($D56=5,INDEX('Proj hres huile mot 400T '!$W$1:$W$10006,MATCH($A56,'Proj hres huile mot 400T '!$A$1:$A$10006,0)),""))</f>
        <v/>
      </c>
      <c r="N56" s="60" t="str">
        <f>IF(IF($D56=5,INDEX('Proj hres huile mot 400T '!$X$1:$X$10006,MATCH($A56,'Proj hres huile mot 400T '!$A$1:$A$10006,0)),"")=0,"",IF($D56=5,INDEX('Proj hres huile mot 400T '!$X$1:$X$10006,MATCH($A56,'Proj hres huile mot 400T '!$A$1:$A$10006,0)),""))</f>
        <v/>
      </c>
    </row>
    <row r="57" spans="1:14" x14ac:dyDescent="0.25">
      <c r="A57" s="134" t="s">
        <v>532</v>
      </c>
      <c r="B57" s="109">
        <f>INDEX('Proj hres huile mot 400T '!P$1:P$10006,MATCH($A57,'Proj hres huile mot 400T '!$A$1:$A$1006,0))</f>
        <v>0</v>
      </c>
      <c r="C57" s="105"/>
      <c r="D57" s="109">
        <f>INDEX('Proj hres huile mot 400T '!$R$1:$R$10006,MATCH($A57,'Proj hres huile mot 400T '!$A$1:$A$1006,0))</f>
        <v>0</v>
      </c>
      <c r="E57" s="73" t="str">
        <f>IF(IF($B57=1,INDEX('Proj hres huile mot 400T '!$T$1:$T$10006,MATCH($A57,'Proj hres huile mot 400T '!$A$1:$A$10006,0)),"")=0,"",IF($B57=1,INDEX('Proj hres huile mot 400T '!$T$1:$T$10006,MATCH($A57,'Proj hres huile mot 400T '!$A$1:$A$10006,0)),""))</f>
        <v/>
      </c>
      <c r="F57" s="60" t="str">
        <f>IF(IF($B57=1,INDEX('Proj hres huile mot 400T '!$S$1:$S$10006,MATCH($A57,'Proj hres huile mot 400T '!$A$1:$A$10006,0)),"")=0,"",IF($B57=1,INDEX('Proj hres huile mot 400T '!$S$1:$S$10006,MATCH($A57,'Proj hres huile mot 400T '!$A$1:$A$10006,0)),""))</f>
        <v/>
      </c>
      <c r="G57" s="73" t="str">
        <f>IF(IF($B57=2,INDEX('Proj hres huile mot 400T '!$T$1:$T$10006,MATCH($A57,'Proj hres huile mot 400T '!$A$1:$A$10006,0)),"")=0,"",IF($B57=2,INDEX('Proj hres huile mot 400T '!$T$1:$T$10006,MATCH($A57,'Proj hres huile mot 400T '!$A$1:$A$10006,0)),""))</f>
        <v/>
      </c>
      <c r="H57" s="60" t="str">
        <f>IF(IF($B57=2,INDEX('Proj hres huile mot 400T '!$S$1:$S$10006,MATCH($A57,'Proj hres huile mot 400T '!$A$1:$A$10006,0)),"")=0,"",IF($B57=2,INDEX('Proj hres huile mot 400T '!$S$1:$S$10006,MATCH($A57,'Proj hres huile mot 400T '!$A$1:$A$10006,0)),""))</f>
        <v/>
      </c>
      <c r="I57" s="73" t="str">
        <f>IF(IF($B57=3,INDEX('Proj hres huile mot 400T '!$T$1:$T$10006,MATCH($A57,'Proj hres huile mot 400T '!$A$1:$A$10006,0)),"")=0,"",IF($B57=3,INDEX('Proj hres huile mot 400T '!$T$1:$T$10006,MATCH($A57,'Proj hres huile mot 400T '!$A$1:$A$10006,0)),""))</f>
        <v/>
      </c>
      <c r="J57" s="60" t="str">
        <f>IF(IF($B57=3,INDEX('Proj hres huile mot 400T '!$S$1:$S$10006,MATCH($A57,'Proj hres huile mot 400T '!$A$1:$A$10006,0)),"")=0,"",IF($B57=3,INDEX('Proj hres huile mot 400T '!$S$1:$S$10006,MATCH($A57,'Proj hres huile mot 400T '!$A$1:$A$10006,0)),""))</f>
        <v/>
      </c>
      <c r="K57" s="73" t="str">
        <f>IF(IF($D57=4,INDEX('Proj hres huile mot 400T '!$W$1:$W$10006,MATCH($A57,'Proj hres huile mot 400T '!$A$1:$A$10006,0)),"")=0,"",IF($D57=4,INDEX('Proj hres huile mot 400T '!$W$1:$W$10006,MATCH($A57,'Proj hres huile mot 400T '!$A$1:$A$10006,0)),""))</f>
        <v/>
      </c>
      <c r="L57" s="60" t="str">
        <f>IF(IF($D57=4,INDEX('Proj hres huile mot 400T '!$X$1:$X$10006,MATCH($A57,'Proj hres huile mot 400T '!$A$1:$A$10006,0)),"")=0,"",IF($D57=4,INDEX('Proj hres huile mot 400T '!$X$1:$X$10006,MATCH($A57,'Proj hres huile mot 400T '!$A$1:$A$10006,0)),""))</f>
        <v/>
      </c>
      <c r="M57" s="73" t="str">
        <f>IF(IF($D57=5,INDEX('Proj hres huile mot 400T '!$W$1:$W$10006,MATCH($A57,'Proj hres huile mot 400T '!$A$1:$A$10006,0)),"")=0,"",IF($D57=5,INDEX('Proj hres huile mot 400T '!$W$1:$W$10006,MATCH($A57,'Proj hres huile mot 400T '!$A$1:$A$10006,0)),""))</f>
        <v/>
      </c>
      <c r="N57" s="60" t="str">
        <f>IF(IF($D57=5,INDEX('Proj hres huile mot 400T '!$X$1:$X$10006,MATCH($A57,'Proj hres huile mot 400T '!$A$1:$A$10006,0)),"")=0,"",IF($D57=5,INDEX('Proj hres huile mot 400T '!$X$1:$X$10006,MATCH($A57,'Proj hres huile mot 400T '!$A$1:$A$10006,0)),""))</f>
        <v/>
      </c>
    </row>
    <row r="58" spans="1:14" ht="15.75" thickBot="1" x14ac:dyDescent="0.3">
      <c r="A58" s="135" t="s">
        <v>534</v>
      </c>
      <c r="B58" s="130">
        <f>INDEX('Proj hres huile mot 400T '!P$1:P$10006,MATCH($A58,'Proj hres huile mot 400T '!$A$1:$A$1006,0))</f>
        <v>0</v>
      </c>
      <c r="C58" s="107"/>
      <c r="D58" s="130">
        <f>INDEX('Proj hres huile mot 400T '!$R$1:$R$10006,MATCH($A58,'Proj hres huile mot 400T '!$A$1:$A$1006,0))</f>
        <v>0</v>
      </c>
      <c r="E58" s="74" t="str">
        <f>IF(IF($B58=1,INDEX('Proj hres huile mot 400T '!$T$1:$T$10006,MATCH($A58,'Proj hres huile mot 400T '!$A$1:$A$10006,0)),"")=0,"",IF($B58=1,INDEX('Proj hres huile mot 400T '!$T$1:$T$10006,MATCH($A58,'Proj hres huile mot 400T '!$A$1:$A$10006,0)),""))</f>
        <v/>
      </c>
      <c r="F58" s="62" t="str">
        <f>IF(IF($B58=1,INDEX('Proj hres huile mot 400T '!$S$1:$S$10006,MATCH($A58,'Proj hres huile mot 400T '!$A$1:$A$10006,0)),"")=0,"",IF($B58=1,INDEX('Proj hres huile mot 400T '!$S$1:$S$10006,MATCH($A58,'Proj hres huile mot 400T '!$A$1:$A$10006,0)),""))</f>
        <v/>
      </c>
      <c r="G58" s="74" t="str">
        <f>IF(IF($B58=2,INDEX('Proj hres huile mot 400T '!$T$1:$T$10006,MATCH($A58,'Proj hres huile mot 400T '!$A$1:$A$10006,0)),"")=0,"",IF($B58=2,INDEX('Proj hres huile mot 400T '!$T$1:$T$10006,MATCH($A58,'Proj hres huile mot 400T '!$A$1:$A$10006,0)),""))</f>
        <v/>
      </c>
      <c r="H58" s="62" t="str">
        <f>IF(IF($B58=2,INDEX('Proj hres huile mot 400T '!$S$1:$S$10006,MATCH($A58,'Proj hres huile mot 400T '!$A$1:$A$10006,0)),"")=0,"",IF($B58=2,INDEX('Proj hres huile mot 400T '!$S$1:$S$10006,MATCH($A58,'Proj hres huile mot 400T '!$A$1:$A$10006,0)),""))</f>
        <v/>
      </c>
      <c r="I58" s="74" t="str">
        <f>IF(IF($B58=3,INDEX('Proj hres huile mot 400T '!$T$1:$T$10006,MATCH($A58,'Proj hres huile mot 400T '!$A$1:$A$10006,0)),"")=0,"",IF($B58=3,INDEX('Proj hres huile mot 400T '!$T$1:$T$10006,MATCH($A58,'Proj hres huile mot 400T '!$A$1:$A$10006,0)),""))</f>
        <v/>
      </c>
      <c r="J58" s="62" t="str">
        <f>IF(IF($B58=3,INDEX('Proj hres huile mot 400T '!$S$1:$S$10006,MATCH($A58,'Proj hres huile mot 400T '!$A$1:$A$10006,0)),"")=0,"",IF($B58=3,INDEX('Proj hres huile mot 400T '!$S$1:$S$10006,MATCH($A58,'Proj hres huile mot 400T '!$A$1:$A$10006,0)),""))</f>
        <v/>
      </c>
      <c r="K58" s="74" t="str">
        <f>IF(IF($D58=4,INDEX('Proj hres huile mot 400T '!$W$1:$W$10006,MATCH($A58,'Proj hres huile mot 400T '!$A$1:$A$10006,0)),"")=0,"",IF($D58=4,INDEX('Proj hres huile mot 400T '!$W$1:$W$10006,MATCH($A58,'Proj hres huile mot 400T '!$A$1:$A$10006,0)),""))</f>
        <v/>
      </c>
      <c r="L58" s="62" t="str">
        <f>IF(IF($D58=4,INDEX('Proj hres huile mot 400T '!$X$1:$X$10006,MATCH($A58,'Proj hres huile mot 400T '!$A$1:$A$10006,0)),"")=0,"",IF($D58=4,INDEX('Proj hres huile mot 400T '!$X$1:$X$10006,MATCH($A58,'Proj hres huile mot 400T '!$A$1:$A$10006,0)),""))</f>
        <v/>
      </c>
      <c r="M58" s="74" t="str">
        <f>IF(IF($D58=5,INDEX('Proj hres huile mot 400T '!$W$1:$W$10006,MATCH($A58,'Proj hres huile mot 400T '!$A$1:$A$10006,0)),"")=0,"",IF($D58=5,INDEX('Proj hres huile mot 400T '!$W$1:$W$10006,MATCH($A58,'Proj hres huile mot 400T '!$A$1:$A$10006,0)),""))</f>
        <v/>
      </c>
      <c r="N58" s="62" t="str">
        <f>IF(IF($D58=5,INDEX('Proj hres huile mot 400T '!$X$1:$X$10006,MATCH($A58,'Proj hres huile mot 400T '!$A$1:$A$10006,0)),"")=0,"",IF($D58=5,INDEX('Proj hres huile mot 400T '!$X$1:$X$10006,MATCH($A58,'Proj hres huile mot 400T '!$A$1:$A$10006,0)),""))</f>
        <v/>
      </c>
    </row>
    <row r="59" spans="1:14" ht="15.75" thickBot="1" x14ac:dyDescent="0.3">
      <c r="A59" s="132" t="s">
        <v>162</v>
      </c>
      <c r="B59" s="128"/>
      <c r="C59" s="103"/>
      <c r="D59" s="129"/>
      <c r="E59" s="153"/>
      <c r="F59" s="154"/>
      <c r="G59" s="154"/>
      <c r="H59" s="154"/>
      <c r="I59" s="154"/>
      <c r="J59" s="154"/>
      <c r="K59" s="154"/>
      <c r="L59" s="154"/>
      <c r="M59" s="154"/>
      <c r="N59" s="155"/>
    </row>
    <row r="60" spans="1:14" x14ac:dyDescent="0.25">
      <c r="A60" s="116" t="s">
        <v>163</v>
      </c>
      <c r="B60" s="93">
        <f>INDEX('Proj hres huile mot 400T '!P$1:P$10006,MATCH($A60,'Proj hres huile mot 400T '!$A$1:$A$1006,0))</f>
        <v>0</v>
      </c>
      <c r="C60" s="97">
        <f>INDEX('Proj hres huile mot 400T '!$Q$1:$Q$10006,MATCH($A60,'Proj hres huile mot 400T '!$A$1:$A$10006,0))</f>
        <v>0</v>
      </c>
      <c r="D60" s="94">
        <f>INDEX('Proj hres huile mot 400T '!$R$1:$R$10006,MATCH($A60,'Proj hres huile mot 400T '!$A$1:$A$1006,0))</f>
        <v>0</v>
      </c>
      <c r="E60" s="72" t="str">
        <f>IF(IF($B60=1,INDEX('Proj hres huile mot 400T '!$T$1:$T$10006,MATCH($A60,'Proj hres huile mot 400T '!$A$1:$A$10006,0)),"")=0,"",IF($B60=1,INDEX('Proj hres huile mot 400T '!$T$1:$T$10006,MATCH($A60,'Proj hres huile mot 400T '!$A$1:$A$10006,0)),""))</f>
        <v/>
      </c>
      <c r="F60" s="61" t="str">
        <f>IF(IF($B60=1,INDEX('Proj hres huile mot 400T '!$S$1:$S$10006,MATCH($A60,'Proj hres huile mot 400T '!$A$1:$A$10006,0)),"")=0,"",IF($B60=1,INDEX('Proj hres huile mot 400T '!$S$1:$S$10006,MATCH($A60,'Proj hres huile mot 400T '!$A$1:$A$10006,0)),""))</f>
        <v/>
      </c>
      <c r="G60" s="72" t="str">
        <f>IF(IF($B60=2,INDEX('Proj hres huile mot 400T '!$T$1:$T$10006,MATCH($A60,'Proj hres huile mot 400T '!$A$1:$A$10006,0)),"")=0,"",IF($B60=1,INDEX('Proj hres huile mot 400T '!$S$1:$S$10006,MATCH($A60,'Proj hres huile mot 400T '!$A$1:$A$10006,0)),""))</f>
        <v/>
      </c>
      <c r="H60" s="61" t="str">
        <f>IF(IF($B60=2,INDEX('Proj hres huile mot 400T '!$S$1:$S$10006,MATCH($A60,'Proj hres huile mot 400T '!$A$1:$A$10006,0)),"")=0,"",IF($B60=2,INDEX('Proj hres huile mot 400T '!$S$1:$S$10006,MATCH($A60,'Proj hres huile mot 400T '!$A$1:$A$10006,0)),""))</f>
        <v/>
      </c>
      <c r="I60" s="72" t="str">
        <f>IF(IF($C60=3,INDEX('Proj hres huile mot 400T '!$V$1:$V$10006,MATCH($A60,'Proj hres huile mot 400T '!$A$1:$A$10006,0)),"")=0,"",IF($C60=3,INDEX('Proj hres huile mot 400T '!$V$1:$V$10006,MATCH($A60,'Proj hres huile mot 400T '!$A$1:$A$10006,0)),""))</f>
        <v/>
      </c>
      <c r="J60" s="61" t="str">
        <f>IF(IF($C60=3,INDEX('Proj hres huile mot 400T '!$S$1:$S$10006,MATCH($A60,'Proj hres huile mot 400T '!$A$1:$A$10006,0)),"")=0,"",IF($C60=3,INDEX('Proj hres huile mot 400T '!$S$1:$S$10006,MATCH($A60,'Proj hres huile mot 400T '!$A$1:$A$10006,0)),""))</f>
        <v/>
      </c>
      <c r="K60" s="72" t="str">
        <f>IF(IF($D60=4,INDEX('Proj hres huile mot 400T '!$W$1:$W$10006,MATCH($A60,'Proj hres huile mot 400T '!$A$1:$A$10006,0)),"")=0,"",IF($D60=4,INDEX('Proj hres huile mot 400T '!$W$1:$W$10006,MATCH($A60,'Proj hres huile mot 400T '!$A$1:$A$10006,0)),""))</f>
        <v/>
      </c>
      <c r="L60" s="61" t="str">
        <f>IF(IF($D60=4,INDEX('Proj hres huile mot 400T '!$X$1:$X$10006,MATCH($A60,'Proj hres huile mot 400T '!$A$1:$A$10006,0)),"")=0,"",IF($D60=4,INDEX('Proj hres huile mot 400T '!$X$1:$X$10006,MATCH($A60,'Proj hres huile mot 400T '!$A$1:$A$10006,0)),""))</f>
        <v/>
      </c>
      <c r="M60" s="72" t="str">
        <f>IF(IF($D60=5,INDEX('Proj hres huile mot 400T '!$W$1:$W$10006,MATCH($A60,'Proj hres huile mot 400T '!$A$1:$A$10006,0)),"")=0,"",IF($D60=5,INDEX('Proj hres huile mot 400T '!$W$1:$W$10006,MATCH($A60,'Proj hres huile mot 400T '!$A$1:$A$10006,0)),""))</f>
        <v/>
      </c>
      <c r="N60" s="61" t="str">
        <f>IF(IF($D60=5,INDEX('Proj hres huile mot 400T '!$X$1:$X$10006,MATCH($A60,'Proj hres huile mot 400T '!$A$1:$A$10006,0)),"")=0,"",IF($D60=5,INDEX('Proj hres huile mot 400T '!$X$1:$X$10006,MATCH($A60,'Proj hres huile mot 400T '!$A$1:$A$10006,0)),""))</f>
        <v/>
      </c>
    </row>
    <row r="61" spans="1:14" x14ac:dyDescent="0.25">
      <c r="A61" s="117" t="s">
        <v>174</v>
      </c>
      <c r="B61" s="73">
        <f>INDEX('Proj hres huile mot 400T '!P$1:P$10006,MATCH($A61,'Proj hres huile mot 400T '!$A$1:$A$1006,0))</f>
        <v>0</v>
      </c>
      <c r="C61" s="66">
        <f>INDEX('Proj hres huile mot 400T '!$Q$1:$Q$10006,MATCH($A61,'Proj hres huile mot 400T '!$A$1:$A$10006,0))</f>
        <v>0</v>
      </c>
      <c r="D61" s="77">
        <f>INDEX('Proj hres huile mot 400T '!$R$1:$R$10006,MATCH($A61,'Proj hres huile mot 400T '!$A$1:$A$1006,0))</f>
        <v>0</v>
      </c>
      <c r="E61" s="73" t="str">
        <f>IF(IF($B61=1,INDEX('Proj hres huile mot 400T '!$T$1:$T$10006,MATCH($A61,'Proj hres huile mot 400T '!$A$1:$A$10006,0)),"")=0,"",IF($B61=1,INDEX('Proj hres huile mot 400T '!$T$1:$T$10006,MATCH($A61,'Proj hres huile mot 400T '!$A$1:$A$10006,0)),""))</f>
        <v/>
      </c>
      <c r="F61" s="60" t="str">
        <f>IF(IF($B61=1,INDEX('Proj hres huile mot 400T '!$S$1:$S$10006,MATCH($A61,'Proj hres huile mot 400T '!$A$1:$A$10006,0)),"")=0,"",IF($B61=1,INDEX('Proj hres huile mot 400T '!$S$1:$S$10006,MATCH($A61,'Proj hres huile mot 400T '!$A$1:$A$10006,0)),""))</f>
        <v/>
      </c>
      <c r="G61" s="73" t="str">
        <f>IF(IF($B61=2,INDEX('Proj hres huile mot 400T '!$T$1:$T$10006,MATCH($A61,'Proj hres huile mot 400T '!$A$1:$A$10006,0)),"")=0,"",IF($B61=1,INDEX('Proj hres huile mot 400T '!$S$1:$S$10006,MATCH($A61,'Proj hres huile mot 400T '!$A$1:$A$10006,0)),""))</f>
        <v/>
      </c>
      <c r="H61" s="60" t="str">
        <f>IF(IF($B61=2,INDEX('Proj hres huile mot 400T '!$S$1:$S$10006,MATCH($A61,'Proj hres huile mot 400T '!$A$1:$A$10006,0)),"")=0,"",IF($B61=2,INDEX('Proj hres huile mot 400T '!$S$1:$S$10006,MATCH($A61,'Proj hres huile mot 400T '!$A$1:$A$10006,0)),""))</f>
        <v/>
      </c>
      <c r="I61" s="73" t="str">
        <f>IF(IF($C61=3,INDEX('Proj hres huile mot 400T '!$V$1:$V$10006,MATCH($A61,'Proj hres huile mot 400T '!$A$1:$A$10006,0)),"")=0,"",IF($C61=3,INDEX('Proj hres huile mot 400T '!$V$1:$V$10006,MATCH($A61,'Proj hres huile mot 400T '!$A$1:$A$10006,0)),""))</f>
        <v/>
      </c>
      <c r="J61" s="60" t="str">
        <f>IF(IF($C61=3,INDEX('Proj hres huile mot 400T '!$S$1:$S$10006,MATCH($A61,'Proj hres huile mot 400T '!$A$1:$A$10006,0)),"")=0,"",IF($C61=3,INDEX('Proj hres huile mot 400T '!$S$1:$S$10006,MATCH($A61,'Proj hres huile mot 400T '!$A$1:$A$10006,0)),""))</f>
        <v/>
      </c>
      <c r="K61" s="73" t="str">
        <f>IF(IF($D61=4,INDEX('Proj hres huile mot 400T '!$W$1:$W$10006,MATCH($A61,'Proj hres huile mot 400T '!$A$1:$A$10006,0)),"")=0,"",IF($D61=4,INDEX('Proj hres huile mot 400T '!$W$1:$W$10006,MATCH($A61,'Proj hres huile mot 400T '!$A$1:$A$10006,0)),""))</f>
        <v/>
      </c>
      <c r="L61" s="60" t="str">
        <f>IF(IF($D61=4,INDEX('Proj hres huile mot 400T '!$X$1:$X$10006,MATCH($A61,'Proj hres huile mot 400T '!$A$1:$A$10006,0)),"")=0,"",IF($D61=4,INDEX('Proj hres huile mot 400T '!$X$1:$X$10006,MATCH($A61,'Proj hres huile mot 400T '!$A$1:$A$10006,0)),""))</f>
        <v/>
      </c>
      <c r="M61" s="73" t="str">
        <f>IF(IF($D61=5,INDEX('Proj hres huile mot 400T '!$W$1:$W$10006,MATCH($A61,'Proj hres huile mot 400T '!$A$1:$A$10006,0)),"")=0,"",IF($D61=5,INDEX('Proj hres huile mot 400T '!$W$1:$W$10006,MATCH($A61,'Proj hres huile mot 400T '!$A$1:$A$10006,0)),""))</f>
        <v/>
      </c>
      <c r="N61" s="60" t="str">
        <f>IF(IF($D61=5,INDEX('Proj hres huile mot 400T '!$X$1:$X$10006,MATCH($A61,'Proj hres huile mot 400T '!$A$1:$A$10006,0)),"")=0,"",IF($D61=5,INDEX('Proj hres huile mot 400T '!$X$1:$X$10006,MATCH($A61,'Proj hres huile mot 400T '!$A$1:$A$10006,0)),""))</f>
        <v/>
      </c>
    </row>
    <row r="62" spans="1:14" x14ac:dyDescent="0.25">
      <c r="A62" s="117" t="s">
        <v>164</v>
      </c>
      <c r="B62" s="73">
        <f>INDEX('Proj hres huile mot 400T '!P$1:P$10006,MATCH($A62,'Proj hres huile mot 400T '!$A$1:$A$1006,0))</f>
        <v>0</v>
      </c>
      <c r="C62" s="66">
        <f>INDEX('Proj hres huile mot 400T '!$Q$1:$Q$10006,MATCH($A62,'Proj hres huile mot 400T '!$A$1:$A$10006,0))</f>
        <v>0</v>
      </c>
      <c r="D62" s="77">
        <f>INDEX('Proj hres huile mot 400T '!$R$1:$R$10006,MATCH($A62,'Proj hres huile mot 400T '!$A$1:$A$1006,0))</f>
        <v>0</v>
      </c>
      <c r="E62" s="73" t="str">
        <f>IF(IF($B62=1,INDEX('Proj hres huile mot 400T '!$T$1:$T$10006,MATCH($A62,'Proj hres huile mot 400T '!$A$1:$A$10006,0)),"")=0,"",IF($B62=1,INDEX('Proj hres huile mot 400T '!$T$1:$T$10006,MATCH($A62,'Proj hres huile mot 400T '!$A$1:$A$10006,0)),""))</f>
        <v/>
      </c>
      <c r="F62" s="60" t="str">
        <f>IF(IF($B62=1,INDEX('Proj hres huile mot 400T '!$S$1:$S$10006,MATCH($A62,'Proj hres huile mot 400T '!$A$1:$A$10006,0)),"")=0,"",IF($B62=1,INDEX('Proj hres huile mot 400T '!$S$1:$S$10006,MATCH($A62,'Proj hres huile mot 400T '!$A$1:$A$10006,0)),""))</f>
        <v/>
      </c>
      <c r="G62" s="73" t="str">
        <f>IF(IF($B62=2,INDEX('Proj hres huile mot 400T '!$T$1:$T$10006,MATCH($A62,'Proj hres huile mot 400T '!$A$1:$A$10006,0)),"")=0,"",IF($B62=1,INDEX('Proj hres huile mot 400T '!$S$1:$S$10006,MATCH($A62,'Proj hres huile mot 400T '!$A$1:$A$10006,0)),""))</f>
        <v/>
      </c>
      <c r="H62" s="60" t="str">
        <f>IF(IF($B62=2,INDEX('Proj hres huile mot 400T '!$S$1:$S$10006,MATCH($A62,'Proj hres huile mot 400T '!$A$1:$A$10006,0)),"")=0,"",IF($B62=2,INDEX('Proj hres huile mot 400T '!$S$1:$S$10006,MATCH($A62,'Proj hres huile mot 400T '!$A$1:$A$10006,0)),""))</f>
        <v/>
      </c>
      <c r="I62" s="73" t="str">
        <f>IF(IF($C62=3,INDEX('Proj hres huile mot 400T '!$V$1:$V$10006,MATCH($A62,'Proj hres huile mot 400T '!$A$1:$A$10006,0)),"")=0,"",IF($C62=3,INDEX('Proj hres huile mot 400T '!$V$1:$V$10006,MATCH($A62,'Proj hres huile mot 400T '!$A$1:$A$10006,0)),""))</f>
        <v/>
      </c>
      <c r="J62" s="60" t="str">
        <f>IF(IF($C62=3,INDEX('Proj hres huile mot 400T '!$S$1:$S$10006,MATCH($A62,'Proj hres huile mot 400T '!$A$1:$A$10006,0)),"")=0,"",IF($C62=3,INDEX('Proj hres huile mot 400T '!$S$1:$S$10006,MATCH($A62,'Proj hres huile mot 400T '!$A$1:$A$10006,0)),""))</f>
        <v/>
      </c>
      <c r="K62" s="73" t="str">
        <f>IF(IF($D62=4,INDEX('Proj hres huile mot 400T '!$W$1:$W$10006,MATCH($A62,'Proj hres huile mot 400T '!$A$1:$A$10006,0)),"")=0,"",IF($D62=4,INDEX('Proj hres huile mot 400T '!$W$1:$W$10006,MATCH($A62,'Proj hres huile mot 400T '!$A$1:$A$10006,0)),""))</f>
        <v/>
      </c>
      <c r="L62" s="60" t="str">
        <f>IF(IF($D62=4,INDEX('Proj hres huile mot 400T '!$X$1:$X$10006,MATCH($A62,'Proj hres huile mot 400T '!$A$1:$A$10006,0)),"")=0,"",IF($D62=4,INDEX('Proj hres huile mot 400T '!$X$1:$X$10006,MATCH($A62,'Proj hres huile mot 400T '!$A$1:$A$10006,0)),""))</f>
        <v/>
      </c>
      <c r="M62" s="73" t="str">
        <f>IF(IF($D62=5,INDEX('Proj hres huile mot 400T '!$W$1:$W$10006,MATCH($A62,'Proj hres huile mot 400T '!$A$1:$A$10006,0)),"")=0,"",IF($D62=5,INDEX('Proj hres huile mot 400T '!$W$1:$W$10006,MATCH($A62,'Proj hres huile mot 400T '!$A$1:$A$10006,0)),""))</f>
        <v/>
      </c>
      <c r="N62" s="60" t="str">
        <f>IF(IF($D62=5,INDEX('Proj hres huile mot 400T '!$X$1:$X$10006,MATCH($A62,'Proj hres huile mot 400T '!$A$1:$A$10006,0)),"")=0,"",IF($D62=5,INDEX('Proj hres huile mot 400T '!$X$1:$X$10006,MATCH($A62,'Proj hres huile mot 400T '!$A$1:$A$10006,0)),""))</f>
        <v/>
      </c>
    </row>
    <row r="63" spans="1:14" x14ac:dyDescent="0.25">
      <c r="A63" s="117" t="s">
        <v>175</v>
      </c>
      <c r="B63" s="73">
        <f>INDEX('Proj hres huile mot 400T '!P$1:P$10006,MATCH($A63,'Proj hres huile mot 400T '!$A$1:$A$1006,0))</f>
        <v>0</v>
      </c>
      <c r="C63" s="66">
        <f>INDEX('Proj hres huile mot 400T '!$Q$1:$Q$10006,MATCH($A63,'Proj hres huile mot 400T '!$A$1:$A$10006,0))</f>
        <v>0</v>
      </c>
      <c r="D63" s="77">
        <f>INDEX('Proj hres huile mot 400T '!$R$1:$R$10006,MATCH($A63,'Proj hres huile mot 400T '!$A$1:$A$1006,0))</f>
        <v>0</v>
      </c>
      <c r="E63" s="73" t="str">
        <f>IF(IF($B63=1,INDEX('Proj hres huile mot 400T '!$T$1:$T$10006,MATCH($A63,'Proj hres huile mot 400T '!$A$1:$A$10006,0)),"")=0,"",IF($B63=1,INDEX('Proj hres huile mot 400T '!$T$1:$T$10006,MATCH($A63,'Proj hres huile mot 400T '!$A$1:$A$10006,0)),""))</f>
        <v/>
      </c>
      <c r="F63" s="60" t="str">
        <f>IF(IF($B63=1,INDEX('Proj hres huile mot 400T '!$S$1:$S$10006,MATCH($A63,'Proj hres huile mot 400T '!$A$1:$A$10006,0)),"")=0,"",IF($B63=1,INDEX('Proj hres huile mot 400T '!$S$1:$S$10006,MATCH($A63,'Proj hres huile mot 400T '!$A$1:$A$10006,0)),""))</f>
        <v/>
      </c>
      <c r="G63" s="73" t="str">
        <f>IF(IF($B63=2,INDEX('Proj hres huile mot 400T '!$T$1:$T$10006,MATCH($A63,'Proj hres huile mot 400T '!$A$1:$A$10006,0)),"")=0,"",IF($B63=1,INDEX('Proj hres huile mot 400T '!$S$1:$S$10006,MATCH($A63,'Proj hres huile mot 400T '!$A$1:$A$10006,0)),""))</f>
        <v/>
      </c>
      <c r="H63" s="60" t="str">
        <f>IF(IF($B63=2,INDEX('Proj hres huile mot 400T '!$S$1:$S$10006,MATCH($A63,'Proj hres huile mot 400T '!$A$1:$A$10006,0)),"")=0,"",IF($B63=2,INDEX('Proj hres huile mot 400T '!$S$1:$S$10006,MATCH($A63,'Proj hres huile mot 400T '!$A$1:$A$10006,0)),""))</f>
        <v/>
      </c>
      <c r="I63" s="73" t="str">
        <f>IF(IF($C63=3,INDEX('Proj hres huile mot 400T '!$V$1:$V$10006,MATCH($A63,'Proj hres huile mot 400T '!$A$1:$A$10006,0)),"")=0,"",IF($C63=3,INDEX('Proj hres huile mot 400T '!$V$1:$V$10006,MATCH($A63,'Proj hres huile mot 400T '!$A$1:$A$10006,0)),""))</f>
        <v/>
      </c>
      <c r="J63" s="60" t="str">
        <f>IF(IF($C63=3,INDEX('Proj hres huile mot 400T '!$S$1:$S$10006,MATCH($A63,'Proj hres huile mot 400T '!$A$1:$A$10006,0)),"")=0,"",IF($C63=3,INDEX('Proj hres huile mot 400T '!$S$1:$S$10006,MATCH($A63,'Proj hres huile mot 400T '!$A$1:$A$10006,0)),""))</f>
        <v/>
      </c>
      <c r="K63" s="73" t="str">
        <f>IF(IF($D63=4,INDEX('Proj hres huile mot 400T '!$W$1:$W$10006,MATCH($A63,'Proj hres huile mot 400T '!$A$1:$A$10006,0)),"")=0,"",IF($D63=4,INDEX('Proj hres huile mot 400T '!$W$1:$W$10006,MATCH($A63,'Proj hres huile mot 400T '!$A$1:$A$10006,0)),""))</f>
        <v/>
      </c>
      <c r="L63" s="60" t="str">
        <f>IF(IF($D63=4,INDEX('Proj hres huile mot 400T '!$X$1:$X$10006,MATCH($A63,'Proj hres huile mot 400T '!$A$1:$A$10006,0)),"")=0,"",IF($D63=4,INDEX('Proj hres huile mot 400T '!$X$1:$X$10006,MATCH($A63,'Proj hres huile mot 400T '!$A$1:$A$10006,0)),""))</f>
        <v/>
      </c>
      <c r="M63" s="73" t="str">
        <f>IF(IF($D63=5,INDEX('Proj hres huile mot 400T '!$W$1:$W$10006,MATCH($A63,'Proj hres huile mot 400T '!$A$1:$A$10006,0)),"")=0,"",IF($D63=5,INDEX('Proj hres huile mot 400T '!$W$1:$W$10006,MATCH($A63,'Proj hres huile mot 400T '!$A$1:$A$10006,0)),""))</f>
        <v/>
      </c>
      <c r="N63" s="60" t="str">
        <f>IF(IF($D63=5,INDEX('Proj hres huile mot 400T '!$X$1:$X$10006,MATCH($A63,'Proj hres huile mot 400T '!$A$1:$A$10006,0)),"")=0,"",IF($D63=5,INDEX('Proj hres huile mot 400T '!$X$1:$X$10006,MATCH($A63,'Proj hres huile mot 400T '!$A$1:$A$10006,0)),""))</f>
        <v/>
      </c>
    </row>
    <row r="64" spans="1:14" x14ac:dyDescent="0.25">
      <c r="A64" s="117" t="s">
        <v>435</v>
      </c>
      <c r="B64" s="73">
        <f>INDEX('Proj hres huile mot 400T '!P$1:P$10006,MATCH($A64,'Proj hres huile mot 400T '!$A$1:$A$1006,0))</f>
        <v>0</v>
      </c>
      <c r="C64" s="66">
        <f>INDEX('Proj hres huile mot 400T '!$Q$1:$Q$10006,MATCH($A64,'Proj hres huile mot 400T '!$A$1:$A$10006,0))</f>
        <v>0</v>
      </c>
      <c r="D64" s="77">
        <f>INDEX('Proj hres huile mot 400T '!$R$1:$R$10006,MATCH($A64,'Proj hres huile mot 400T '!$A$1:$A$1006,0))</f>
        <v>0</v>
      </c>
      <c r="E64" s="73" t="str">
        <f>IF(IF($B64=1,INDEX('Proj hres huile mot 400T '!$T$1:$T$10006,MATCH($A64,'Proj hres huile mot 400T '!$A$1:$A$10006,0)),"")=0,"",IF($B64=1,INDEX('Proj hres huile mot 400T '!$T$1:$T$10006,MATCH($A64,'Proj hres huile mot 400T '!$A$1:$A$10006,0)),""))</f>
        <v/>
      </c>
      <c r="F64" s="60" t="str">
        <f>IF(IF($B64=1,INDEX('Proj hres huile mot 400T '!$S$1:$S$10006,MATCH($A64,'Proj hres huile mot 400T '!$A$1:$A$10006,0)),"")=0,"",IF($B64=1,INDEX('Proj hres huile mot 400T '!$S$1:$S$10006,MATCH($A64,'Proj hres huile mot 400T '!$A$1:$A$10006,0)),""))</f>
        <v/>
      </c>
      <c r="G64" s="73" t="str">
        <f>IF(IF($B64=2,INDEX('Proj hres huile mot 400T '!$T$1:$T$10006,MATCH($A64,'Proj hres huile mot 400T '!$A$1:$A$10006,0)),"")=0,"",IF($B64=1,INDEX('Proj hres huile mot 400T '!$S$1:$S$10006,MATCH($A64,'Proj hres huile mot 400T '!$A$1:$A$10006,0)),""))</f>
        <v/>
      </c>
      <c r="H64" s="60" t="str">
        <f>IF(IF($B64=2,INDEX('Proj hres huile mot 400T '!$S$1:$S$10006,MATCH($A64,'Proj hres huile mot 400T '!$A$1:$A$10006,0)),"")=0,"",IF($B64=2,INDEX('Proj hres huile mot 400T '!$S$1:$S$10006,MATCH($A64,'Proj hres huile mot 400T '!$A$1:$A$10006,0)),""))</f>
        <v/>
      </c>
      <c r="I64" s="73" t="str">
        <f>IF(IF($C64=3,INDEX('Proj hres huile mot 400T '!$V$1:$V$10006,MATCH($A64,'Proj hres huile mot 400T '!$A$1:$A$10006,0)),"")=0,"",IF($C64=3,INDEX('Proj hres huile mot 400T '!$V$1:$V$10006,MATCH($A64,'Proj hres huile mot 400T '!$A$1:$A$10006,0)),""))</f>
        <v/>
      </c>
      <c r="J64" s="60" t="str">
        <f>IF(IF($C64=3,INDEX('Proj hres huile mot 400T '!$S$1:$S$10006,MATCH($A64,'Proj hres huile mot 400T '!$A$1:$A$10006,0)),"")=0,"",IF($C64=3,INDEX('Proj hres huile mot 400T '!$S$1:$S$10006,MATCH($A64,'Proj hres huile mot 400T '!$A$1:$A$10006,0)),""))</f>
        <v/>
      </c>
      <c r="K64" s="73" t="str">
        <f>IF(IF($D64=4,INDEX('Proj hres huile mot 400T '!$W$1:$W$10006,MATCH($A64,'Proj hres huile mot 400T '!$A$1:$A$10006,0)),"")=0,"",IF($D64=4,INDEX('Proj hres huile mot 400T '!$W$1:$W$10006,MATCH($A64,'Proj hres huile mot 400T '!$A$1:$A$10006,0)),""))</f>
        <v/>
      </c>
      <c r="L64" s="60" t="str">
        <f>IF(IF($D64=4,INDEX('Proj hres huile mot 400T '!$X$1:$X$10006,MATCH($A64,'Proj hres huile mot 400T '!$A$1:$A$10006,0)),"")=0,"",IF($D64=4,INDEX('Proj hres huile mot 400T '!$X$1:$X$10006,MATCH($A64,'Proj hres huile mot 400T '!$A$1:$A$10006,0)),""))</f>
        <v/>
      </c>
      <c r="M64" s="73" t="str">
        <f>IF(IF($D64=5,INDEX('Proj hres huile mot 400T '!$W$1:$W$10006,MATCH($A64,'Proj hres huile mot 400T '!$A$1:$A$10006,0)),"")=0,"",IF($D64=5,INDEX('Proj hres huile mot 400T '!$W$1:$W$10006,MATCH($A64,'Proj hres huile mot 400T '!$A$1:$A$10006,0)),""))</f>
        <v/>
      </c>
      <c r="N64" s="60" t="str">
        <f>IF(IF($D64=5,INDEX('Proj hres huile mot 400T '!$X$1:$X$10006,MATCH($A64,'Proj hres huile mot 400T '!$A$1:$A$10006,0)),"")=0,"",IF($D64=5,INDEX('Proj hres huile mot 400T '!$X$1:$X$10006,MATCH($A64,'Proj hres huile mot 400T '!$A$1:$A$10006,0)),""))</f>
        <v/>
      </c>
    </row>
    <row r="65" spans="1:14" ht="15.75" thickBot="1" x14ac:dyDescent="0.3">
      <c r="A65" s="121" t="s">
        <v>486</v>
      </c>
      <c r="B65" s="74">
        <f>INDEX('Proj hres huile mot 400T '!P$1:P$10006,MATCH($A65,'Proj hres huile mot 400T '!$A$1:$A$1006,0))</f>
        <v>0</v>
      </c>
      <c r="C65" s="67">
        <f>INDEX('Proj hres huile mot 400T '!$Q$1:$Q$10006,MATCH($A65,'Proj hres huile mot 400T '!$A$1:$A$10006,0))</f>
        <v>0</v>
      </c>
      <c r="D65" s="78">
        <f>INDEX('Proj hres huile mot 400T '!$R$1:$R$10006,MATCH($A65,'Proj hres huile mot 400T '!$A$1:$A$1006,0))</f>
        <v>0</v>
      </c>
      <c r="E65" s="74" t="str">
        <f>IF(IF($B65=1,INDEX('Proj hres huile mot 400T '!$T$1:$T$10006,MATCH($A65,'Proj hres huile mot 400T '!$A$1:$A$10006,0)),"")=0,"",IF($B65=1,INDEX('Proj hres huile mot 400T '!$T$1:$T$10006,MATCH($A65,'Proj hres huile mot 400T '!$A$1:$A$10006,0)),""))</f>
        <v/>
      </c>
      <c r="F65" s="62" t="str">
        <f>IF(IF($B65=1,INDEX('Proj hres huile mot 400T '!$S$1:$S$10006,MATCH($A65,'Proj hres huile mot 400T '!$A$1:$A$10006,0)),"")=0,"",IF($B65=1,INDEX('Proj hres huile mot 400T '!$S$1:$S$10006,MATCH($A65,'Proj hres huile mot 400T '!$A$1:$A$10006,0)),""))</f>
        <v/>
      </c>
      <c r="G65" s="74" t="str">
        <f>IF(IF($B65=2,INDEX('Proj hres huile mot 400T '!$T$1:$T$10006,MATCH($A65,'Proj hres huile mot 400T '!$A$1:$A$10006,0)),"")=0,"",IF($B65=1,INDEX('Proj hres huile mot 400T '!$S$1:$S$10006,MATCH($A65,'Proj hres huile mot 400T '!$A$1:$A$10006,0)),""))</f>
        <v/>
      </c>
      <c r="H65" s="62" t="str">
        <f>IF(IF($B65=2,INDEX('Proj hres huile mot 400T '!$S$1:$S$10006,MATCH($A65,'Proj hres huile mot 400T '!$A$1:$A$10006,0)),"")=0,"",IF($B65=2,INDEX('Proj hres huile mot 400T '!$S$1:$S$10006,MATCH($A65,'Proj hres huile mot 400T '!$A$1:$A$10006,0)),""))</f>
        <v/>
      </c>
      <c r="I65" s="74" t="str">
        <f>IF(IF($C65=3,INDEX('Proj hres huile mot 400T '!$V$1:$V$10006,MATCH($A65,'Proj hres huile mot 400T '!$A$1:$A$10006,0)),"")=0,"",IF($C65=3,INDEX('Proj hres huile mot 400T '!$V$1:$V$10006,MATCH($A65,'Proj hres huile mot 400T '!$A$1:$A$10006,0)),""))</f>
        <v/>
      </c>
      <c r="J65" s="62" t="str">
        <f>IF(IF($C65=3,INDEX('Proj hres huile mot 400T '!$S$1:$S$10006,MATCH($A65,'Proj hres huile mot 400T '!$A$1:$A$10006,0)),"")=0,"",IF($C65=3,INDEX('Proj hres huile mot 400T '!$S$1:$S$10006,MATCH($A65,'Proj hres huile mot 400T '!$A$1:$A$10006,0)),""))</f>
        <v/>
      </c>
      <c r="K65" s="74" t="str">
        <f>IF(IF($D65=4,INDEX('Proj hres huile mot 400T '!$W$1:$W$10006,MATCH($A65,'Proj hres huile mot 400T '!$A$1:$A$10006,0)),"")=0,"",IF($D65=4,INDEX('Proj hres huile mot 400T '!$W$1:$W$10006,MATCH($A65,'Proj hres huile mot 400T '!$A$1:$A$10006,0)),""))</f>
        <v/>
      </c>
      <c r="L65" s="62" t="str">
        <f>IF(IF($D65=4,INDEX('Proj hres huile mot 400T '!$X$1:$X$10006,MATCH($A65,'Proj hres huile mot 400T '!$A$1:$A$10006,0)),"")=0,"",IF($D65=4,INDEX('Proj hres huile mot 400T '!$X$1:$X$10006,MATCH($A65,'Proj hres huile mot 400T '!$A$1:$A$10006,0)),""))</f>
        <v/>
      </c>
      <c r="M65" s="74" t="str">
        <f>IF(IF($D65=5,INDEX('Proj hres huile mot 400T '!$W$1:$W$10006,MATCH($A65,'Proj hres huile mot 400T '!$A$1:$A$10006,0)),"")=0,"",IF($D65=5,INDEX('Proj hres huile mot 400T '!$W$1:$W$10006,MATCH($A65,'Proj hres huile mot 400T '!$A$1:$A$10006,0)),""))</f>
        <v/>
      </c>
      <c r="N65" s="62" t="str">
        <f>IF(IF($D65=5,INDEX('Proj hres huile mot 400T '!$X$1:$X$10006,MATCH($A65,'Proj hres huile mot 400T '!$A$1:$A$10006,0)),"")=0,"",IF($D65=5,INDEX('Proj hres huile mot 400T '!$X$1:$X$10006,MATCH($A65,'Proj hres huile mot 400T '!$A$1:$A$10006,0)),""))</f>
        <v/>
      </c>
    </row>
  </sheetData>
  <mergeCells count="21">
    <mergeCell ref="E4:F4"/>
    <mergeCell ref="E3:F3"/>
    <mergeCell ref="E2:F2"/>
    <mergeCell ref="M4:N4"/>
    <mergeCell ref="M3:N3"/>
    <mergeCell ref="M2:N2"/>
    <mergeCell ref="K4:L4"/>
    <mergeCell ref="G4:H4"/>
    <mergeCell ref="G3:H3"/>
    <mergeCell ref="G2:H2"/>
    <mergeCell ref="K3:L3"/>
    <mergeCell ref="K2:L2"/>
    <mergeCell ref="I4:J4"/>
    <mergeCell ref="I3:J3"/>
    <mergeCell ref="I2:J2"/>
    <mergeCell ref="M5:N5"/>
    <mergeCell ref="E6:N6"/>
    <mergeCell ref="G5:H5"/>
    <mergeCell ref="I5:J5"/>
    <mergeCell ref="E5:F5"/>
    <mergeCell ref="K5:L5"/>
  </mergeCells>
  <phoneticPr fontId="16" type="noConversion"/>
  <conditionalFormatting sqref="E53:F58 E51:F51 E49:F49 E42:F47 E38:F40 E21:F36 E60:F65 E7:F19">
    <cfRule type="expression" dxfId="34" priority="14">
      <formula>$B7=1</formula>
    </cfRule>
  </conditionalFormatting>
  <conditionalFormatting sqref="K7:L19 K53:L58 K51:L51 K49:L49 K42:L47 K38:L40 K21:L36 K60:L65">
    <cfRule type="expression" dxfId="33" priority="13">
      <formula>$D7=4</formula>
    </cfRule>
  </conditionalFormatting>
  <conditionalFormatting sqref="M7:N19 M53:N58 M51:N51 M49:N49 M42:N47 M38:N40 M21:N36 M60:N65">
    <cfRule type="expression" dxfId="32" priority="12">
      <formula>$D7=5</formula>
    </cfRule>
  </conditionalFormatting>
  <conditionalFormatting sqref="G7:H19 G53:H58 G51:H51 G49:H49 G42:H47 G38:H40 G21:H36 G60:H65">
    <cfRule type="expression" dxfId="31" priority="8">
      <formula>$B7=2</formula>
    </cfRule>
  </conditionalFormatting>
  <conditionalFormatting sqref="I7:J19 I53:J58 I51:J51 I49:J49 I42:J47 I38:J40 I21:J36">
    <cfRule type="expression" dxfId="30" priority="7">
      <formula>$B7=3</formula>
    </cfRule>
  </conditionalFormatting>
  <conditionalFormatting sqref="D20 D37 D41 D48 D50 D59">
    <cfRule type="expression" dxfId="29" priority="4">
      <formula>$B20=1</formula>
    </cfRule>
  </conditionalFormatting>
  <conditionalFormatting sqref="I60:J65">
    <cfRule type="expression" dxfId="28" priority="2">
      <formula>$C60=3</formula>
    </cfRule>
  </conditionalFormatting>
  <conditionalFormatting sqref="D52">
    <cfRule type="expression" dxfId="27" priority="1">
      <formula>$B52=1</formula>
    </cfRule>
  </conditionalFormatting>
  <pageMargins left="0.7" right="0.7" top="0.75" bottom="0.75" header="0.3" footer="0.3"/>
  <pageSetup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B7F402-D56E-4DD2-A82F-B6CEA6F5A6CB}">
  <sheetPr>
    <tabColor theme="5"/>
  </sheetPr>
  <dimension ref="A1:C54"/>
  <sheetViews>
    <sheetView workbookViewId="0">
      <selection activeCell="B25" sqref="B25"/>
    </sheetView>
  </sheetViews>
  <sheetFormatPr baseColWidth="10" defaultRowHeight="15" x14ac:dyDescent="0.25"/>
  <cols>
    <col min="1" max="1" width="8" bestFit="1" customWidth="1"/>
    <col min="2" max="2" width="81.140625" bestFit="1" customWidth="1"/>
    <col min="3" max="3" width="27.140625" bestFit="1" customWidth="1"/>
  </cols>
  <sheetData>
    <row r="1" spans="1:3" x14ac:dyDescent="0.25">
      <c r="A1" t="s">
        <v>597</v>
      </c>
      <c r="B1" t="s">
        <v>759</v>
      </c>
      <c r="C1" t="s">
        <v>489</v>
      </c>
    </row>
    <row r="2" spans="1:3" x14ac:dyDescent="0.25">
      <c r="A2" s="32" t="s">
        <v>760</v>
      </c>
      <c r="B2" s="32" t="s">
        <v>761</v>
      </c>
      <c r="C2" s="32" t="s">
        <v>219</v>
      </c>
    </row>
    <row r="3" spans="1:3" x14ac:dyDescent="0.25">
      <c r="A3" s="32" t="s">
        <v>762</v>
      </c>
      <c r="B3" s="32" t="s">
        <v>763</v>
      </c>
      <c r="C3" s="32" t="s">
        <v>764</v>
      </c>
    </row>
    <row r="4" spans="1:3" x14ac:dyDescent="0.25">
      <c r="A4" s="32" t="s">
        <v>765</v>
      </c>
      <c r="B4" s="32" t="s">
        <v>766</v>
      </c>
      <c r="C4" s="32" t="s">
        <v>41</v>
      </c>
    </row>
    <row r="5" spans="1:3" x14ac:dyDescent="0.25">
      <c r="A5" s="32" t="s">
        <v>767</v>
      </c>
      <c r="B5" s="32" t="s">
        <v>768</v>
      </c>
      <c r="C5" s="32" t="s">
        <v>212</v>
      </c>
    </row>
    <row r="6" spans="1:3" x14ac:dyDescent="0.25">
      <c r="A6" s="32" t="s">
        <v>769</v>
      </c>
      <c r="B6" s="32" t="s">
        <v>768</v>
      </c>
      <c r="C6" s="32" t="s">
        <v>202</v>
      </c>
    </row>
    <row r="7" spans="1:3" x14ac:dyDescent="0.25">
      <c r="A7" s="32" t="s">
        <v>770</v>
      </c>
      <c r="B7" s="32" t="s">
        <v>771</v>
      </c>
      <c r="C7" s="32" t="s">
        <v>305</v>
      </c>
    </row>
    <row r="8" spans="1:3" x14ac:dyDescent="0.25">
      <c r="A8" s="32" t="s">
        <v>772</v>
      </c>
      <c r="B8" s="32" t="s">
        <v>773</v>
      </c>
      <c r="C8" s="32" t="s">
        <v>275</v>
      </c>
    </row>
    <row r="9" spans="1:3" x14ac:dyDescent="0.25">
      <c r="A9" s="32" t="s">
        <v>774</v>
      </c>
      <c r="B9" s="32" t="s">
        <v>768</v>
      </c>
      <c r="C9" s="32" t="s">
        <v>253</v>
      </c>
    </row>
    <row r="10" spans="1:3" x14ac:dyDescent="0.25">
      <c r="A10" s="32" t="s">
        <v>775</v>
      </c>
      <c r="B10" s="32" t="s">
        <v>776</v>
      </c>
      <c r="C10" s="32" t="s">
        <v>37</v>
      </c>
    </row>
    <row r="11" spans="1:3" x14ac:dyDescent="0.25">
      <c r="A11" s="32" t="s">
        <v>777</v>
      </c>
      <c r="B11" s="32" t="s">
        <v>771</v>
      </c>
      <c r="C11" s="32" t="s">
        <v>428</v>
      </c>
    </row>
    <row r="12" spans="1:3" x14ac:dyDescent="0.25">
      <c r="A12" s="32" t="s">
        <v>778</v>
      </c>
      <c r="B12" s="32" t="s">
        <v>768</v>
      </c>
      <c r="C12" s="32" t="s">
        <v>528</v>
      </c>
    </row>
    <row r="13" spans="1:3" x14ac:dyDescent="0.25">
      <c r="A13" s="32" t="s">
        <v>779</v>
      </c>
      <c r="B13" s="32" t="s">
        <v>771</v>
      </c>
      <c r="C13" s="32" t="s">
        <v>405</v>
      </c>
    </row>
    <row r="14" spans="1:3" x14ac:dyDescent="0.25">
      <c r="A14" s="32" t="s">
        <v>780</v>
      </c>
      <c r="B14" s="32" t="s">
        <v>781</v>
      </c>
      <c r="C14" s="32" t="s">
        <v>361</v>
      </c>
    </row>
    <row r="15" spans="1:3" x14ac:dyDescent="0.25">
      <c r="A15" s="32" t="s">
        <v>782</v>
      </c>
      <c r="B15" s="32" t="s">
        <v>763</v>
      </c>
      <c r="C15" s="32" t="s">
        <v>438</v>
      </c>
    </row>
    <row r="16" spans="1:3" x14ac:dyDescent="0.25">
      <c r="A16" s="32" t="s">
        <v>783</v>
      </c>
      <c r="B16" s="32" t="s">
        <v>768</v>
      </c>
      <c r="C16" s="32" t="s">
        <v>64</v>
      </c>
    </row>
    <row r="17" spans="1:3" x14ac:dyDescent="0.25">
      <c r="A17" s="32" t="s">
        <v>784</v>
      </c>
      <c r="B17" s="32" t="s">
        <v>785</v>
      </c>
      <c r="C17" s="32" t="s">
        <v>548</v>
      </c>
    </row>
    <row r="18" spans="1:3" x14ac:dyDescent="0.25">
      <c r="A18" s="32" t="s">
        <v>786</v>
      </c>
      <c r="B18" s="32" t="s">
        <v>781</v>
      </c>
      <c r="C18" s="32" t="s">
        <v>459</v>
      </c>
    </row>
    <row r="19" spans="1:3" x14ac:dyDescent="0.25">
      <c r="A19" s="32" t="s">
        <v>787</v>
      </c>
      <c r="B19" s="32" t="s">
        <v>766</v>
      </c>
      <c r="C19" s="32" t="s">
        <v>88</v>
      </c>
    </row>
    <row r="20" spans="1:3" x14ac:dyDescent="0.25">
      <c r="A20" s="32" t="s">
        <v>788</v>
      </c>
      <c r="B20" s="32" t="s">
        <v>789</v>
      </c>
      <c r="C20" s="32" t="s">
        <v>33</v>
      </c>
    </row>
    <row r="21" spans="1:3" x14ac:dyDescent="0.25">
      <c r="A21" s="32" t="s">
        <v>790</v>
      </c>
      <c r="B21" s="32" t="s">
        <v>771</v>
      </c>
      <c r="C21" s="32" t="s">
        <v>346</v>
      </c>
    </row>
    <row r="22" spans="1:3" x14ac:dyDescent="0.25">
      <c r="A22" s="32" t="s">
        <v>791</v>
      </c>
      <c r="B22" s="32" t="s">
        <v>763</v>
      </c>
      <c r="C22" s="32" t="s">
        <v>206</v>
      </c>
    </row>
    <row r="23" spans="1:3" x14ac:dyDescent="0.25">
      <c r="A23" s="32" t="s">
        <v>792</v>
      </c>
      <c r="B23" s="32" t="s">
        <v>768</v>
      </c>
      <c r="C23" s="32" t="s">
        <v>121</v>
      </c>
    </row>
    <row r="24" spans="1:3" x14ac:dyDescent="0.25">
      <c r="A24" s="32" t="s">
        <v>722</v>
      </c>
      <c r="B24" s="32" t="s">
        <v>793</v>
      </c>
      <c r="C24" s="32" t="s">
        <v>34</v>
      </c>
    </row>
    <row r="25" spans="1:3" x14ac:dyDescent="0.25">
      <c r="A25" s="32" t="s">
        <v>794</v>
      </c>
      <c r="B25" s="32" t="s">
        <v>795</v>
      </c>
      <c r="C25" s="32" t="s">
        <v>113</v>
      </c>
    </row>
    <row r="26" spans="1:3" x14ac:dyDescent="0.25">
      <c r="A26" s="32" t="s">
        <v>731</v>
      </c>
      <c r="B26" s="32" t="s">
        <v>793</v>
      </c>
      <c r="C26" s="32" t="s">
        <v>17</v>
      </c>
    </row>
    <row r="27" spans="1:3" x14ac:dyDescent="0.25">
      <c r="A27" s="32" t="s">
        <v>709</v>
      </c>
      <c r="B27" s="32" t="s">
        <v>793</v>
      </c>
      <c r="C27" s="32" t="s">
        <v>16</v>
      </c>
    </row>
    <row r="28" spans="1:3" x14ac:dyDescent="0.25">
      <c r="A28" s="32" t="s">
        <v>721</v>
      </c>
      <c r="B28" s="32" t="s">
        <v>793</v>
      </c>
      <c r="C28" s="32" t="s">
        <v>61</v>
      </c>
    </row>
    <row r="29" spans="1:3" x14ac:dyDescent="0.25">
      <c r="A29" s="32" t="s">
        <v>674</v>
      </c>
      <c r="B29" s="32" t="s">
        <v>796</v>
      </c>
      <c r="C29" s="32" t="s">
        <v>68</v>
      </c>
    </row>
    <row r="30" spans="1:3" x14ac:dyDescent="0.25">
      <c r="A30" s="32" t="s">
        <v>710</v>
      </c>
      <c r="B30" s="32" t="s">
        <v>793</v>
      </c>
      <c r="C30" s="32" t="s">
        <v>54</v>
      </c>
    </row>
    <row r="31" spans="1:3" x14ac:dyDescent="0.25">
      <c r="A31" s="32" t="s">
        <v>797</v>
      </c>
      <c r="B31" s="32" t="s">
        <v>766</v>
      </c>
      <c r="C31" s="32" t="s">
        <v>798</v>
      </c>
    </row>
    <row r="32" spans="1:3" x14ac:dyDescent="0.25">
      <c r="A32" s="32" t="s">
        <v>799</v>
      </c>
      <c r="B32" s="32" t="s">
        <v>768</v>
      </c>
      <c r="C32" s="32" t="s">
        <v>265</v>
      </c>
    </row>
    <row r="33" spans="1:3" x14ac:dyDescent="0.25">
      <c r="A33" s="32" t="s">
        <v>800</v>
      </c>
      <c r="B33" s="32" t="s">
        <v>761</v>
      </c>
      <c r="C33" s="32" t="s">
        <v>216</v>
      </c>
    </row>
    <row r="34" spans="1:3" x14ac:dyDescent="0.25">
      <c r="A34" s="32" t="s">
        <v>801</v>
      </c>
      <c r="B34" s="32" t="s">
        <v>768</v>
      </c>
      <c r="C34" s="32" t="s">
        <v>137</v>
      </c>
    </row>
    <row r="35" spans="1:3" x14ac:dyDescent="0.25">
      <c r="A35" s="32" t="s">
        <v>802</v>
      </c>
      <c r="B35" s="32" t="s">
        <v>795</v>
      </c>
      <c r="C35" s="32" t="s">
        <v>113</v>
      </c>
    </row>
    <row r="36" spans="1:3" x14ac:dyDescent="0.25">
      <c r="A36" s="32" t="s">
        <v>706</v>
      </c>
      <c r="B36" s="32" t="s">
        <v>793</v>
      </c>
      <c r="C36" s="32" t="s">
        <v>48</v>
      </c>
    </row>
    <row r="37" spans="1:3" x14ac:dyDescent="0.25">
      <c r="A37" s="32" t="s">
        <v>803</v>
      </c>
      <c r="B37" s="32" t="s">
        <v>795</v>
      </c>
      <c r="C37" s="32" t="s">
        <v>113</v>
      </c>
    </row>
    <row r="38" spans="1:3" x14ac:dyDescent="0.25">
      <c r="A38" s="32" t="s">
        <v>804</v>
      </c>
      <c r="B38" s="32" t="s">
        <v>805</v>
      </c>
      <c r="C38" s="32" t="s">
        <v>806</v>
      </c>
    </row>
    <row r="39" spans="1:3" x14ac:dyDescent="0.25">
      <c r="A39" s="32" t="s">
        <v>807</v>
      </c>
      <c r="B39" s="32" t="s">
        <v>808</v>
      </c>
      <c r="C39" s="32" t="s">
        <v>77</v>
      </c>
    </row>
    <row r="40" spans="1:3" x14ac:dyDescent="0.25">
      <c r="A40" s="32" t="s">
        <v>809</v>
      </c>
      <c r="B40" s="32" t="s">
        <v>810</v>
      </c>
      <c r="C40" s="32" t="s">
        <v>432</v>
      </c>
    </row>
    <row r="41" spans="1:3" x14ac:dyDescent="0.25">
      <c r="A41" s="32" t="s">
        <v>811</v>
      </c>
      <c r="B41" s="32" t="s">
        <v>771</v>
      </c>
      <c r="C41" s="32" t="s">
        <v>82</v>
      </c>
    </row>
    <row r="42" spans="1:3" x14ac:dyDescent="0.25">
      <c r="A42" s="32" t="s">
        <v>812</v>
      </c>
      <c r="B42" s="32" t="s">
        <v>808</v>
      </c>
      <c r="C42" s="32" t="s">
        <v>43</v>
      </c>
    </row>
    <row r="43" spans="1:3" x14ac:dyDescent="0.25">
      <c r="A43" s="32" t="s">
        <v>813</v>
      </c>
      <c r="B43" s="32" t="s">
        <v>768</v>
      </c>
      <c r="C43" s="32" t="s">
        <v>143</v>
      </c>
    </row>
    <row r="44" spans="1:3" x14ac:dyDescent="0.25">
      <c r="A44" s="32" t="s">
        <v>814</v>
      </c>
      <c r="B44" s="32" t="s">
        <v>781</v>
      </c>
      <c r="C44" s="32" t="s">
        <v>74</v>
      </c>
    </row>
    <row r="45" spans="1:3" x14ac:dyDescent="0.25">
      <c r="A45" s="32" t="s">
        <v>815</v>
      </c>
      <c r="B45" s="32" t="s">
        <v>768</v>
      </c>
      <c r="C45" s="32" t="s">
        <v>204</v>
      </c>
    </row>
    <row r="46" spans="1:3" x14ac:dyDescent="0.25">
      <c r="A46" s="32" t="s">
        <v>816</v>
      </c>
      <c r="B46" s="32" t="s">
        <v>766</v>
      </c>
      <c r="C46" s="32" t="s">
        <v>44</v>
      </c>
    </row>
    <row r="47" spans="1:3" x14ac:dyDescent="0.25">
      <c r="A47" s="32" t="s">
        <v>817</v>
      </c>
      <c r="B47" s="32" t="s">
        <v>766</v>
      </c>
      <c r="C47" s="32" t="s">
        <v>87</v>
      </c>
    </row>
    <row r="48" spans="1:3" x14ac:dyDescent="0.25">
      <c r="A48" s="32" t="s">
        <v>818</v>
      </c>
      <c r="B48" s="32" t="s">
        <v>789</v>
      </c>
      <c r="C48" s="32" t="s">
        <v>86</v>
      </c>
    </row>
    <row r="49" spans="1:3" x14ac:dyDescent="0.25">
      <c r="A49" s="32" t="s">
        <v>819</v>
      </c>
      <c r="B49" s="32" t="s">
        <v>808</v>
      </c>
      <c r="C49" s="32" t="s">
        <v>75</v>
      </c>
    </row>
    <row r="50" spans="1:3" x14ac:dyDescent="0.25">
      <c r="A50" s="32" t="s">
        <v>820</v>
      </c>
      <c r="B50" s="32" t="s">
        <v>771</v>
      </c>
      <c r="C50" s="32" t="s">
        <v>296</v>
      </c>
    </row>
    <row r="51" spans="1:3" x14ac:dyDescent="0.25">
      <c r="A51" s="32" t="s">
        <v>821</v>
      </c>
      <c r="B51" s="32" t="s">
        <v>789</v>
      </c>
      <c r="C51" s="32" t="s">
        <v>32</v>
      </c>
    </row>
    <row r="52" spans="1:3" x14ac:dyDescent="0.25">
      <c r="A52" s="32" t="s">
        <v>822</v>
      </c>
      <c r="B52" s="32" t="s">
        <v>766</v>
      </c>
      <c r="C52" s="32" t="s">
        <v>31</v>
      </c>
    </row>
    <row r="53" spans="1:3" x14ac:dyDescent="0.25">
      <c r="A53" s="32" t="s">
        <v>823</v>
      </c>
      <c r="B53" s="32" t="s">
        <v>768</v>
      </c>
      <c r="C53" s="32" t="s">
        <v>15</v>
      </c>
    </row>
    <row r="54" spans="1:3" x14ac:dyDescent="0.25">
      <c r="A54" s="32" t="s">
        <v>824</v>
      </c>
      <c r="B54" s="32" t="s">
        <v>825</v>
      </c>
      <c r="C54" s="32" t="s">
        <v>826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CDE8F8-E383-4F8B-814E-B61684661D4E}">
  <sheetPr>
    <tabColor theme="5"/>
  </sheetPr>
  <dimension ref="A1:L47"/>
  <sheetViews>
    <sheetView topLeftCell="D1" workbookViewId="0">
      <selection activeCell="A33" sqref="A33:XFD33"/>
    </sheetView>
  </sheetViews>
  <sheetFormatPr baseColWidth="10" defaultRowHeight="15" x14ac:dyDescent="0.25"/>
  <cols>
    <col min="1" max="1" width="15.140625" bestFit="1" customWidth="1"/>
    <col min="2" max="2" width="43.5703125" bestFit="1" customWidth="1"/>
    <col min="3" max="3" width="8" bestFit="1" customWidth="1"/>
    <col min="4" max="4" width="18.42578125" bestFit="1" customWidth="1"/>
    <col min="5" max="5" width="16.140625" bestFit="1" customWidth="1"/>
    <col min="6" max="6" width="71.28515625" bestFit="1" customWidth="1"/>
    <col min="7" max="7" width="13.5703125" bestFit="1" customWidth="1"/>
    <col min="8" max="8" width="14.7109375" bestFit="1" customWidth="1"/>
    <col min="9" max="9" width="19" bestFit="1" customWidth="1"/>
    <col min="10" max="10" width="19.5703125" bestFit="1" customWidth="1"/>
    <col min="11" max="11" width="18.7109375" bestFit="1" customWidth="1"/>
    <col min="12" max="12" width="19.5703125" bestFit="1" customWidth="1"/>
  </cols>
  <sheetData>
    <row r="1" spans="1:12" x14ac:dyDescent="0.25">
      <c r="A1" t="s">
        <v>340</v>
      </c>
      <c r="B1" t="s">
        <v>596</v>
      </c>
      <c r="C1" t="s">
        <v>597</v>
      </c>
      <c r="D1" t="s">
        <v>598</v>
      </c>
      <c r="E1" t="s">
        <v>599</v>
      </c>
      <c r="F1" t="s">
        <v>600</v>
      </c>
      <c r="G1" t="s">
        <v>601</v>
      </c>
      <c r="H1" t="s">
        <v>602</v>
      </c>
      <c r="I1" t="s">
        <v>603</v>
      </c>
      <c r="J1" t="s">
        <v>604</v>
      </c>
      <c r="K1" t="s">
        <v>605</v>
      </c>
      <c r="L1" t="s">
        <v>606</v>
      </c>
    </row>
    <row r="2" spans="1:12" x14ac:dyDescent="0.25">
      <c r="A2" s="32" t="s">
        <v>63</v>
      </c>
      <c r="B2" s="32" t="s">
        <v>607</v>
      </c>
      <c r="C2" s="32" t="s">
        <v>608</v>
      </c>
      <c r="D2" s="32" t="s">
        <v>609</v>
      </c>
      <c r="E2" s="32" t="s">
        <v>610</v>
      </c>
      <c r="F2" s="32" t="s">
        <v>611</v>
      </c>
      <c r="G2" s="32" t="s">
        <v>612</v>
      </c>
      <c r="H2" s="1"/>
      <c r="I2" s="1">
        <v>0</v>
      </c>
      <c r="J2" s="32" t="s">
        <v>339</v>
      </c>
      <c r="K2" s="1">
        <v>0</v>
      </c>
      <c r="L2" s="32" t="s">
        <v>339</v>
      </c>
    </row>
    <row r="3" spans="1:12" x14ac:dyDescent="0.25">
      <c r="A3" s="32" t="s">
        <v>43</v>
      </c>
      <c r="B3" s="32" t="s">
        <v>613</v>
      </c>
      <c r="C3" s="32"/>
      <c r="D3" s="32"/>
      <c r="E3" s="32" t="s">
        <v>609</v>
      </c>
      <c r="F3" s="32" t="s">
        <v>614</v>
      </c>
      <c r="G3" s="32" t="s">
        <v>615</v>
      </c>
      <c r="H3" s="1"/>
      <c r="I3" s="1">
        <v>45</v>
      </c>
      <c r="J3" s="32" t="s">
        <v>339</v>
      </c>
      <c r="K3" s="1">
        <v>45</v>
      </c>
      <c r="L3" s="32" t="s">
        <v>339</v>
      </c>
    </row>
    <row r="4" spans="1:12" x14ac:dyDescent="0.25">
      <c r="A4" s="32" t="s">
        <v>535</v>
      </c>
      <c r="B4" s="32" t="s">
        <v>616</v>
      </c>
      <c r="C4" s="32"/>
      <c r="D4" s="32"/>
      <c r="E4" s="32" t="s">
        <v>617</v>
      </c>
      <c r="F4" s="32" t="s">
        <v>618</v>
      </c>
      <c r="G4" s="32" t="s">
        <v>619</v>
      </c>
      <c r="H4" s="1"/>
      <c r="I4" s="1">
        <v>66</v>
      </c>
      <c r="J4" s="32" t="s">
        <v>339</v>
      </c>
      <c r="K4" s="1">
        <v>66</v>
      </c>
      <c r="L4" s="32" t="s">
        <v>339</v>
      </c>
    </row>
    <row r="5" spans="1:12" x14ac:dyDescent="0.25">
      <c r="A5" s="32" t="s">
        <v>75</v>
      </c>
      <c r="B5" s="32" t="s">
        <v>620</v>
      </c>
      <c r="C5" s="32"/>
      <c r="D5" s="32"/>
      <c r="E5" s="32" t="s">
        <v>621</v>
      </c>
      <c r="F5" s="32" t="s">
        <v>614</v>
      </c>
      <c r="G5" s="32" t="s">
        <v>622</v>
      </c>
      <c r="H5" s="1"/>
      <c r="I5" s="1">
        <v>22</v>
      </c>
      <c r="J5" s="32" t="s">
        <v>339</v>
      </c>
      <c r="K5" s="1">
        <v>22</v>
      </c>
      <c r="L5" s="32" t="s">
        <v>339</v>
      </c>
    </row>
    <row r="6" spans="1:12" x14ac:dyDescent="0.25">
      <c r="A6" s="32" t="s">
        <v>77</v>
      </c>
      <c r="B6" s="32" t="s">
        <v>623</v>
      </c>
      <c r="C6" s="32" t="s">
        <v>624</v>
      </c>
      <c r="D6" s="32" t="s">
        <v>617</v>
      </c>
      <c r="E6" s="32" t="s">
        <v>625</v>
      </c>
      <c r="F6" s="32" t="s">
        <v>614</v>
      </c>
      <c r="G6" s="32" t="s">
        <v>626</v>
      </c>
      <c r="H6" s="1"/>
      <c r="I6" s="1">
        <v>0</v>
      </c>
      <c r="J6" s="32" t="s">
        <v>339</v>
      </c>
      <c r="K6" s="1">
        <v>0</v>
      </c>
      <c r="L6" s="32" t="s">
        <v>339</v>
      </c>
    </row>
    <row r="7" spans="1:12" x14ac:dyDescent="0.25">
      <c r="A7" s="32" t="s">
        <v>568</v>
      </c>
      <c r="B7" s="32" t="s">
        <v>627</v>
      </c>
      <c r="C7" s="32" t="s">
        <v>628</v>
      </c>
      <c r="D7" s="32" t="s">
        <v>617</v>
      </c>
      <c r="E7" s="32" t="s">
        <v>625</v>
      </c>
      <c r="F7" s="32" t="s">
        <v>618</v>
      </c>
      <c r="G7" s="32" t="s">
        <v>629</v>
      </c>
      <c r="H7" s="1"/>
      <c r="I7" s="1">
        <v>0</v>
      </c>
      <c r="J7" s="32" t="s">
        <v>339</v>
      </c>
      <c r="K7" s="1">
        <v>0</v>
      </c>
      <c r="L7" s="32" t="s">
        <v>339</v>
      </c>
    </row>
    <row r="8" spans="1:12" x14ac:dyDescent="0.25">
      <c r="A8" s="32" t="s">
        <v>528</v>
      </c>
      <c r="B8" s="32" t="s">
        <v>630</v>
      </c>
      <c r="C8" s="32"/>
      <c r="D8" s="32"/>
      <c r="E8" s="32" t="s">
        <v>631</v>
      </c>
      <c r="F8" s="32" t="s">
        <v>632</v>
      </c>
      <c r="G8" s="32" t="s">
        <v>633</v>
      </c>
      <c r="H8" s="1"/>
      <c r="I8" s="1">
        <v>25</v>
      </c>
      <c r="J8" s="32" t="s">
        <v>339</v>
      </c>
      <c r="K8" s="1">
        <v>25</v>
      </c>
      <c r="L8" s="32" t="s">
        <v>339</v>
      </c>
    </row>
    <row r="9" spans="1:12" x14ac:dyDescent="0.25">
      <c r="A9" s="32" t="s">
        <v>529</v>
      </c>
      <c r="B9" s="32" t="s">
        <v>634</v>
      </c>
      <c r="C9" s="32"/>
      <c r="D9" s="32"/>
      <c r="E9" s="32" t="s">
        <v>631</v>
      </c>
      <c r="F9" s="32" t="s">
        <v>632</v>
      </c>
      <c r="G9" s="32" t="s">
        <v>635</v>
      </c>
      <c r="H9" s="1"/>
      <c r="I9" s="1">
        <v>31</v>
      </c>
      <c r="J9" s="32" t="s">
        <v>339</v>
      </c>
      <c r="K9" s="1">
        <v>31</v>
      </c>
      <c r="L9" s="32" t="s">
        <v>339</v>
      </c>
    </row>
    <row r="10" spans="1:12" x14ac:dyDescent="0.25">
      <c r="A10" s="32" t="s">
        <v>530</v>
      </c>
      <c r="B10" s="32" t="s">
        <v>636</v>
      </c>
      <c r="C10" s="32"/>
      <c r="D10" s="32"/>
      <c r="E10" s="32" t="s">
        <v>631</v>
      </c>
      <c r="F10" s="32" t="s">
        <v>632</v>
      </c>
      <c r="G10" s="32" t="s">
        <v>637</v>
      </c>
      <c r="H10" s="1"/>
      <c r="I10" s="1"/>
      <c r="J10" s="32" t="s">
        <v>339</v>
      </c>
      <c r="K10" s="1"/>
      <c r="L10" s="32" t="s">
        <v>339</v>
      </c>
    </row>
    <row r="11" spans="1:12" x14ac:dyDescent="0.25">
      <c r="A11" s="32" t="s">
        <v>531</v>
      </c>
      <c r="B11" s="32" t="s">
        <v>638</v>
      </c>
      <c r="C11" s="32" t="s">
        <v>639</v>
      </c>
      <c r="D11" s="32" t="s">
        <v>640</v>
      </c>
      <c r="E11" s="32" t="s">
        <v>631</v>
      </c>
      <c r="F11" s="32" t="s">
        <v>632</v>
      </c>
      <c r="G11" s="32" t="s">
        <v>641</v>
      </c>
      <c r="H11" s="1"/>
      <c r="I11" s="1">
        <v>0</v>
      </c>
      <c r="J11" s="32" t="s">
        <v>339</v>
      </c>
      <c r="K11" s="1">
        <v>0</v>
      </c>
      <c r="L11" s="32" t="s">
        <v>339</v>
      </c>
    </row>
    <row r="12" spans="1:12" x14ac:dyDescent="0.25">
      <c r="A12" s="32" t="s">
        <v>532</v>
      </c>
      <c r="B12" s="32" t="s">
        <v>642</v>
      </c>
      <c r="C12" s="32" t="s">
        <v>643</v>
      </c>
      <c r="D12" s="32" t="s">
        <v>640</v>
      </c>
      <c r="E12" s="32" t="s">
        <v>631</v>
      </c>
      <c r="F12" s="32" t="s">
        <v>632</v>
      </c>
      <c r="G12" s="32" t="s">
        <v>644</v>
      </c>
      <c r="H12" s="1"/>
      <c r="I12" s="1">
        <v>0</v>
      </c>
      <c r="J12" s="32" t="s">
        <v>339</v>
      </c>
      <c r="K12" s="1">
        <v>0</v>
      </c>
      <c r="L12" s="32" t="s">
        <v>339</v>
      </c>
    </row>
    <row r="13" spans="1:12" x14ac:dyDescent="0.25">
      <c r="A13" s="32" t="s">
        <v>534</v>
      </c>
      <c r="B13" s="32" t="s">
        <v>645</v>
      </c>
      <c r="C13" s="32" t="s">
        <v>646</v>
      </c>
      <c r="D13" s="32" t="s">
        <v>640</v>
      </c>
      <c r="E13" s="32" t="s">
        <v>631</v>
      </c>
      <c r="F13" s="32" t="s">
        <v>632</v>
      </c>
      <c r="G13" s="32" t="s">
        <v>647</v>
      </c>
      <c r="H13" s="1"/>
      <c r="I13" s="1">
        <v>0</v>
      </c>
      <c r="J13" s="32" t="s">
        <v>339</v>
      </c>
      <c r="K13" s="1">
        <v>0</v>
      </c>
      <c r="L13" s="32" t="s">
        <v>339</v>
      </c>
    </row>
    <row r="14" spans="1:12" x14ac:dyDescent="0.25">
      <c r="A14" s="32" t="s">
        <v>132</v>
      </c>
      <c r="B14" s="32" t="s">
        <v>648</v>
      </c>
      <c r="C14" s="32" t="s">
        <v>649</v>
      </c>
      <c r="D14" s="32" t="s">
        <v>650</v>
      </c>
      <c r="E14" s="32" t="s">
        <v>651</v>
      </c>
      <c r="F14" s="32" t="s">
        <v>652</v>
      </c>
      <c r="G14" s="32" t="s">
        <v>653</v>
      </c>
      <c r="H14" s="1"/>
      <c r="I14" s="1">
        <v>0</v>
      </c>
      <c r="J14" s="32" t="s">
        <v>339</v>
      </c>
      <c r="K14" s="1">
        <v>0</v>
      </c>
      <c r="L14" s="32" t="s">
        <v>339</v>
      </c>
    </row>
    <row r="15" spans="1:12" x14ac:dyDescent="0.25">
      <c r="A15" s="32" t="s">
        <v>140</v>
      </c>
      <c r="B15" s="32" t="s">
        <v>654</v>
      </c>
      <c r="C15" s="32"/>
      <c r="D15" s="32"/>
      <c r="E15" s="32" t="s">
        <v>651</v>
      </c>
      <c r="F15" s="32" t="s">
        <v>652</v>
      </c>
      <c r="G15" s="32" t="s">
        <v>655</v>
      </c>
      <c r="H15" s="1"/>
      <c r="I15" s="1">
        <v>0</v>
      </c>
      <c r="J15" s="32" t="s">
        <v>339</v>
      </c>
      <c r="K15" s="1">
        <v>0</v>
      </c>
      <c r="L15" s="32" t="s">
        <v>339</v>
      </c>
    </row>
    <row r="16" spans="1:12" x14ac:dyDescent="0.25">
      <c r="A16" s="32" t="s">
        <v>127</v>
      </c>
      <c r="B16" s="32" t="s">
        <v>656</v>
      </c>
      <c r="C16" s="32"/>
      <c r="D16" s="32"/>
      <c r="E16" s="32" t="s">
        <v>651</v>
      </c>
      <c r="F16" s="32" t="s">
        <v>652</v>
      </c>
      <c r="G16" s="32" t="s">
        <v>657</v>
      </c>
      <c r="H16" s="1"/>
      <c r="I16" s="1">
        <v>0</v>
      </c>
      <c r="J16" s="32" t="s">
        <v>339</v>
      </c>
      <c r="K16" s="1">
        <v>0</v>
      </c>
      <c r="L16" s="32" t="s">
        <v>339</v>
      </c>
    </row>
    <row r="17" spans="1:12" x14ac:dyDescent="0.25">
      <c r="A17" s="32" t="s">
        <v>52</v>
      </c>
      <c r="B17" s="32" t="s">
        <v>658</v>
      </c>
      <c r="C17" s="32" t="s">
        <v>659</v>
      </c>
      <c r="D17" s="32" t="s">
        <v>660</v>
      </c>
      <c r="E17" s="32" t="s">
        <v>661</v>
      </c>
      <c r="F17" s="32" t="s">
        <v>662</v>
      </c>
      <c r="G17" s="32" t="s">
        <v>663</v>
      </c>
      <c r="H17" s="1"/>
      <c r="I17" s="1">
        <v>0</v>
      </c>
      <c r="J17" s="32" t="s">
        <v>339</v>
      </c>
      <c r="K17" s="1">
        <v>0</v>
      </c>
      <c r="L17" s="32" t="s">
        <v>339</v>
      </c>
    </row>
    <row r="18" spans="1:12" x14ac:dyDescent="0.25">
      <c r="A18" s="32" t="s">
        <v>23</v>
      </c>
      <c r="B18" s="32" t="s">
        <v>664</v>
      </c>
      <c r="C18" s="32"/>
      <c r="D18" s="32"/>
      <c r="E18" s="32" t="s">
        <v>661</v>
      </c>
      <c r="F18" s="32" t="s">
        <v>662</v>
      </c>
      <c r="G18" s="32" t="s">
        <v>665</v>
      </c>
      <c r="H18" s="1">
        <v>28556</v>
      </c>
      <c r="I18" s="1">
        <v>12</v>
      </c>
      <c r="J18" s="32" t="s">
        <v>339</v>
      </c>
      <c r="K18" s="1">
        <v>12</v>
      </c>
      <c r="L18" s="32" t="s">
        <v>339</v>
      </c>
    </row>
    <row r="19" spans="1:12" x14ac:dyDescent="0.25">
      <c r="A19" s="32" t="s">
        <v>57</v>
      </c>
      <c r="B19" s="32" t="s">
        <v>666</v>
      </c>
      <c r="C19" s="32"/>
      <c r="D19" s="32"/>
      <c r="E19" s="32" t="s">
        <v>667</v>
      </c>
      <c r="F19" s="32" t="s">
        <v>662</v>
      </c>
      <c r="G19" s="32" t="s">
        <v>668</v>
      </c>
      <c r="H19" s="1"/>
      <c r="I19" s="1">
        <v>17</v>
      </c>
      <c r="J19" s="32" t="s">
        <v>339</v>
      </c>
      <c r="K19" s="1">
        <v>17</v>
      </c>
      <c r="L19" s="32" t="s">
        <v>339</v>
      </c>
    </row>
    <row r="20" spans="1:12" x14ac:dyDescent="0.25">
      <c r="A20" s="32" t="s">
        <v>8</v>
      </c>
      <c r="B20" s="32" t="s">
        <v>669</v>
      </c>
      <c r="C20" s="32" t="s">
        <v>670</v>
      </c>
      <c r="D20" s="32" t="s">
        <v>671</v>
      </c>
      <c r="E20" s="32" t="s">
        <v>672</v>
      </c>
      <c r="F20" s="32" t="s">
        <v>662</v>
      </c>
      <c r="G20" s="32" t="s">
        <v>673</v>
      </c>
      <c r="H20" s="1"/>
      <c r="I20" s="1">
        <v>0</v>
      </c>
      <c r="J20" s="32" t="s">
        <v>339</v>
      </c>
      <c r="K20" s="1">
        <v>0</v>
      </c>
      <c r="L20" s="32" t="s">
        <v>339</v>
      </c>
    </row>
    <row r="21" spans="1:12" x14ac:dyDescent="0.25">
      <c r="A21" s="32" t="s">
        <v>40</v>
      </c>
      <c r="B21" s="32" t="s">
        <v>675</v>
      </c>
      <c r="C21" s="32"/>
      <c r="D21" s="32"/>
      <c r="E21" s="32" t="s">
        <v>676</v>
      </c>
      <c r="F21" s="32" t="s">
        <v>662</v>
      </c>
      <c r="G21" s="32" t="s">
        <v>677</v>
      </c>
      <c r="H21" s="1">
        <v>28556</v>
      </c>
      <c r="I21" s="1">
        <v>12</v>
      </c>
      <c r="J21" s="32" t="s">
        <v>339</v>
      </c>
      <c r="K21" s="1">
        <v>12</v>
      </c>
      <c r="L21" s="32" t="s">
        <v>339</v>
      </c>
    </row>
    <row r="22" spans="1:12" x14ac:dyDescent="0.25">
      <c r="A22" s="32" t="s">
        <v>65</v>
      </c>
      <c r="B22" s="32" t="s">
        <v>678</v>
      </c>
      <c r="C22" s="32"/>
      <c r="D22" s="32"/>
      <c r="E22" s="32" t="s">
        <v>660</v>
      </c>
      <c r="F22" s="32" t="s">
        <v>662</v>
      </c>
      <c r="G22" s="32" t="s">
        <v>679</v>
      </c>
      <c r="H22" s="1"/>
      <c r="I22" s="1">
        <v>17</v>
      </c>
      <c r="J22" s="32" t="s">
        <v>339</v>
      </c>
      <c r="K22" s="1">
        <v>17</v>
      </c>
      <c r="L22" s="32" t="s">
        <v>339</v>
      </c>
    </row>
    <row r="23" spans="1:12" x14ac:dyDescent="0.25">
      <c r="A23" s="32" t="s">
        <v>50</v>
      </c>
      <c r="B23" s="32" t="s">
        <v>680</v>
      </c>
      <c r="C23" s="32" t="s">
        <v>681</v>
      </c>
      <c r="D23" s="32" t="s">
        <v>676</v>
      </c>
      <c r="E23" s="32" t="s">
        <v>682</v>
      </c>
      <c r="F23" s="32" t="s">
        <v>662</v>
      </c>
      <c r="G23" s="32" t="s">
        <v>683</v>
      </c>
      <c r="H23" s="1"/>
      <c r="I23" s="1">
        <v>0</v>
      </c>
      <c r="J23" s="32" t="s">
        <v>339</v>
      </c>
      <c r="K23" s="1">
        <v>0</v>
      </c>
      <c r="L23" s="32" t="s">
        <v>339</v>
      </c>
    </row>
    <row r="24" spans="1:12" x14ac:dyDescent="0.25">
      <c r="A24" s="32" t="s">
        <v>14</v>
      </c>
      <c r="B24" s="32" t="s">
        <v>684</v>
      </c>
      <c r="C24" s="32" t="s">
        <v>685</v>
      </c>
      <c r="D24" s="32" t="s">
        <v>676</v>
      </c>
      <c r="E24" s="32" t="s">
        <v>682</v>
      </c>
      <c r="F24" s="32" t="s">
        <v>662</v>
      </c>
      <c r="G24" s="32" t="s">
        <v>686</v>
      </c>
      <c r="H24" s="1"/>
      <c r="I24" s="1">
        <v>0</v>
      </c>
      <c r="J24" s="32" t="s">
        <v>339</v>
      </c>
      <c r="K24" s="1">
        <v>0</v>
      </c>
      <c r="L24" s="32" t="s">
        <v>339</v>
      </c>
    </row>
    <row r="25" spans="1:12" x14ac:dyDescent="0.25">
      <c r="A25" s="32" t="s">
        <v>83</v>
      </c>
      <c r="B25" s="32" t="s">
        <v>687</v>
      </c>
      <c r="C25" s="32"/>
      <c r="D25" s="32"/>
      <c r="E25" s="32" t="s">
        <v>661</v>
      </c>
      <c r="F25" s="32" t="s">
        <v>662</v>
      </c>
      <c r="G25" s="32" t="s">
        <v>688</v>
      </c>
      <c r="H25" s="1">
        <v>28556</v>
      </c>
      <c r="I25" s="1">
        <v>14</v>
      </c>
      <c r="J25" s="32" t="s">
        <v>339</v>
      </c>
      <c r="K25" s="1">
        <v>14</v>
      </c>
      <c r="L25" s="32" t="s">
        <v>339</v>
      </c>
    </row>
    <row r="26" spans="1:12" x14ac:dyDescent="0.25">
      <c r="A26" s="32" t="s">
        <v>11</v>
      </c>
      <c r="B26" s="32" t="s">
        <v>689</v>
      </c>
      <c r="C26" s="32" t="s">
        <v>690</v>
      </c>
      <c r="D26" s="32" t="s">
        <v>660</v>
      </c>
      <c r="E26" s="32" t="s">
        <v>661</v>
      </c>
      <c r="F26" s="32" t="s">
        <v>662</v>
      </c>
      <c r="G26" s="32" t="s">
        <v>691</v>
      </c>
      <c r="H26" s="1"/>
      <c r="I26" s="1">
        <v>0</v>
      </c>
      <c r="J26" s="32" t="s">
        <v>339</v>
      </c>
      <c r="K26" s="1">
        <v>0</v>
      </c>
      <c r="L26" s="32" t="s">
        <v>339</v>
      </c>
    </row>
    <row r="27" spans="1:12" x14ac:dyDescent="0.25">
      <c r="A27" s="32" t="s">
        <v>71</v>
      </c>
      <c r="B27" s="32" t="s">
        <v>692</v>
      </c>
      <c r="C27" s="32" t="s">
        <v>693</v>
      </c>
      <c r="D27" s="32" t="s">
        <v>671</v>
      </c>
      <c r="E27" s="32" t="s">
        <v>672</v>
      </c>
      <c r="F27" s="32" t="s">
        <v>662</v>
      </c>
      <c r="G27" s="32" t="s">
        <v>694</v>
      </c>
      <c r="H27" s="1"/>
      <c r="I27" s="1">
        <v>0</v>
      </c>
      <c r="J27" s="32" t="s">
        <v>339</v>
      </c>
      <c r="K27" s="1">
        <v>0</v>
      </c>
      <c r="L27" s="32" t="s">
        <v>339</v>
      </c>
    </row>
    <row r="28" spans="1:12" x14ac:dyDescent="0.25">
      <c r="A28" s="32" t="s">
        <v>80</v>
      </c>
      <c r="B28" s="32" t="s">
        <v>695</v>
      </c>
      <c r="C28" s="32" t="s">
        <v>696</v>
      </c>
      <c r="D28" s="32" t="s">
        <v>676</v>
      </c>
      <c r="E28" s="32" t="s">
        <v>682</v>
      </c>
      <c r="F28" s="32" t="s">
        <v>662</v>
      </c>
      <c r="G28" s="32" t="s">
        <v>697</v>
      </c>
      <c r="H28" s="1"/>
      <c r="I28" s="1">
        <v>0</v>
      </c>
      <c r="J28" s="32" t="s">
        <v>339</v>
      </c>
      <c r="K28" s="1">
        <v>0</v>
      </c>
      <c r="L28" s="32" t="s">
        <v>339</v>
      </c>
    </row>
    <row r="29" spans="1:12" x14ac:dyDescent="0.25">
      <c r="A29" s="32" t="s">
        <v>10</v>
      </c>
      <c r="B29" s="32" t="s">
        <v>698</v>
      </c>
      <c r="C29" s="32"/>
      <c r="D29" s="32"/>
      <c r="E29" s="32" t="s">
        <v>672</v>
      </c>
      <c r="F29" s="32" t="s">
        <v>662</v>
      </c>
      <c r="G29" s="32" t="s">
        <v>699</v>
      </c>
      <c r="H29" s="1">
        <v>28556</v>
      </c>
      <c r="I29" s="1">
        <v>13</v>
      </c>
      <c r="J29" s="32" t="s">
        <v>339</v>
      </c>
      <c r="K29" s="1">
        <v>13</v>
      </c>
      <c r="L29" s="32" t="s">
        <v>339</v>
      </c>
    </row>
    <row r="30" spans="1:12" x14ac:dyDescent="0.25">
      <c r="A30" s="32" t="s">
        <v>38</v>
      </c>
      <c r="B30" s="32" t="s">
        <v>700</v>
      </c>
      <c r="C30" s="32"/>
      <c r="D30" s="32"/>
      <c r="E30" s="32" t="s">
        <v>671</v>
      </c>
      <c r="F30" s="32" t="s">
        <v>662</v>
      </c>
      <c r="G30" s="32" t="s">
        <v>701</v>
      </c>
      <c r="H30" s="1">
        <v>28556</v>
      </c>
      <c r="I30" s="1">
        <v>13</v>
      </c>
      <c r="J30" s="32" t="s">
        <v>339</v>
      </c>
      <c r="K30" s="1">
        <v>13</v>
      </c>
      <c r="L30" s="32" t="s">
        <v>339</v>
      </c>
    </row>
    <row r="31" spans="1:12" x14ac:dyDescent="0.25">
      <c r="A31" s="32" t="s">
        <v>105</v>
      </c>
      <c r="B31" s="32" t="s">
        <v>702</v>
      </c>
      <c r="C31" s="32" t="s">
        <v>703</v>
      </c>
      <c r="D31" s="32" t="s">
        <v>676</v>
      </c>
      <c r="E31" s="32" t="s">
        <v>682</v>
      </c>
      <c r="F31" s="32" t="s">
        <v>662</v>
      </c>
      <c r="G31" s="32" t="s">
        <v>704</v>
      </c>
      <c r="H31" s="1"/>
      <c r="I31" s="1">
        <v>0</v>
      </c>
      <c r="J31" s="32" t="s">
        <v>339</v>
      </c>
      <c r="K31" s="1">
        <v>0</v>
      </c>
      <c r="L31" s="32" t="s">
        <v>339</v>
      </c>
    </row>
    <row r="32" spans="1:12" x14ac:dyDescent="0.25">
      <c r="A32" s="32" t="s">
        <v>48</v>
      </c>
      <c r="B32" s="32" t="s">
        <v>705</v>
      </c>
      <c r="C32" s="32" t="s">
        <v>827</v>
      </c>
      <c r="D32" s="32" t="s">
        <v>676</v>
      </c>
      <c r="E32" s="32" t="s">
        <v>682</v>
      </c>
      <c r="F32" s="32" t="s">
        <v>707</v>
      </c>
      <c r="G32" s="32" t="s">
        <v>708</v>
      </c>
      <c r="H32" s="1"/>
      <c r="I32" s="1">
        <v>0</v>
      </c>
      <c r="J32" s="32" t="s">
        <v>339</v>
      </c>
      <c r="K32" s="1">
        <v>0</v>
      </c>
      <c r="L32" s="32" t="s">
        <v>339</v>
      </c>
    </row>
    <row r="33" spans="1:12" x14ac:dyDescent="0.25">
      <c r="A33" s="32" t="s">
        <v>108</v>
      </c>
      <c r="B33" s="32" t="s">
        <v>711</v>
      </c>
      <c r="C33" s="32"/>
      <c r="D33" s="32"/>
      <c r="E33" s="32" t="s">
        <v>676</v>
      </c>
      <c r="F33" s="32" t="s">
        <v>707</v>
      </c>
      <c r="G33" s="32" t="s">
        <v>712</v>
      </c>
      <c r="H33" s="1"/>
      <c r="I33" s="1">
        <v>17</v>
      </c>
      <c r="J33" s="32" t="s">
        <v>339</v>
      </c>
      <c r="K33" s="1">
        <v>17</v>
      </c>
      <c r="L33" s="32" t="s">
        <v>339</v>
      </c>
    </row>
    <row r="34" spans="1:12" x14ac:dyDescent="0.25">
      <c r="A34" s="32" t="s">
        <v>58</v>
      </c>
      <c r="B34" s="32" t="s">
        <v>713</v>
      </c>
      <c r="C34" s="32" t="s">
        <v>714</v>
      </c>
      <c r="D34" s="32" t="s">
        <v>676</v>
      </c>
      <c r="E34" s="32" t="s">
        <v>682</v>
      </c>
      <c r="F34" s="32" t="s">
        <v>707</v>
      </c>
      <c r="G34" s="32" t="s">
        <v>715</v>
      </c>
      <c r="H34" s="1"/>
      <c r="I34" s="1">
        <v>0</v>
      </c>
      <c r="J34" s="32" t="s">
        <v>339</v>
      </c>
      <c r="K34" s="1">
        <v>0</v>
      </c>
      <c r="L34" s="32" t="s">
        <v>339</v>
      </c>
    </row>
    <row r="35" spans="1:12" x14ac:dyDescent="0.25">
      <c r="A35" s="32" t="s">
        <v>51</v>
      </c>
      <c r="B35" s="32" t="s">
        <v>716</v>
      </c>
      <c r="C35" s="32"/>
      <c r="D35" s="32"/>
      <c r="E35" s="32" t="s">
        <v>676</v>
      </c>
      <c r="F35" s="32" t="s">
        <v>707</v>
      </c>
      <c r="G35" s="32" t="s">
        <v>717</v>
      </c>
      <c r="H35" s="1"/>
      <c r="I35" s="1">
        <v>15</v>
      </c>
      <c r="J35" s="32" t="s">
        <v>339</v>
      </c>
      <c r="K35" s="1">
        <v>15</v>
      </c>
      <c r="L35" s="32" t="s">
        <v>339</v>
      </c>
    </row>
    <row r="36" spans="1:12" x14ac:dyDescent="0.25">
      <c r="A36" s="32" t="s">
        <v>85</v>
      </c>
      <c r="B36" s="32" t="s">
        <v>718</v>
      </c>
      <c r="C36" s="32" t="s">
        <v>719</v>
      </c>
      <c r="D36" s="32" t="s">
        <v>676</v>
      </c>
      <c r="E36" s="32" t="s">
        <v>682</v>
      </c>
      <c r="F36" s="32" t="s">
        <v>707</v>
      </c>
      <c r="G36" s="32" t="s">
        <v>720</v>
      </c>
      <c r="H36" s="1"/>
      <c r="I36" s="1">
        <v>0</v>
      </c>
      <c r="J36" s="32" t="s">
        <v>339</v>
      </c>
      <c r="K36" s="1">
        <v>0</v>
      </c>
      <c r="L36" s="32" t="s">
        <v>339</v>
      </c>
    </row>
    <row r="37" spans="1:12" x14ac:dyDescent="0.25">
      <c r="A37" s="32" t="s">
        <v>29</v>
      </c>
      <c r="B37" s="32" t="s">
        <v>723</v>
      </c>
      <c r="C37" s="32" t="s">
        <v>724</v>
      </c>
      <c r="D37" s="32" t="s">
        <v>676</v>
      </c>
      <c r="E37" s="32" t="s">
        <v>682</v>
      </c>
      <c r="F37" s="32" t="s">
        <v>707</v>
      </c>
      <c r="G37" s="32" t="s">
        <v>725</v>
      </c>
      <c r="H37" s="1"/>
      <c r="I37" s="1">
        <v>0</v>
      </c>
      <c r="J37" s="32" t="s">
        <v>339</v>
      </c>
      <c r="K37" s="1">
        <v>0</v>
      </c>
      <c r="L37" s="32" t="s">
        <v>339</v>
      </c>
    </row>
    <row r="38" spans="1:12" x14ac:dyDescent="0.25">
      <c r="A38" s="32" t="s">
        <v>47</v>
      </c>
      <c r="B38" s="32" t="s">
        <v>726</v>
      </c>
      <c r="C38" s="32"/>
      <c r="D38" s="32"/>
      <c r="E38" s="32" t="s">
        <v>667</v>
      </c>
      <c r="F38" s="32" t="s">
        <v>707</v>
      </c>
      <c r="G38" s="32" t="s">
        <v>727</v>
      </c>
      <c r="H38" s="1"/>
      <c r="I38" s="1">
        <v>18</v>
      </c>
      <c r="J38" s="32" t="s">
        <v>339</v>
      </c>
      <c r="K38" s="1">
        <v>18</v>
      </c>
      <c r="L38" s="32" t="s">
        <v>339</v>
      </c>
    </row>
    <row r="39" spans="1:12" x14ac:dyDescent="0.25">
      <c r="A39" s="32" t="s">
        <v>36</v>
      </c>
      <c r="B39" s="32" t="s">
        <v>728</v>
      </c>
      <c r="C39" s="32" t="s">
        <v>729</v>
      </c>
      <c r="D39" s="32" t="s">
        <v>676</v>
      </c>
      <c r="E39" s="32" t="s">
        <v>682</v>
      </c>
      <c r="F39" s="32" t="s">
        <v>707</v>
      </c>
      <c r="G39" s="32" t="s">
        <v>730</v>
      </c>
      <c r="H39" s="1"/>
      <c r="I39" s="1">
        <v>9</v>
      </c>
      <c r="J39" s="32" t="s">
        <v>339</v>
      </c>
      <c r="K39" s="1">
        <v>9</v>
      </c>
      <c r="L39" s="32" t="s">
        <v>339</v>
      </c>
    </row>
    <row r="40" spans="1:12" x14ac:dyDescent="0.25">
      <c r="A40" s="32" t="s">
        <v>113</v>
      </c>
      <c r="B40" s="32" t="s">
        <v>732</v>
      </c>
      <c r="C40" s="32" t="s">
        <v>733</v>
      </c>
      <c r="D40" s="32" t="s">
        <v>625</v>
      </c>
      <c r="E40" s="32" t="s">
        <v>621</v>
      </c>
      <c r="F40" s="32" t="s">
        <v>734</v>
      </c>
      <c r="G40" s="32" t="s">
        <v>735</v>
      </c>
      <c r="H40" s="1"/>
      <c r="I40" s="1">
        <v>0</v>
      </c>
      <c r="J40" s="32" t="s">
        <v>339</v>
      </c>
      <c r="K40" s="1">
        <v>0</v>
      </c>
      <c r="L40" s="32" t="s">
        <v>339</v>
      </c>
    </row>
    <row r="41" spans="1:12" x14ac:dyDescent="0.25">
      <c r="A41" s="32" t="s">
        <v>163</v>
      </c>
      <c r="B41" s="32" t="s">
        <v>736</v>
      </c>
      <c r="C41" s="32" t="s">
        <v>737</v>
      </c>
      <c r="D41" s="32" t="s">
        <v>738</v>
      </c>
      <c r="E41" s="32" t="s">
        <v>617</v>
      </c>
      <c r="F41" s="32" t="s">
        <v>739</v>
      </c>
      <c r="G41" s="32" t="s">
        <v>740</v>
      </c>
      <c r="H41" s="1"/>
      <c r="I41" s="1">
        <v>5</v>
      </c>
      <c r="J41" s="32" t="s">
        <v>339</v>
      </c>
      <c r="K41" s="1">
        <v>5</v>
      </c>
      <c r="L41" s="32" t="s">
        <v>339</v>
      </c>
    </row>
    <row r="42" spans="1:12" x14ac:dyDescent="0.25">
      <c r="A42" s="32" t="s">
        <v>163</v>
      </c>
      <c r="B42" s="32" t="s">
        <v>741</v>
      </c>
      <c r="C42" s="32"/>
      <c r="D42" s="32"/>
      <c r="E42" s="32" t="s">
        <v>609</v>
      </c>
      <c r="F42" s="32" t="s">
        <v>742</v>
      </c>
      <c r="G42" s="32" t="s">
        <v>743</v>
      </c>
      <c r="H42" s="1"/>
      <c r="I42" s="1"/>
      <c r="J42" s="32" t="s">
        <v>339</v>
      </c>
      <c r="K42" s="1"/>
      <c r="L42" s="32" t="s">
        <v>339</v>
      </c>
    </row>
    <row r="43" spans="1:12" x14ac:dyDescent="0.25">
      <c r="A43" s="32" t="s">
        <v>164</v>
      </c>
      <c r="B43" s="32" t="s">
        <v>744</v>
      </c>
      <c r="C43" s="32"/>
      <c r="D43" s="32"/>
      <c r="E43" s="32" t="s">
        <v>621</v>
      </c>
      <c r="F43" s="32" t="s">
        <v>739</v>
      </c>
      <c r="G43" s="32" t="s">
        <v>745</v>
      </c>
      <c r="H43" s="1"/>
      <c r="I43" s="1">
        <v>16</v>
      </c>
      <c r="J43" s="32" t="s">
        <v>339</v>
      </c>
      <c r="K43" s="1">
        <v>16</v>
      </c>
      <c r="L43" s="32" t="s">
        <v>339</v>
      </c>
    </row>
    <row r="44" spans="1:12" x14ac:dyDescent="0.25">
      <c r="A44" s="32" t="s">
        <v>164</v>
      </c>
      <c r="B44" s="32" t="s">
        <v>746</v>
      </c>
      <c r="C44" s="32"/>
      <c r="D44" s="32"/>
      <c r="E44" s="32" t="s">
        <v>617</v>
      </c>
      <c r="F44" s="32" t="s">
        <v>742</v>
      </c>
      <c r="G44" s="32" t="s">
        <v>747</v>
      </c>
      <c r="H44" s="1"/>
      <c r="I44" s="1">
        <v>224</v>
      </c>
      <c r="J44" s="32" t="s">
        <v>339</v>
      </c>
      <c r="K44" s="1">
        <v>224</v>
      </c>
      <c r="L44" s="32" t="s">
        <v>339</v>
      </c>
    </row>
    <row r="45" spans="1:12" x14ac:dyDescent="0.25">
      <c r="A45" s="32" t="s">
        <v>435</v>
      </c>
      <c r="B45" s="32" t="s">
        <v>748</v>
      </c>
      <c r="C45" s="32" t="s">
        <v>749</v>
      </c>
      <c r="D45" s="32" t="s">
        <v>750</v>
      </c>
      <c r="E45" s="32" t="s">
        <v>751</v>
      </c>
      <c r="F45" s="32" t="s">
        <v>739</v>
      </c>
      <c r="G45" s="32" t="s">
        <v>752</v>
      </c>
      <c r="H45" s="1"/>
      <c r="I45" s="1">
        <v>0</v>
      </c>
      <c r="J45" s="32" t="s">
        <v>339</v>
      </c>
      <c r="K45" s="1">
        <v>0</v>
      </c>
      <c r="L45" s="32" t="s">
        <v>339</v>
      </c>
    </row>
    <row r="46" spans="1:12" x14ac:dyDescent="0.25">
      <c r="A46" s="32" t="s">
        <v>435</v>
      </c>
      <c r="B46" s="32" t="s">
        <v>753</v>
      </c>
      <c r="C46" s="32"/>
      <c r="D46" s="32"/>
      <c r="E46" s="32" t="s">
        <v>609</v>
      </c>
      <c r="F46" s="32" t="s">
        <v>742</v>
      </c>
      <c r="G46" s="32" t="s">
        <v>754</v>
      </c>
      <c r="H46" s="1"/>
      <c r="I46" s="1">
        <v>12</v>
      </c>
      <c r="J46" s="32" t="s">
        <v>339</v>
      </c>
      <c r="K46" s="1">
        <v>12</v>
      </c>
      <c r="L46" s="32" t="s">
        <v>339</v>
      </c>
    </row>
    <row r="47" spans="1:12" x14ac:dyDescent="0.25">
      <c r="A47" s="32" t="s">
        <v>157</v>
      </c>
      <c r="B47" s="32" t="s">
        <v>755</v>
      </c>
      <c r="C47" s="32" t="s">
        <v>756</v>
      </c>
      <c r="D47" s="32" t="s">
        <v>621</v>
      </c>
      <c r="E47" s="32" t="s">
        <v>609</v>
      </c>
      <c r="F47" s="32" t="s">
        <v>757</v>
      </c>
      <c r="G47" s="32" t="s">
        <v>758</v>
      </c>
      <c r="H47" s="1"/>
      <c r="I47" s="1">
        <v>0</v>
      </c>
      <c r="J47" s="32" t="s">
        <v>339</v>
      </c>
      <c r="K47" s="1">
        <v>0</v>
      </c>
      <c r="L47" s="32" t="s">
        <v>339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A9B2CE-495F-4FB7-BA7D-3921E9059FFA}">
  <sheetPr codeName="Feuil11">
    <tabColor theme="5"/>
  </sheetPr>
  <dimension ref="A1:U155"/>
  <sheetViews>
    <sheetView topLeftCell="A100" workbookViewId="0">
      <selection activeCell="F131" sqref="F131"/>
    </sheetView>
  </sheetViews>
  <sheetFormatPr baseColWidth="10" defaultRowHeight="15" x14ac:dyDescent="0.25"/>
  <cols>
    <col min="1" max="1" width="15.140625" bestFit="1" customWidth="1"/>
    <col min="2" max="2" width="16.85546875" bestFit="1" customWidth="1"/>
    <col min="3" max="3" width="18.85546875" bestFit="1" customWidth="1"/>
    <col min="4" max="4" width="19.42578125" bestFit="1" customWidth="1"/>
    <col min="5" max="5" width="19.85546875" bestFit="1" customWidth="1"/>
    <col min="6" max="6" width="44" bestFit="1" customWidth="1"/>
    <col min="7" max="7" width="19" bestFit="1" customWidth="1"/>
    <col min="8" max="8" width="12.85546875" bestFit="1" customWidth="1"/>
    <col min="9" max="9" width="17.28515625" bestFit="1" customWidth="1"/>
    <col min="10" max="10" width="17.85546875" bestFit="1" customWidth="1"/>
    <col min="11" max="11" width="17" bestFit="1" customWidth="1"/>
    <col min="12" max="12" width="17.85546875" bestFit="1" customWidth="1"/>
    <col min="13" max="13" width="23.85546875" bestFit="1" customWidth="1"/>
    <col min="14" max="14" width="12.7109375" bestFit="1" customWidth="1"/>
    <col min="15" max="15" width="66" bestFit="1" customWidth="1"/>
    <col min="16" max="16" width="18.5703125" bestFit="1" customWidth="1"/>
    <col min="17" max="17" width="19.42578125" bestFit="1" customWidth="1"/>
    <col min="18" max="18" width="19.85546875" bestFit="1" customWidth="1"/>
    <col min="19" max="19" width="20.42578125" bestFit="1" customWidth="1"/>
    <col min="20" max="20" width="19.5703125" bestFit="1" customWidth="1"/>
    <col min="21" max="21" width="20.42578125" bestFit="1" customWidth="1"/>
  </cols>
  <sheetData>
    <row r="1" spans="1:21" x14ac:dyDescent="0.25">
      <c r="A1" t="s">
        <v>340</v>
      </c>
      <c r="B1" t="s">
        <v>318</v>
      </c>
      <c r="C1" t="s">
        <v>319</v>
      </c>
      <c r="D1" t="s">
        <v>320</v>
      </c>
      <c r="E1" t="s">
        <v>321</v>
      </c>
      <c r="F1" t="s">
        <v>322</v>
      </c>
      <c r="G1" t="s">
        <v>323</v>
      </c>
      <c r="H1" t="s">
        <v>324</v>
      </c>
      <c r="I1" t="s">
        <v>325</v>
      </c>
      <c r="J1" t="s">
        <v>326</v>
      </c>
      <c r="K1" t="s">
        <v>327</v>
      </c>
      <c r="L1" t="s">
        <v>328</v>
      </c>
      <c r="M1" t="s">
        <v>4</v>
      </c>
      <c r="N1" t="s">
        <v>329</v>
      </c>
      <c r="O1" t="s">
        <v>330</v>
      </c>
      <c r="P1" t="s">
        <v>331</v>
      </c>
      <c r="Q1" t="s">
        <v>332</v>
      </c>
      <c r="R1" t="s">
        <v>333</v>
      </c>
      <c r="S1" t="s">
        <v>334</v>
      </c>
      <c r="T1" t="s">
        <v>335</v>
      </c>
      <c r="U1" t="s">
        <v>336</v>
      </c>
    </row>
    <row r="2" spans="1:21" x14ac:dyDescent="0.25">
      <c r="A2" s="32" t="s">
        <v>163</v>
      </c>
      <c r="B2" s="3">
        <v>45577.393888888888</v>
      </c>
      <c r="C2" s="1">
        <v>43</v>
      </c>
      <c r="D2" s="32" t="s">
        <v>337</v>
      </c>
      <c r="E2" s="32" t="s">
        <v>171</v>
      </c>
      <c r="F2" s="32" t="s">
        <v>431</v>
      </c>
      <c r="G2" s="3"/>
      <c r="H2" s="32"/>
      <c r="I2" s="1">
        <v>29898</v>
      </c>
      <c r="J2" s="32" t="s">
        <v>337</v>
      </c>
      <c r="K2" s="1">
        <v>1245.75</v>
      </c>
      <c r="L2" s="32" t="s">
        <v>339</v>
      </c>
      <c r="M2" s="32" t="s">
        <v>7</v>
      </c>
      <c r="N2" s="1">
        <v>1</v>
      </c>
      <c r="O2" s="32" t="s">
        <v>267</v>
      </c>
      <c r="P2" s="1">
        <v>1.7916666666666665</v>
      </c>
      <c r="Q2" s="32" t="s">
        <v>339</v>
      </c>
      <c r="R2" s="1"/>
      <c r="S2" s="32"/>
      <c r="T2" s="1"/>
      <c r="U2" s="32"/>
    </row>
    <row r="3" spans="1:21" x14ac:dyDescent="0.25">
      <c r="A3" s="32" t="s">
        <v>164</v>
      </c>
      <c r="B3" s="3">
        <v>45581.526516203703</v>
      </c>
      <c r="C3" s="1">
        <v>0</v>
      </c>
      <c r="D3" s="32" t="s">
        <v>337</v>
      </c>
      <c r="E3" s="32" t="s">
        <v>172</v>
      </c>
      <c r="F3" s="32" t="s">
        <v>431</v>
      </c>
      <c r="G3" s="3"/>
      <c r="H3" s="32"/>
      <c r="I3" s="1">
        <v>31152</v>
      </c>
      <c r="J3" s="32" t="s">
        <v>337</v>
      </c>
      <c r="K3" s="1">
        <v>1298</v>
      </c>
      <c r="L3" s="32" t="s">
        <v>339</v>
      </c>
      <c r="M3" s="32" t="s">
        <v>7</v>
      </c>
      <c r="N3" s="1">
        <v>1</v>
      </c>
      <c r="O3" s="32" t="s">
        <v>268</v>
      </c>
      <c r="P3" s="1">
        <v>0</v>
      </c>
      <c r="Q3" s="32" t="s">
        <v>339</v>
      </c>
      <c r="R3" s="1"/>
      <c r="S3" s="32"/>
      <c r="T3" s="1"/>
      <c r="U3" s="32"/>
    </row>
    <row r="4" spans="1:21" x14ac:dyDescent="0.25">
      <c r="A4" s="32" t="s">
        <v>165</v>
      </c>
      <c r="B4" s="3">
        <v>45278.705416666664</v>
      </c>
      <c r="C4" s="1">
        <v>131</v>
      </c>
      <c r="D4" s="32" t="s">
        <v>337</v>
      </c>
      <c r="E4" s="32" t="s">
        <v>166</v>
      </c>
      <c r="F4" s="32" t="s">
        <v>167</v>
      </c>
      <c r="G4" s="3"/>
      <c r="H4" s="32"/>
      <c r="I4" s="1">
        <v>17701</v>
      </c>
      <c r="J4" s="32" t="s">
        <v>337</v>
      </c>
      <c r="K4" s="1">
        <v>737.54166666666663</v>
      </c>
      <c r="L4" s="32" t="s">
        <v>339</v>
      </c>
      <c r="M4" s="32" t="s">
        <v>274</v>
      </c>
      <c r="N4" s="1">
        <v>1</v>
      </c>
      <c r="O4" s="32" t="s">
        <v>168</v>
      </c>
      <c r="P4" s="1">
        <v>5.458333333333333</v>
      </c>
      <c r="Q4" s="32" t="s">
        <v>339</v>
      </c>
      <c r="R4" s="1"/>
      <c r="S4" s="32"/>
      <c r="T4" s="1"/>
      <c r="U4" s="32"/>
    </row>
    <row r="5" spans="1:21" x14ac:dyDescent="0.25">
      <c r="A5" s="32" t="s">
        <v>26</v>
      </c>
      <c r="B5" s="3">
        <v>45540.648761574077</v>
      </c>
      <c r="C5" s="1">
        <v>142</v>
      </c>
      <c r="D5" s="32" t="s">
        <v>337</v>
      </c>
      <c r="E5" s="32" t="s">
        <v>176</v>
      </c>
      <c r="F5" s="32" t="s">
        <v>177</v>
      </c>
      <c r="G5" s="3">
        <v>43984.321932870371</v>
      </c>
      <c r="H5" s="32" t="s">
        <v>338</v>
      </c>
      <c r="I5" s="1">
        <v>58436.5</v>
      </c>
      <c r="J5" s="32" t="s">
        <v>337</v>
      </c>
      <c r="K5" s="1">
        <v>2434.8541666666665</v>
      </c>
      <c r="L5" s="32" t="s">
        <v>339</v>
      </c>
      <c r="M5" s="32" t="s">
        <v>7</v>
      </c>
      <c r="N5" s="1">
        <v>2</v>
      </c>
      <c r="O5" s="32" t="s">
        <v>178</v>
      </c>
      <c r="P5" s="1">
        <v>5.916666666666667</v>
      </c>
      <c r="Q5" s="32" t="s">
        <v>339</v>
      </c>
      <c r="R5" s="1">
        <v>14910</v>
      </c>
      <c r="S5" s="32" t="s">
        <v>337</v>
      </c>
      <c r="T5" s="1">
        <v>621.24999999999989</v>
      </c>
      <c r="U5" s="32" t="s">
        <v>339</v>
      </c>
    </row>
    <row r="6" spans="1:21" x14ac:dyDescent="0.25">
      <c r="A6" s="32" t="s">
        <v>25</v>
      </c>
      <c r="B6" s="3">
        <v>45552.679791666669</v>
      </c>
      <c r="C6" s="1">
        <v>534</v>
      </c>
      <c r="D6" s="32" t="s">
        <v>337</v>
      </c>
      <c r="E6" s="32" t="s">
        <v>252</v>
      </c>
      <c r="F6" s="32" t="s">
        <v>177</v>
      </c>
      <c r="G6" s="3">
        <v>43973.395740740743</v>
      </c>
      <c r="H6" s="32" t="s">
        <v>338</v>
      </c>
      <c r="I6" s="1">
        <v>58622</v>
      </c>
      <c r="J6" s="32" t="s">
        <v>337</v>
      </c>
      <c r="K6" s="1">
        <v>2442.5833333333335</v>
      </c>
      <c r="L6" s="32" t="s">
        <v>339</v>
      </c>
      <c r="M6" s="32" t="s">
        <v>7</v>
      </c>
      <c r="N6" s="1">
        <v>2</v>
      </c>
      <c r="O6" s="32" t="s">
        <v>179</v>
      </c>
      <c r="P6" s="1">
        <v>22.249999999999996</v>
      </c>
      <c r="Q6" s="32" t="s">
        <v>339</v>
      </c>
      <c r="R6" s="1">
        <v>15510</v>
      </c>
      <c r="S6" s="32" t="s">
        <v>337</v>
      </c>
      <c r="T6" s="1">
        <v>646.25000000000159</v>
      </c>
      <c r="U6" s="32" t="s">
        <v>339</v>
      </c>
    </row>
    <row r="7" spans="1:21" x14ac:dyDescent="0.25">
      <c r="A7" s="32" t="s">
        <v>49</v>
      </c>
      <c r="B7" s="3">
        <v>45548.601550925923</v>
      </c>
      <c r="C7" s="1">
        <v>0.4</v>
      </c>
      <c r="D7" s="32" t="s">
        <v>337</v>
      </c>
      <c r="E7" s="32" t="s">
        <v>180</v>
      </c>
      <c r="F7" s="32" t="s">
        <v>5</v>
      </c>
      <c r="G7" s="3">
        <v>43814.596770833334</v>
      </c>
      <c r="H7" s="32" t="s">
        <v>338</v>
      </c>
      <c r="I7" s="1">
        <v>41274</v>
      </c>
      <c r="J7" s="32" t="s">
        <v>337</v>
      </c>
      <c r="K7" s="1">
        <v>1719.75</v>
      </c>
      <c r="L7" s="32" t="s">
        <v>339</v>
      </c>
      <c r="M7" s="32" t="s">
        <v>7</v>
      </c>
      <c r="N7" s="1">
        <v>2</v>
      </c>
      <c r="O7" s="32" t="s">
        <v>417</v>
      </c>
      <c r="P7" s="1">
        <v>1.6666666666666666E-2</v>
      </c>
      <c r="Q7" s="32" t="s">
        <v>339</v>
      </c>
      <c r="R7" s="1">
        <v>9912.9</v>
      </c>
      <c r="S7" s="32" t="s">
        <v>337</v>
      </c>
      <c r="T7" s="1">
        <v>413.03750000000008</v>
      </c>
      <c r="U7" s="32" t="s">
        <v>339</v>
      </c>
    </row>
    <row r="8" spans="1:21" x14ac:dyDescent="0.25">
      <c r="A8" s="32" t="s">
        <v>45</v>
      </c>
      <c r="B8" s="3">
        <v>44814.325243055559</v>
      </c>
      <c r="C8" s="1">
        <v>156</v>
      </c>
      <c r="D8" s="32" t="s">
        <v>337</v>
      </c>
      <c r="E8" s="32" t="s">
        <v>181</v>
      </c>
      <c r="F8" s="32" t="s">
        <v>182</v>
      </c>
      <c r="G8" s="3">
        <v>42597.541655092595</v>
      </c>
      <c r="H8" s="32" t="s">
        <v>338</v>
      </c>
      <c r="I8" s="1">
        <v>66274.5</v>
      </c>
      <c r="J8" s="32" t="s">
        <v>337</v>
      </c>
      <c r="K8" s="1">
        <v>2761.4375</v>
      </c>
      <c r="L8" s="32" t="s">
        <v>339</v>
      </c>
      <c r="M8" s="32" t="s">
        <v>114</v>
      </c>
      <c r="N8" s="1">
        <v>2</v>
      </c>
      <c r="O8" s="32" t="s">
        <v>539</v>
      </c>
      <c r="P8" s="1">
        <v>6.5</v>
      </c>
      <c r="Q8" s="32" t="s">
        <v>339</v>
      </c>
      <c r="R8" s="1">
        <v>24178.3</v>
      </c>
      <c r="S8" s="32" t="s">
        <v>337</v>
      </c>
      <c r="T8" s="1">
        <v>1007.4291666666668</v>
      </c>
      <c r="U8" s="32" t="s">
        <v>339</v>
      </c>
    </row>
    <row r="9" spans="1:21" x14ac:dyDescent="0.25">
      <c r="A9" s="32" t="s">
        <v>565</v>
      </c>
      <c r="B9" s="3">
        <v>45542.77003472222</v>
      </c>
      <c r="C9" s="1">
        <v>0</v>
      </c>
      <c r="D9" s="32" t="s">
        <v>337</v>
      </c>
      <c r="E9" s="32" t="s">
        <v>566</v>
      </c>
      <c r="F9" s="32" t="s">
        <v>177</v>
      </c>
      <c r="G9" s="3"/>
      <c r="H9" s="32"/>
      <c r="I9" s="1">
        <v>15211.5</v>
      </c>
      <c r="J9" s="32" t="s">
        <v>337</v>
      </c>
      <c r="K9" s="1">
        <v>633.8125</v>
      </c>
      <c r="L9" s="32" t="s">
        <v>339</v>
      </c>
      <c r="M9" s="32" t="s">
        <v>7</v>
      </c>
      <c r="N9" s="1">
        <v>1</v>
      </c>
      <c r="O9" s="32" t="s">
        <v>567</v>
      </c>
      <c r="P9" s="1">
        <v>0</v>
      </c>
      <c r="Q9" s="32" t="s">
        <v>339</v>
      </c>
      <c r="R9" s="1"/>
      <c r="S9" s="32"/>
      <c r="T9" s="1"/>
      <c r="U9" s="32"/>
    </row>
    <row r="10" spans="1:21" x14ac:dyDescent="0.25">
      <c r="A10" s="32" t="s">
        <v>64</v>
      </c>
      <c r="B10" s="3">
        <v>45569.417453703703</v>
      </c>
      <c r="C10" s="1">
        <v>210</v>
      </c>
      <c r="D10" s="32" t="s">
        <v>337</v>
      </c>
      <c r="E10" s="32" t="s">
        <v>251</v>
      </c>
      <c r="F10" s="32" t="s">
        <v>177</v>
      </c>
      <c r="G10" s="3">
        <v>43993.307766203703</v>
      </c>
      <c r="H10" s="32" t="s">
        <v>338</v>
      </c>
      <c r="I10" s="1">
        <v>51594</v>
      </c>
      <c r="J10" s="32" t="s">
        <v>337</v>
      </c>
      <c r="K10" s="1">
        <v>2149.75</v>
      </c>
      <c r="L10" s="32" t="s">
        <v>339</v>
      </c>
      <c r="M10" s="32" t="s">
        <v>7</v>
      </c>
      <c r="N10" s="1">
        <v>2</v>
      </c>
      <c r="O10" s="32" t="s">
        <v>250</v>
      </c>
      <c r="P10" s="1">
        <v>8.7500000000000018</v>
      </c>
      <c r="Q10" s="32" t="s">
        <v>339</v>
      </c>
      <c r="R10" s="1">
        <v>23273</v>
      </c>
      <c r="S10" s="32" t="s">
        <v>337</v>
      </c>
      <c r="T10" s="1">
        <v>969.70833333333883</v>
      </c>
      <c r="U10" s="32" t="s">
        <v>339</v>
      </c>
    </row>
    <row r="11" spans="1:21" x14ac:dyDescent="0.25">
      <c r="A11" s="32" t="s">
        <v>86</v>
      </c>
      <c r="B11" s="3">
        <v>45394.642905092594</v>
      </c>
      <c r="C11" s="1">
        <v>206.20000000000002</v>
      </c>
      <c r="D11" s="32" t="s">
        <v>337</v>
      </c>
      <c r="E11" s="32" t="s">
        <v>474</v>
      </c>
      <c r="F11" s="32" t="s">
        <v>5</v>
      </c>
      <c r="G11" s="3"/>
      <c r="H11" s="32"/>
      <c r="I11" s="1">
        <v>20808</v>
      </c>
      <c r="J11" s="32" t="s">
        <v>337</v>
      </c>
      <c r="K11" s="1">
        <v>867</v>
      </c>
      <c r="L11" s="32" t="s">
        <v>339</v>
      </c>
      <c r="M11" s="32" t="s">
        <v>114</v>
      </c>
      <c r="N11" s="1">
        <v>1</v>
      </c>
      <c r="O11" s="32" t="s">
        <v>475</v>
      </c>
      <c r="P11" s="1">
        <v>8.5916666666666668</v>
      </c>
      <c r="Q11" s="32" t="s">
        <v>339</v>
      </c>
      <c r="R11" s="1"/>
      <c r="S11" s="32"/>
      <c r="T11" s="1"/>
      <c r="U11" s="32"/>
    </row>
    <row r="12" spans="1:21" x14ac:dyDescent="0.25">
      <c r="A12" s="32" t="s">
        <v>78</v>
      </c>
      <c r="B12" s="3">
        <v>45562.602650462963</v>
      </c>
      <c r="C12" s="1">
        <v>301.5</v>
      </c>
      <c r="D12" s="32" t="s">
        <v>337</v>
      </c>
      <c r="E12" s="32" t="s">
        <v>471</v>
      </c>
      <c r="F12" s="32" t="s">
        <v>5</v>
      </c>
      <c r="G12" s="3"/>
      <c r="H12" s="32"/>
      <c r="I12" s="1">
        <v>7574.1</v>
      </c>
      <c r="J12" s="32" t="s">
        <v>337</v>
      </c>
      <c r="K12" s="1">
        <v>315.58750000000003</v>
      </c>
      <c r="L12" s="32" t="s">
        <v>339</v>
      </c>
      <c r="M12" s="32" t="s">
        <v>7</v>
      </c>
      <c r="N12" s="1">
        <v>1</v>
      </c>
      <c r="O12" s="32" t="s">
        <v>472</v>
      </c>
      <c r="P12" s="1">
        <v>12.562500000000002</v>
      </c>
      <c r="Q12" s="32" t="s">
        <v>339</v>
      </c>
      <c r="R12" s="1"/>
      <c r="S12" s="32"/>
      <c r="T12" s="1"/>
      <c r="U12" s="32"/>
    </row>
    <row r="13" spans="1:21" x14ac:dyDescent="0.25">
      <c r="A13" s="32" t="s">
        <v>55</v>
      </c>
      <c r="B13" s="3">
        <v>45561.432870370372</v>
      </c>
      <c r="C13" s="1">
        <v>434.79999999999995</v>
      </c>
      <c r="D13" s="32" t="s">
        <v>337</v>
      </c>
      <c r="E13" s="32" t="s">
        <v>480</v>
      </c>
      <c r="F13" s="32" t="s">
        <v>6</v>
      </c>
      <c r="G13" s="3">
        <v>39204.660150462965</v>
      </c>
      <c r="H13" s="32" t="s">
        <v>338</v>
      </c>
      <c r="I13" s="1">
        <v>23580.5</v>
      </c>
      <c r="J13" s="32" t="s">
        <v>337</v>
      </c>
      <c r="K13" s="1">
        <v>982.52083333333337</v>
      </c>
      <c r="L13" s="32" t="s">
        <v>339</v>
      </c>
      <c r="M13" s="32" t="s">
        <v>7</v>
      </c>
      <c r="N13" s="1">
        <v>2</v>
      </c>
      <c r="O13" s="32" t="s">
        <v>56</v>
      </c>
      <c r="P13" s="1">
        <v>18.116666666666667</v>
      </c>
      <c r="Q13" s="32" t="s">
        <v>339</v>
      </c>
      <c r="R13" s="1">
        <v>10560.299999999994</v>
      </c>
      <c r="S13" s="32" t="s">
        <v>337</v>
      </c>
      <c r="T13" s="1">
        <v>440.01249999999976</v>
      </c>
      <c r="U13" s="32" t="s">
        <v>339</v>
      </c>
    </row>
    <row r="14" spans="1:21" x14ac:dyDescent="0.25">
      <c r="A14" s="32" t="s">
        <v>30</v>
      </c>
      <c r="B14" s="3">
        <v>45580.344444444447</v>
      </c>
      <c r="C14" s="1">
        <v>42.7</v>
      </c>
      <c r="D14" s="32" t="s">
        <v>337</v>
      </c>
      <c r="E14" s="32" t="s">
        <v>476</v>
      </c>
      <c r="F14" s="32" t="s">
        <v>5</v>
      </c>
      <c r="G14" s="3"/>
      <c r="H14" s="32"/>
      <c r="I14" s="1">
        <v>16806.3</v>
      </c>
      <c r="J14" s="32" t="s">
        <v>337</v>
      </c>
      <c r="K14" s="1">
        <v>700.26249999999993</v>
      </c>
      <c r="L14" s="32" t="s">
        <v>339</v>
      </c>
      <c r="M14" s="32" t="s">
        <v>7</v>
      </c>
      <c r="N14" s="1">
        <v>1</v>
      </c>
      <c r="O14" s="32" t="s">
        <v>485</v>
      </c>
      <c r="P14" s="1">
        <v>1.7791666666666666</v>
      </c>
      <c r="Q14" s="32" t="s">
        <v>339</v>
      </c>
      <c r="R14" s="1"/>
      <c r="S14" s="32"/>
      <c r="T14" s="1"/>
      <c r="U14" s="32"/>
    </row>
    <row r="15" spans="1:21" x14ac:dyDescent="0.25">
      <c r="A15" s="32" t="s">
        <v>52</v>
      </c>
      <c r="B15" s="3">
        <v>45581.449270833335</v>
      </c>
      <c r="C15" s="1">
        <v>0</v>
      </c>
      <c r="D15" s="32" t="s">
        <v>337</v>
      </c>
      <c r="E15" s="32" t="s">
        <v>373</v>
      </c>
      <c r="F15" s="32" t="s">
        <v>5</v>
      </c>
      <c r="G15" s="3"/>
      <c r="H15" s="32"/>
      <c r="I15" s="1">
        <v>32260.400000000001</v>
      </c>
      <c r="J15" s="32" t="s">
        <v>337</v>
      </c>
      <c r="K15" s="1">
        <v>1344.1833333333334</v>
      </c>
      <c r="L15" s="32" t="s">
        <v>339</v>
      </c>
      <c r="M15" s="32" t="s">
        <v>7</v>
      </c>
      <c r="N15" s="1">
        <v>1</v>
      </c>
      <c r="O15" s="32" t="s">
        <v>374</v>
      </c>
      <c r="P15" s="1">
        <v>0</v>
      </c>
      <c r="Q15" s="32" t="s">
        <v>339</v>
      </c>
      <c r="R15" s="1"/>
      <c r="S15" s="32"/>
      <c r="T15" s="1"/>
      <c r="U15" s="32"/>
    </row>
    <row r="16" spans="1:21" x14ac:dyDescent="0.25">
      <c r="A16" s="32" t="s">
        <v>23</v>
      </c>
      <c r="B16" s="3">
        <v>45577.361342592594</v>
      </c>
      <c r="C16" s="1">
        <v>111.2</v>
      </c>
      <c r="D16" s="32" t="s">
        <v>337</v>
      </c>
      <c r="E16" s="32" t="s">
        <v>391</v>
      </c>
      <c r="F16" s="32" t="s">
        <v>5</v>
      </c>
      <c r="G16" s="3"/>
      <c r="H16" s="32"/>
      <c r="I16" s="1">
        <v>43508.9</v>
      </c>
      <c r="J16" s="32" t="s">
        <v>337</v>
      </c>
      <c r="K16" s="1">
        <v>1812.8708333333334</v>
      </c>
      <c r="L16" s="32" t="s">
        <v>339</v>
      </c>
      <c r="M16" s="32" t="s">
        <v>7</v>
      </c>
      <c r="N16" s="1">
        <v>1</v>
      </c>
      <c r="O16" s="32" t="s">
        <v>392</v>
      </c>
      <c r="P16" s="1">
        <v>4.6333333333333329</v>
      </c>
      <c r="Q16" s="32" t="s">
        <v>339</v>
      </c>
      <c r="R16" s="1"/>
      <c r="S16" s="32"/>
      <c r="T16" s="1"/>
      <c r="U16" s="32"/>
    </row>
    <row r="17" spans="1:21" x14ac:dyDescent="0.25">
      <c r="A17" s="32" t="s">
        <v>57</v>
      </c>
      <c r="B17" s="3">
        <v>45557.488912037035</v>
      </c>
      <c r="C17" s="1">
        <v>490.9</v>
      </c>
      <c r="D17" s="32" t="s">
        <v>337</v>
      </c>
      <c r="E17" s="32" t="s">
        <v>378</v>
      </c>
      <c r="F17" s="32" t="s">
        <v>6</v>
      </c>
      <c r="G17" s="3">
        <v>41711.763136574074</v>
      </c>
      <c r="H17" s="32" t="s">
        <v>338</v>
      </c>
      <c r="I17" s="1">
        <v>43735.9</v>
      </c>
      <c r="J17" s="32" t="s">
        <v>337</v>
      </c>
      <c r="K17" s="1">
        <v>1822.3291666666667</v>
      </c>
      <c r="L17" s="32" t="s">
        <v>339</v>
      </c>
      <c r="M17" s="32" t="s">
        <v>7</v>
      </c>
      <c r="N17" s="1">
        <v>2</v>
      </c>
      <c r="O17" s="32" t="s">
        <v>379</v>
      </c>
      <c r="P17" s="1">
        <v>20.454166666666669</v>
      </c>
      <c r="Q17" s="32" t="s">
        <v>339</v>
      </c>
      <c r="R17" s="1">
        <v>43735.900000000132</v>
      </c>
      <c r="S17" s="32" t="s">
        <v>337</v>
      </c>
      <c r="T17" s="1">
        <v>1822.3291666666655</v>
      </c>
      <c r="U17" s="32" t="s">
        <v>339</v>
      </c>
    </row>
    <row r="18" spans="1:21" x14ac:dyDescent="0.25">
      <c r="A18" s="32" t="s">
        <v>8</v>
      </c>
      <c r="B18" s="3">
        <v>45515.43178240741</v>
      </c>
      <c r="C18" s="1">
        <v>796.49999999999977</v>
      </c>
      <c r="D18" s="32" t="s">
        <v>337</v>
      </c>
      <c r="E18" s="32" t="s">
        <v>468</v>
      </c>
      <c r="F18" s="32" t="s">
        <v>5</v>
      </c>
      <c r="G18" s="3"/>
      <c r="H18" s="32"/>
      <c r="I18" s="1">
        <v>61018.2</v>
      </c>
      <c r="J18" s="32" t="s">
        <v>337</v>
      </c>
      <c r="K18" s="1">
        <v>2542.4249999999997</v>
      </c>
      <c r="L18" s="32" t="s">
        <v>339</v>
      </c>
      <c r="M18" s="32" t="s">
        <v>7</v>
      </c>
      <c r="N18" s="1">
        <v>1</v>
      </c>
      <c r="O18" s="32" t="s">
        <v>9</v>
      </c>
      <c r="P18" s="1">
        <v>33.187499999999993</v>
      </c>
      <c r="Q18" s="32" t="s">
        <v>339</v>
      </c>
      <c r="R18" s="1"/>
      <c r="S18" s="32"/>
      <c r="T18" s="1"/>
      <c r="U18" s="32"/>
    </row>
    <row r="19" spans="1:21" x14ac:dyDescent="0.25">
      <c r="A19" s="32" t="s">
        <v>68</v>
      </c>
      <c r="B19" s="3">
        <v>45563.394594907404</v>
      </c>
      <c r="C19" s="1">
        <v>401.90000000000003</v>
      </c>
      <c r="D19" s="32" t="s">
        <v>337</v>
      </c>
      <c r="E19" s="32" t="s">
        <v>414</v>
      </c>
      <c r="F19" s="32" t="s">
        <v>6</v>
      </c>
      <c r="G19" s="3">
        <v>44823.395787037036</v>
      </c>
      <c r="H19" s="32" t="s">
        <v>338</v>
      </c>
      <c r="I19" s="1">
        <v>11876.1</v>
      </c>
      <c r="J19" s="32" t="s">
        <v>337</v>
      </c>
      <c r="K19" s="1">
        <v>494.83750000000003</v>
      </c>
      <c r="L19" s="32" t="s">
        <v>339</v>
      </c>
      <c r="M19" s="32" t="s">
        <v>7</v>
      </c>
      <c r="N19" s="1">
        <v>2</v>
      </c>
      <c r="O19" s="32" t="s">
        <v>69</v>
      </c>
      <c r="P19" s="1">
        <v>16.745833333333334</v>
      </c>
      <c r="Q19" s="32" t="s">
        <v>339</v>
      </c>
      <c r="R19" s="1">
        <v>11876.099999999995</v>
      </c>
      <c r="S19" s="32" t="s">
        <v>337</v>
      </c>
      <c r="T19" s="1">
        <v>494.83750000000038</v>
      </c>
      <c r="U19" s="32" t="s">
        <v>339</v>
      </c>
    </row>
    <row r="20" spans="1:21" x14ac:dyDescent="0.25">
      <c r="A20" s="32" t="s">
        <v>40</v>
      </c>
      <c r="B20" s="3">
        <v>45552.389016203706</v>
      </c>
      <c r="C20" s="1">
        <v>563.59999999999991</v>
      </c>
      <c r="D20" s="32" t="s">
        <v>337</v>
      </c>
      <c r="E20" s="32" t="s">
        <v>370</v>
      </c>
      <c r="F20" s="32" t="s">
        <v>5</v>
      </c>
      <c r="G20" s="3"/>
      <c r="H20" s="32"/>
      <c r="I20" s="1">
        <v>41197</v>
      </c>
      <c r="J20" s="32" t="s">
        <v>337</v>
      </c>
      <c r="K20" s="1">
        <v>1716.5416666666667</v>
      </c>
      <c r="L20" s="32" t="s">
        <v>339</v>
      </c>
      <c r="M20" s="32" t="s">
        <v>7</v>
      </c>
      <c r="N20" s="1">
        <v>1</v>
      </c>
      <c r="O20" s="32" t="s">
        <v>371</v>
      </c>
      <c r="P20" s="1">
        <v>23.483333333333331</v>
      </c>
      <c r="Q20" s="32" t="s">
        <v>339</v>
      </c>
      <c r="R20" s="1"/>
      <c r="S20" s="32"/>
      <c r="T20" s="1"/>
      <c r="U20" s="32"/>
    </row>
    <row r="21" spans="1:21" x14ac:dyDescent="0.25">
      <c r="A21" s="32" t="s">
        <v>65</v>
      </c>
      <c r="B21" s="3">
        <v>45561.420300925929</v>
      </c>
      <c r="C21" s="1">
        <v>476.29999999999995</v>
      </c>
      <c r="D21" s="32" t="s">
        <v>337</v>
      </c>
      <c r="E21" s="32" t="s">
        <v>66</v>
      </c>
      <c r="F21" s="32" t="s">
        <v>5</v>
      </c>
      <c r="G21" s="3"/>
      <c r="H21" s="32"/>
      <c r="I21" s="1">
        <v>77617.7</v>
      </c>
      <c r="J21" s="32" t="s">
        <v>337</v>
      </c>
      <c r="K21" s="1">
        <v>3234.0708333333332</v>
      </c>
      <c r="L21" s="32" t="s">
        <v>339</v>
      </c>
      <c r="M21" s="32" t="s">
        <v>7</v>
      </c>
      <c r="N21" s="1">
        <v>1</v>
      </c>
      <c r="O21" s="32" t="s">
        <v>67</v>
      </c>
      <c r="P21" s="1">
        <v>19.845833333333335</v>
      </c>
      <c r="Q21" s="32" t="s">
        <v>339</v>
      </c>
      <c r="R21" s="1"/>
      <c r="S21" s="32"/>
      <c r="T21" s="1"/>
      <c r="U21" s="32"/>
    </row>
    <row r="22" spans="1:21" x14ac:dyDescent="0.25">
      <c r="A22" s="32" t="s">
        <v>276</v>
      </c>
      <c r="B22" s="3">
        <v>45285.337094907409</v>
      </c>
      <c r="C22" s="1">
        <v>346.1</v>
      </c>
      <c r="D22" s="32" t="s">
        <v>337</v>
      </c>
      <c r="E22" s="32" t="s">
        <v>277</v>
      </c>
      <c r="F22" s="32" t="s">
        <v>5</v>
      </c>
      <c r="G22" s="3"/>
      <c r="H22" s="32"/>
      <c r="I22" s="1">
        <v>13180.3</v>
      </c>
      <c r="J22" s="32" t="s">
        <v>337</v>
      </c>
      <c r="K22" s="1">
        <v>549.17916666666667</v>
      </c>
      <c r="L22" s="32" t="s">
        <v>339</v>
      </c>
      <c r="M22" s="32" t="s">
        <v>470</v>
      </c>
      <c r="N22" s="1">
        <v>1</v>
      </c>
      <c r="O22" s="32" t="s">
        <v>119</v>
      </c>
      <c r="P22" s="1">
        <v>14.420833333333333</v>
      </c>
      <c r="Q22" s="32" t="s">
        <v>339</v>
      </c>
      <c r="R22" s="1"/>
      <c r="S22" s="32"/>
      <c r="T22" s="1"/>
      <c r="U22" s="32"/>
    </row>
    <row r="23" spans="1:21" x14ac:dyDescent="0.25">
      <c r="A23" s="32" t="s">
        <v>453</v>
      </c>
      <c r="B23" s="3">
        <v>45462.420567129629</v>
      </c>
      <c r="C23" s="1">
        <v>728.3</v>
      </c>
      <c r="D23" s="32" t="s">
        <v>337</v>
      </c>
      <c r="E23" s="32" t="s">
        <v>454</v>
      </c>
      <c r="F23" s="32" t="s">
        <v>6</v>
      </c>
      <c r="G23" s="3"/>
      <c r="H23" s="32"/>
      <c r="I23" s="1">
        <v>42377</v>
      </c>
      <c r="J23" s="32" t="s">
        <v>337</v>
      </c>
      <c r="K23" s="1">
        <v>1765.7083333333333</v>
      </c>
      <c r="L23" s="32" t="s">
        <v>339</v>
      </c>
      <c r="M23" s="32" t="s">
        <v>7</v>
      </c>
      <c r="N23" s="1">
        <v>1</v>
      </c>
      <c r="O23" s="32" t="s">
        <v>249</v>
      </c>
      <c r="P23" s="1">
        <v>30.345833333333335</v>
      </c>
      <c r="Q23" s="32" t="s">
        <v>339</v>
      </c>
      <c r="R23" s="1"/>
      <c r="S23" s="32"/>
      <c r="T23" s="1"/>
      <c r="U23" s="32"/>
    </row>
    <row r="24" spans="1:21" x14ac:dyDescent="0.25">
      <c r="A24" s="32" t="s">
        <v>83</v>
      </c>
      <c r="B24" s="3">
        <v>45575.360706018517</v>
      </c>
      <c r="C24" s="1">
        <v>100.5</v>
      </c>
      <c r="D24" s="32" t="s">
        <v>337</v>
      </c>
      <c r="E24" s="32" t="s">
        <v>394</v>
      </c>
      <c r="F24" s="32" t="s">
        <v>6</v>
      </c>
      <c r="G24" s="3">
        <v>44581.522766203707</v>
      </c>
      <c r="H24" s="32" t="s">
        <v>338</v>
      </c>
      <c r="I24" s="1">
        <v>50487.5</v>
      </c>
      <c r="J24" s="32" t="s">
        <v>337</v>
      </c>
      <c r="K24" s="1">
        <v>2103.6458333333335</v>
      </c>
      <c r="L24" s="32" t="s">
        <v>339</v>
      </c>
      <c r="M24" s="32" t="s">
        <v>7</v>
      </c>
      <c r="N24" s="1">
        <v>2</v>
      </c>
      <c r="O24" s="32" t="s">
        <v>395</v>
      </c>
      <c r="P24" s="1">
        <v>4.1875</v>
      </c>
      <c r="Q24" s="32" t="s">
        <v>339</v>
      </c>
      <c r="R24" s="1">
        <v>16356.399999999987</v>
      </c>
      <c r="S24" s="32" t="s">
        <v>337</v>
      </c>
      <c r="T24" s="1">
        <v>681.51666666666677</v>
      </c>
      <c r="U24" s="32" t="s">
        <v>339</v>
      </c>
    </row>
    <row r="25" spans="1:21" x14ac:dyDescent="0.25">
      <c r="A25" s="32" t="s">
        <v>11</v>
      </c>
      <c r="B25" s="3">
        <v>45544.410752314812</v>
      </c>
      <c r="C25" s="1">
        <v>811.7</v>
      </c>
      <c r="D25" s="32" t="s">
        <v>337</v>
      </c>
      <c r="E25" s="32" t="s">
        <v>12</v>
      </c>
      <c r="F25" s="32" t="s">
        <v>5</v>
      </c>
      <c r="G25" s="3"/>
      <c r="H25" s="32"/>
      <c r="I25" s="1">
        <v>74413</v>
      </c>
      <c r="J25" s="32" t="s">
        <v>337</v>
      </c>
      <c r="K25" s="1">
        <v>3100.5416666666665</v>
      </c>
      <c r="L25" s="32" t="s">
        <v>339</v>
      </c>
      <c r="M25" s="32" t="s">
        <v>7</v>
      </c>
      <c r="N25" s="1">
        <v>1</v>
      </c>
      <c r="O25" s="32" t="s">
        <v>13</v>
      </c>
      <c r="P25" s="1">
        <v>33.820833333333333</v>
      </c>
      <c r="Q25" s="32" t="s">
        <v>339</v>
      </c>
      <c r="R25" s="1"/>
      <c r="S25" s="32"/>
      <c r="T25" s="1"/>
      <c r="U25" s="32"/>
    </row>
    <row r="26" spans="1:21" x14ac:dyDescent="0.25">
      <c r="A26" s="32" t="s">
        <v>71</v>
      </c>
      <c r="B26" s="3">
        <v>45581.448310185187</v>
      </c>
      <c r="C26" s="1">
        <v>0</v>
      </c>
      <c r="D26" s="32" t="s">
        <v>337</v>
      </c>
      <c r="E26" s="32" t="s">
        <v>348</v>
      </c>
      <c r="F26" s="32" t="s">
        <v>6</v>
      </c>
      <c r="G26" s="3">
        <v>44650.360023148147</v>
      </c>
      <c r="H26" s="32" t="s">
        <v>338</v>
      </c>
      <c r="I26" s="1">
        <v>14083.3</v>
      </c>
      <c r="J26" s="32" t="s">
        <v>337</v>
      </c>
      <c r="K26" s="1">
        <v>586.80416666666667</v>
      </c>
      <c r="L26" s="32" t="s">
        <v>339</v>
      </c>
      <c r="M26" s="32" t="s">
        <v>7</v>
      </c>
      <c r="N26" s="1">
        <v>2</v>
      </c>
      <c r="O26" s="32" t="s">
        <v>72</v>
      </c>
      <c r="P26" s="1">
        <v>0</v>
      </c>
      <c r="Q26" s="32" t="s">
        <v>339</v>
      </c>
      <c r="R26" s="1">
        <v>14083.299999999997</v>
      </c>
      <c r="S26" s="32" t="s">
        <v>337</v>
      </c>
      <c r="T26" s="1">
        <v>586.8041666666677</v>
      </c>
      <c r="U26" s="32" t="s">
        <v>339</v>
      </c>
    </row>
    <row r="27" spans="1:21" x14ac:dyDescent="0.25">
      <c r="A27" s="32" t="s">
        <v>80</v>
      </c>
      <c r="B27" s="3">
        <v>45582.490636574075</v>
      </c>
      <c r="C27" s="1">
        <v>0</v>
      </c>
      <c r="D27" s="32" t="s">
        <v>337</v>
      </c>
      <c r="E27" s="32" t="s">
        <v>451</v>
      </c>
      <c r="F27" s="32" t="s">
        <v>6</v>
      </c>
      <c r="G27" s="3"/>
      <c r="H27" s="32"/>
      <c r="I27" s="1">
        <v>66206.399999999994</v>
      </c>
      <c r="J27" s="32" t="s">
        <v>337</v>
      </c>
      <c r="K27" s="1">
        <v>2758.6</v>
      </c>
      <c r="L27" s="32" t="s">
        <v>339</v>
      </c>
      <c r="M27" s="32" t="s">
        <v>7</v>
      </c>
      <c r="N27" s="1">
        <v>1</v>
      </c>
      <c r="O27" s="32" t="s">
        <v>452</v>
      </c>
      <c r="P27" s="1">
        <v>0</v>
      </c>
      <c r="Q27" s="32" t="s">
        <v>339</v>
      </c>
      <c r="R27" s="1"/>
      <c r="S27" s="32"/>
      <c r="T27" s="1"/>
      <c r="U27" s="32"/>
    </row>
    <row r="28" spans="1:21" x14ac:dyDescent="0.25">
      <c r="A28" s="32" t="s">
        <v>10</v>
      </c>
      <c r="B28" s="3">
        <v>45575.297997685186</v>
      </c>
      <c r="C28" s="1">
        <v>125.19999999999999</v>
      </c>
      <c r="D28" s="32" t="s">
        <v>337</v>
      </c>
      <c r="E28" s="32" t="s">
        <v>404</v>
      </c>
      <c r="F28" s="32" t="s">
        <v>6</v>
      </c>
      <c r="G28" s="3">
        <v>44867.617372685185</v>
      </c>
      <c r="H28" s="32" t="s">
        <v>338</v>
      </c>
      <c r="I28" s="1">
        <v>11747.6</v>
      </c>
      <c r="J28" s="32" t="s">
        <v>337</v>
      </c>
      <c r="K28" s="1">
        <v>489.48333333333335</v>
      </c>
      <c r="L28" s="32" t="s">
        <v>339</v>
      </c>
      <c r="M28" s="32" t="s">
        <v>7</v>
      </c>
      <c r="N28" s="1">
        <v>2</v>
      </c>
      <c r="O28" s="32" t="s">
        <v>260</v>
      </c>
      <c r="P28" s="1">
        <v>5.2166666666666659</v>
      </c>
      <c r="Q28" s="32" t="s">
        <v>339</v>
      </c>
      <c r="R28" s="1">
        <v>11747.599999999995</v>
      </c>
      <c r="S28" s="32" t="s">
        <v>337</v>
      </c>
      <c r="T28" s="1">
        <v>489.48333333333341</v>
      </c>
      <c r="U28" s="32" t="s">
        <v>339</v>
      </c>
    </row>
    <row r="29" spans="1:21" x14ac:dyDescent="0.25">
      <c r="A29" s="32" t="s">
        <v>38</v>
      </c>
      <c r="B29" s="3">
        <v>45541.346192129633</v>
      </c>
      <c r="C29" s="1">
        <v>536.59999999999991</v>
      </c>
      <c r="D29" s="32" t="s">
        <v>337</v>
      </c>
      <c r="E29" s="32" t="s">
        <v>111</v>
      </c>
      <c r="F29" s="32" t="s">
        <v>5</v>
      </c>
      <c r="G29" s="3"/>
      <c r="H29" s="32"/>
      <c r="I29" s="1">
        <v>75538</v>
      </c>
      <c r="J29" s="32" t="s">
        <v>337</v>
      </c>
      <c r="K29" s="1">
        <v>3147.4166666666665</v>
      </c>
      <c r="L29" s="32" t="s">
        <v>339</v>
      </c>
      <c r="M29" s="32" t="s">
        <v>7</v>
      </c>
      <c r="N29" s="1">
        <v>1</v>
      </c>
      <c r="O29" s="32" t="s">
        <v>39</v>
      </c>
      <c r="P29" s="1">
        <v>22.358333333333327</v>
      </c>
      <c r="Q29" s="32" t="s">
        <v>339</v>
      </c>
      <c r="R29" s="1"/>
      <c r="S29" s="32"/>
      <c r="T29" s="1"/>
      <c r="U29" s="32"/>
    </row>
    <row r="30" spans="1:21" x14ac:dyDescent="0.25">
      <c r="A30" s="32" t="s">
        <v>48</v>
      </c>
      <c r="B30" s="3">
        <v>45577.370682870373</v>
      </c>
      <c r="C30" s="1">
        <v>66.2</v>
      </c>
      <c r="D30" s="32" t="s">
        <v>337</v>
      </c>
      <c r="E30" s="32" t="s">
        <v>351</v>
      </c>
      <c r="F30" s="32" t="s">
        <v>5</v>
      </c>
      <c r="G30" s="3"/>
      <c r="H30" s="32"/>
      <c r="I30" s="1">
        <v>22220.3</v>
      </c>
      <c r="J30" s="32" t="s">
        <v>337</v>
      </c>
      <c r="K30" s="1">
        <v>925.8458333333333</v>
      </c>
      <c r="L30" s="32" t="s">
        <v>339</v>
      </c>
      <c r="M30" s="32" t="s">
        <v>7</v>
      </c>
      <c r="N30" s="1">
        <v>1</v>
      </c>
      <c r="O30" s="32" t="s">
        <v>397</v>
      </c>
      <c r="P30" s="1">
        <v>2.7583333333333333</v>
      </c>
      <c r="Q30" s="32" t="s">
        <v>339</v>
      </c>
      <c r="R30" s="1"/>
      <c r="S30" s="32"/>
      <c r="T30" s="1"/>
      <c r="U30" s="32"/>
    </row>
    <row r="31" spans="1:21" x14ac:dyDescent="0.25">
      <c r="A31" s="32" t="s">
        <v>16</v>
      </c>
      <c r="B31" s="3">
        <v>45562.754872685182</v>
      </c>
      <c r="C31" s="1">
        <v>314.5</v>
      </c>
      <c r="D31" s="32" t="s">
        <v>337</v>
      </c>
      <c r="E31" s="32" t="s">
        <v>380</v>
      </c>
      <c r="F31" s="32" t="s">
        <v>5</v>
      </c>
      <c r="G31" s="3"/>
      <c r="H31" s="32"/>
      <c r="I31" s="1">
        <v>9395.1</v>
      </c>
      <c r="J31" s="32" t="s">
        <v>337</v>
      </c>
      <c r="K31" s="1">
        <v>391.46250000000003</v>
      </c>
      <c r="L31" s="32" t="s">
        <v>339</v>
      </c>
      <c r="M31" s="32" t="s">
        <v>7</v>
      </c>
      <c r="N31" s="1">
        <v>1</v>
      </c>
      <c r="O31" s="32" t="s">
        <v>381</v>
      </c>
      <c r="P31" s="1">
        <v>13.104166666666668</v>
      </c>
      <c r="Q31" s="32" t="s">
        <v>339</v>
      </c>
      <c r="R31" s="1"/>
      <c r="S31" s="32"/>
      <c r="T31" s="1"/>
      <c r="U31" s="32"/>
    </row>
    <row r="32" spans="1:21" x14ac:dyDescent="0.25">
      <c r="A32" s="32" t="s">
        <v>278</v>
      </c>
      <c r="B32" s="3">
        <v>45572.396261574075</v>
      </c>
      <c r="C32" s="1">
        <v>154</v>
      </c>
      <c r="D32" s="32" t="s">
        <v>337</v>
      </c>
      <c r="E32" s="32" t="s">
        <v>279</v>
      </c>
      <c r="F32" s="32" t="s">
        <v>5</v>
      </c>
      <c r="G32" s="3"/>
      <c r="H32" s="32"/>
      <c r="I32" s="1">
        <v>16024.3</v>
      </c>
      <c r="J32" s="32" t="s">
        <v>337</v>
      </c>
      <c r="K32" s="1">
        <v>667.67916666666667</v>
      </c>
      <c r="L32" s="32" t="s">
        <v>339</v>
      </c>
      <c r="M32" s="32" t="s">
        <v>7</v>
      </c>
      <c r="N32" s="1">
        <v>1</v>
      </c>
      <c r="O32" s="32" t="s">
        <v>112</v>
      </c>
      <c r="P32" s="1">
        <v>6.416666666666667</v>
      </c>
      <c r="Q32" s="32" t="s">
        <v>339</v>
      </c>
      <c r="R32" s="1"/>
      <c r="S32" s="32"/>
      <c r="T32" s="1"/>
      <c r="U32" s="32"/>
    </row>
    <row r="33" spans="1:21" x14ac:dyDescent="0.25">
      <c r="A33" s="32" t="s">
        <v>108</v>
      </c>
      <c r="B33" s="3">
        <v>45558.379108796296</v>
      </c>
      <c r="C33" s="1">
        <v>461.80000000000013</v>
      </c>
      <c r="D33" s="32" t="s">
        <v>337</v>
      </c>
      <c r="E33" s="32" t="s">
        <v>109</v>
      </c>
      <c r="F33" s="32" t="s">
        <v>5</v>
      </c>
      <c r="G33" s="3"/>
      <c r="H33" s="32"/>
      <c r="I33" s="1">
        <v>61826.8</v>
      </c>
      <c r="J33" s="32" t="s">
        <v>337</v>
      </c>
      <c r="K33" s="1">
        <v>2576.1166666666668</v>
      </c>
      <c r="L33" s="32" t="s">
        <v>339</v>
      </c>
      <c r="M33" s="32" t="s">
        <v>7</v>
      </c>
      <c r="N33" s="1">
        <v>1</v>
      </c>
      <c r="O33" s="32" t="s">
        <v>110</v>
      </c>
      <c r="P33" s="1">
        <v>19.241666666666664</v>
      </c>
      <c r="Q33" s="32" t="s">
        <v>339</v>
      </c>
      <c r="R33" s="1"/>
      <c r="S33" s="32"/>
      <c r="T33" s="1"/>
      <c r="U33" s="32"/>
    </row>
    <row r="34" spans="1:21" x14ac:dyDescent="0.25">
      <c r="A34" s="32" t="s">
        <v>58</v>
      </c>
      <c r="B34" s="3">
        <v>45543.413587962961</v>
      </c>
      <c r="C34" s="1">
        <v>669.00000000000011</v>
      </c>
      <c r="D34" s="32" t="s">
        <v>337</v>
      </c>
      <c r="E34" s="32" t="s">
        <v>59</v>
      </c>
      <c r="F34" s="32" t="s">
        <v>5</v>
      </c>
      <c r="G34" s="3"/>
      <c r="H34" s="32"/>
      <c r="I34" s="1">
        <v>44514.1</v>
      </c>
      <c r="J34" s="32" t="s">
        <v>337</v>
      </c>
      <c r="K34" s="1">
        <v>1854.7541666666666</v>
      </c>
      <c r="L34" s="32" t="s">
        <v>339</v>
      </c>
      <c r="M34" s="32" t="s">
        <v>7</v>
      </c>
      <c r="N34" s="1">
        <v>1</v>
      </c>
      <c r="O34" s="32" t="s">
        <v>60</v>
      </c>
      <c r="P34" s="1">
        <v>27.875</v>
      </c>
      <c r="Q34" s="32" t="s">
        <v>339</v>
      </c>
      <c r="R34" s="1"/>
      <c r="S34" s="32"/>
      <c r="T34" s="1"/>
      <c r="U34" s="32"/>
    </row>
    <row r="35" spans="1:21" x14ac:dyDescent="0.25">
      <c r="A35" s="32" t="s">
        <v>51</v>
      </c>
      <c r="B35" s="3">
        <v>45551.804386574076</v>
      </c>
      <c r="C35" s="1">
        <v>499.7</v>
      </c>
      <c r="D35" s="32" t="s">
        <v>337</v>
      </c>
      <c r="E35" s="32" t="s">
        <v>349</v>
      </c>
      <c r="F35" s="32" t="s">
        <v>5</v>
      </c>
      <c r="G35" s="3"/>
      <c r="H35" s="32"/>
      <c r="I35" s="1">
        <v>43865</v>
      </c>
      <c r="J35" s="32" t="s">
        <v>337</v>
      </c>
      <c r="K35" s="1">
        <v>1827.7083333333333</v>
      </c>
      <c r="L35" s="32" t="s">
        <v>339</v>
      </c>
      <c r="M35" s="32" t="s">
        <v>7</v>
      </c>
      <c r="N35" s="1">
        <v>1</v>
      </c>
      <c r="O35" s="32" t="s">
        <v>350</v>
      </c>
      <c r="P35" s="1">
        <v>20.820833333333336</v>
      </c>
      <c r="Q35" s="32" t="s">
        <v>339</v>
      </c>
      <c r="R35" s="1"/>
      <c r="S35" s="32"/>
      <c r="T35" s="1"/>
      <c r="U35" s="32"/>
    </row>
    <row r="36" spans="1:21" x14ac:dyDescent="0.25">
      <c r="A36" s="32" t="s">
        <v>85</v>
      </c>
      <c r="B36" s="3">
        <v>45579.446319444447</v>
      </c>
      <c r="C36" s="1">
        <v>0</v>
      </c>
      <c r="D36" s="32" t="s">
        <v>337</v>
      </c>
      <c r="E36" s="32" t="s">
        <v>467</v>
      </c>
      <c r="F36" s="32" t="s">
        <v>6</v>
      </c>
      <c r="G36" s="3">
        <v>44926.441157407404</v>
      </c>
      <c r="H36" s="32" t="s">
        <v>338</v>
      </c>
      <c r="I36" s="1">
        <v>9517</v>
      </c>
      <c r="J36" s="32" t="s">
        <v>337</v>
      </c>
      <c r="K36" s="1">
        <v>396.54166666666669</v>
      </c>
      <c r="L36" s="32" t="s">
        <v>339</v>
      </c>
      <c r="M36" s="32" t="s">
        <v>7</v>
      </c>
      <c r="N36" s="1">
        <v>2</v>
      </c>
      <c r="O36" s="32" t="s">
        <v>126</v>
      </c>
      <c r="P36" s="1">
        <v>0</v>
      </c>
      <c r="Q36" s="32" t="s">
        <v>339</v>
      </c>
      <c r="R36" s="1">
        <v>9517.0000000000055</v>
      </c>
      <c r="S36" s="32" t="s">
        <v>337</v>
      </c>
      <c r="T36" s="1">
        <v>396.54166666666612</v>
      </c>
      <c r="U36" s="32" t="s">
        <v>339</v>
      </c>
    </row>
    <row r="37" spans="1:21" x14ac:dyDescent="0.25">
      <c r="A37" s="32" t="s">
        <v>61</v>
      </c>
      <c r="B37" s="3">
        <v>45571.354502314818</v>
      </c>
      <c r="C37" s="1">
        <v>189.4</v>
      </c>
      <c r="D37" s="32" t="s">
        <v>337</v>
      </c>
      <c r="E37" s="32" t="s">
        <v>387</v>
      </c>
      <c r="F37" s="32" t="s">
        <v>5</v>
      </c>
      <c r="G37" s="3"/>
      <c r="H37" s="32"/>
      <c r="I37" s="1">
        <v>60405.2</v>
      </c>
      <c r="J37" s="32" t="s">
        <v>337</v>
      </c>
      <c r="K37" s="1">
        <v>2516.8833333333332</v>
      </c>
      <c r="L37" s="32" t="s">
        <v>339</v>
      </c>
      <c r="M37" s="32" t="s">
        <v>7</v>
      </c>
      <c r="N37" s="1">
        <v>1</v>
      </c>
      <c r="O37" s="32" t="s">
        <v>62</v>
      </c>
      <c r="P37" s="1">
        <v>7.8916666666666666</v>
      </c>
      <c r="Q37" s="32" t="s">
        <v>339</v>
      </c>
      <c r="R37" s="1"/>
      <c r="S37" s="32"/>
      <c r="T37" s="1"/>
      <c r="U37" s="32"/>
    </row>
    <row r="38" spans="1:21" x14ac:dyDescent="0.25">
      <c r="A38" s="32" t="s">
        <v>34</v>
      </c>
      <c r="B38" s="3">
        <v>45527.332083333335</v>
      </c>
      <c r="C38" s="1">
        <v>440.09999999999997</v>
      </c>
      <c r="D38" s="32" t="s">
        <v>337</v>
      </c>
      <c r="E38" s="32" t="s">
        <v>280</v>
      </c>
      <c r="F38" s="32" t="s">
        <v>5</v>
      </c>
      <c r="G38" s="3"/>
      <c r="H38" s="32"/>
      <c r="I38" s="1">
        <v>56851.9</v>
      </c>
      <c r="J38" s="32" t="s">
        <v>337</v>
      </c>
      <c r="K38" s="1">
        <v>2368.8291666666669</v>
      </c>
      <c r="L38" s="32" t="s">
        <v>339</v>
      </c>
      <c r="M38" s="32" t="s">
        <v>7</v>
      </c>
      <c r="N38" s="1">
        <v>1</v>
      </c>
      <c r="O38" s="32" t="s">
        <v>118</v>
      </c>
      <c r="P38" s="1">
        <v>18.337499999999999</v>
      </c>
      <c r="Q38" s="32" t="s">
        <v>339</v>
      </c>
      <c r="R38" s="1"/>
      <c r="S38" s="32"/>
      <c r="T38" s="1"/>
      <c r="U38" s="32"/>
    </row>
    <row r="39" spans="1:21" x14ac:dyDescent="0.25">
      <c r="A39" s="32" t="s">
        <v>29</v>
      </c>
      <c r="B39" s="3">
        <v>45567.383819444447</v>
      </c>
      <c r="C39" s="1">
        <v>40</v>
      </c>
      <c r="D39" s="32" t="s">
        <v>337</v>
      </c>
      <c r="E39" s="32" t="s">
        <v>367</v>
      </c>
      <c r="F39" s="32" t="s">
        <v>5</v>
      </c>
      <c r="G39" s="3"/>
      <c r="H39" s="32"/>
      <c r="I39" s="1">
        <v>41193.5</v>
      </c>
      <c r="J39" s="32" t="s">
        <v>337</v>
      </c>
      <c r="K39" s="1">
        <v>1716.3958333333333</v>
      </c>
      <c r="L39" s="32" t="s">
        <v>339</v>
      </c>
      <c r="M39" s="32" t="s">
        <v>7</v>
      </c>
      <c r="N39" s="1">
        <v>1</v>
      </c>
      <c r="O39" s="32" t="s">
        <v>368</v>
      </c>
      <c r="P39" s="1">
        <v>1.6666666666666667</v>
      </c>
      <c r="Q39" s="32" t="s">
        <v>339</v>
      </c>
      <c r="R39" s="1"/>
      <c r="S39" s="32"/>
      <c r="T39" s="1"/>
      <c r="U39" s="32"/>
    </row>
    <row r="40" spans="1:21" x14ac:dyDescent="0.25">
      <c r="A40" s="32" t="s">
        <v>47</v>
      </c>
      <c r="B40" s="3">
        <v>45543.406851851854</v>
      </c>
      <c r="C40" s="1">
        <v>516.5</v>
      </c>
      <c r="D40" s="32" t="s">
        <v>337</v>
      </c>
      <c r="E40" s="32" t="s">
        <v>345</v>
      </c>
      <c r="F40" s="32" t="s">
        <v>6</v>
      </c>
      <c r="G40" s="3">
        <v>44744.338923611111</v>
      </c>
      <c r="H40" s="32" t="s">
        <v>338</v>
      </c>
      <c r="I40" s="1">
        <v>11371.7</v>
      </c>
      <c r="J40" s="32" t="s">
        <v>337</v>
      </c>
      <c r="K40" s="1">
        <v>473.82083333333338</v>
      </c>
      <c r="L40" s="32" t="s">
        <v>339</v>
      </c>
      <c r="M40" s="32" t="s">
        <v>7</v>
      </c>
      <c r="N40" s="1">
        <v>2</v>
      </c>
      <c r="O40" s="32" t="s">
        <v>125</v>
      </c>
      <c r="P40" s="1">
        <v>21.520833333333332</v>
      </c>
      <c r="Q40" s="32" t="s">
        <v>339</v>
      </c>
      <c r="R40" s="1">
        <v>11371.700000000013</v>
      </c>
      <c r="S40" s="32" t="s">
        <v>337</v>
      </c>
      <c r="T40" s="1">
        <v>473.8208333333327</v>
      </c>
      <c r="U40" s="32" t="s">
        <v>339</v>
      </c>
    </row>
    <row r="41" spans="1:21" x14ac:dyDescent="0.25">
      <c r="A41" s="32" t="s">
        <v>36</v>
      </c>
      <c r="B41" s="3">
        <v>45538.567430555559</v>
      </c>
      <c r="C41" s="1">
        <v>650.90000000000009</v>
      </c>
      <c r="D41" s="32" t="s">
        <v>337</v>
      </c>
      <c r="E41" s="32" t="s">
        <v>396</v>
      </c>
      <c r="F41" s="32" t="s">
        <v>6</v>
      </c>
      <c r="G41" s="3"/>
      <c r="H41" s="32"/>
      <c r="I41" s="1">
        <v>34571</v>
      </c>
      <c r="J41" s="32" t="s">
        <v>337</v>
      </c>
      <c r="K41" s="1">
        <v>1440.4583333333333</v>
      </c>
      <c r="L41" s="32" t="s">
        <v>339</v>
      </c>
      <c r="M41" s="32" t="s">
        <v>7</v>
      </c>
      <c r="N41" s="1">
        <v>1</v>
      </c>
      <c r="O41" s="32" t="s">
        <v>248</v>
      </c>
      <c r="P41" s="1">
        <v>27.120833333333334</v>
      </c>
      <c r="Q41" s="32" t="s">
        <v>339</v>
      </c>
      <c r="R41" s="1"/>
      <c r="S41" s="32"/>
      <c r="T41" s="1"/>
      <c r="U41" s="32"/>
    </row>
    <row r="42" spans="1:21" x14ac:dyDescent="0.25">
      <c r="A42" s="32" t="s">
        <v>42</v>
      </c>
      <c r="B42" s="3">
        <v>45563.395810185182</v>
      </c>
      <c r="C42" s="1">
        <v>0</v>
      </c>
      <c r="D42" s="32" t="s">
        <v>337</v>
      </c>
      <c r="E42" s="32" t="s">
        <v>183</v>
      </c>
      <c r="F42" s="32" t="s">
        <v>177</v>
      </c>
      <c r="G42" s="3">
        <v>43904.540162037039</v>
      </c>
      <c r="H42" s="32" t="s">
        <v>338</v>
      </c>
      <c r="I42" s="1">
        <v>9292</v>
      </c>
      <c r="J42" s="32" t="s">
        <v>337</v>
      </c>
      <c r="K42" s="1">
        <v>387.16666666666669</v>
      </c>
      <c r="L42" s="32" t="s">
        <v>339</v>
      </c>
      <c r="M42" s="32" t="s">
        <v>7</v>
      </c>
      <c r="N42" s="1">
        <v>2</v>
      </c>
      <c r="O42" s="32" t="s">
        <v>184</v>
      </c>
      <c r="P42" s="1">
        <v>0</v>
      </c>
      <c r="Q42" s="32" t="s">
        <v>339</v>
      </c>
      <c r="R42" s="1">
        <v>8829</v>
      </c>
      <c r="S42" s="32" t="s">
        <v>337</v>
      </c>
      <c r="T42" s="1">
        <v>367.87499999999983</v>
      </c>
      <c r="U42" s="32" t="s">
        <v>339</v>
      </c>
    </row>
    <row r="43" spans="1:21" x14ac:dyDescent="0.25">
      <c r="A43" s="32" t="s">
        <v>88</v>
      </c>
      <c r="B43" s="3">
        <v>45453.406400462962</v>
      </c>
      <c r="C43" s="1">
        <v>174</v>
      </c>
      <c r="D43" s="32" t="s">
        <v>337</v>
      </c>
      <c r="E43" s="32" t="s">
        <v>185</v>
      </c>
      <c r="F43" s="32" t="s">
        <v>186</v>
      </c>
      <c r="G43" s="3">
        <v>44417.586388888885</v>
      </c>
      <c r="H43" s="32" t="s">
        <v>338</v>
      </c>
      <c r="I43" s="1">
        <v>19708</v>
      </c>
      <c r="J43" s="32" t="s">
        <v>337</v>
      </c>
      <c r="K43" s="1">
        <v>821.16666666666663</v>
      </c>
      <c r="L43" s="32" t="s">
        <v>339</v>
      </c>
      <c r="M43" s="32" t="s">
        <v>7</v>
      </c>
      <c r="N43" s="1">
        <v>2</v>
      </c>
      <c r="O43" s="32" t="s">
        <v>187</v>
      </c>
      <c r="P43" s="1">
        <v>7.25</v>
      </c>
      <c r="Q43" s="32" t="s">
        <v>339</v>
      </c>
      <c r="R43" s="1">
        <v>5528</v>
      </c>
      <c r="S43" s="32" t="s">
        <v>337</v>
      </c>
      <c r="T43" s="1">
        <v>230.33333333333331</v>
      </c>
      <c r="U43" s="32" t="s">
        <v>339</v>
      </c>
    </row>
    <row r="44" spans="1:21" x14ac:dyDescent="0.25">
      <c r="A44" s="32" t="s">
        <v>35</v>
      </c>
      <c r="B44" s="3">
        <v>45571.433287037034</v>
      </c>
      <c r="C44" s="1">
        <v>210</v>
      </c>
      <c r="D44" s="32" t="s">
        <v>337</v>
      </c>
      <c r="E44" s="32" t="s">
        <v>384</v>
      </c>
      <c r="F44" s="32" t="s">
        <v>182</v>
      </c>
      <c r="G44" s="3">
        <v>44563.361516203702</v>
      </c>
      <c r="H44" s="32" t="s">
        <v>338</v>
      </c>
      <c r="I44" s="1">
        <v>12676</v>
      </c>
      <c r="J44" s="32" t="s">
        <v>337</v>
      </c>
      <c r="K44" s="1">
        <v>528.16666666666663</v>
      </c>
      <c r="L44" s="32" t="s">
        <v>339</v>
      </c>
      <c r="M44" s="32" t="s">
        <v>7</v>
      </c>
      <c r="N44" s="1">
        <v>2</v>
      </c>
      <c r="O44" s="32" t="s">
        <v>188</v>
      </c>
      <c r="P44" s="1">
        <v>8.7499999999999982</v>
      </c>
      <c r="Q44" s="32" t="s">
        <v>339</v>
      </c>
      <c r="R44" s="1">
        <v>11416</v>
      </c>
      <c r="S44" s="32" t="s">
        <v>337</v>
      </c>
      <c r="T44" s="1">
        <v>475.66666666666521</v>
      </c>
      <c r="U44" s="32" t="s">
        <v>339</v>
      </c>
    </row>
    <row r="45" spans="1:21" x14ac:dyDescent="0.25">
      <c r="A45" s="32" t="s">
        <v>15</v>
      </c>
      <c r="B45" s="3">
        <v>45485.717962962961</v>
      </c>
      <c r="C45" s="1">
        <v>641</v>
      </c>
      <c r="D45" s="32" t="s">
        <v>337</v>
      </c>
      <c r="E45" s="32" t="s">
        <v>281</v>
      </c>
      <c r="F45" s="32" t="s">
        <v>182</v>
      </c>
      <c r="G45" s="3">
        <v>42632.436249999999</v>
      </c>
      <c r="H45" s="32"/>
      <c r="I45" s="1">
        <v>54227</v>
      </c>
      <c r="J45" s="32" t="s">
        <v>337</v>
      </c>
      <c r="K45" s="1">
        <v>2259.4583333333335</v>
      </c>
      <c r="L45" s="32" t="s">
        <v>339</v>
      </c>
      <c r="M45" s="32" t="s">
        <v>7</v>
      </c>
      <c r="N45" s="1">
        <v>1</v>
      </c>
      <c r="O45" s="32" t="s">
        <v>282</v>
      </c>
      <c r="P45" s="1">
        <v>26.708333333333321</v>
      </c>
      <c r="Q45" s="32" t="s">
        <v>339</v>
      </c>
      <c r="R45" s="1">
        <v>20366</v>
      </c>
      <c r="S45" s="32" t="s">
        <v>337</v>
      </c>
      <c r="T45" s="1">
        <v>848.58333333333997</v>
      </c>
      <c r="U45" s="32" t="s">
        <v>339</v>
      </c>
    </row>
    <row r="46" spans="1:21" x14ac:dyDescent="0.25">
      <c r="A46" s="32" t="s">
        <v>81</v>
      </c>
      <c r="B46" s="3">
        <v>45562.733530092592</v>
      </c>
      <c r="C46" s="1">
        <v>290</v>
      </c>
      <c r="D46" s="32" t="s">
        <v>337</v>
      </c>
      <c r="E46" s="32" t="s">
        <v>540</v>
      </c>
      <c r="F46" s="32" t="s">
        <v>182</v>
      </c>
      <c r="G46" s="3">
        <v>43587.321608796294</v>
      </c>
      <c r="H46" s="32" t="s">
        <v>338</v>
      </c>
      <c r="I46" s="1">
        <v>23624</v>
      </c>
      <c r="J46" s="32" t="s">
        <v>337</v>
      </c>
      <c r="K46" s="1">
        <v>984.33333333333337</v>
      </c>
      <c r="L46" s="32" t="s">
        <v>339</v>
      </c>
      <c r="M46" s="32" t="s">
        <v>7</v>
      </c>
      <c r="N46" s="1">
        <v>2</v>
      </c>
      <c r="O46" s="32" t="s">
        <v>541</v>
      </c>
      <c r="P46" s="1">
        <v>12.083333333333336</v>
      </c>
      <c r="Q46" s="32" t="s">
        <v>339</v>
      </c>
      <c r="R46" s="1">
        <v>23624</v>
      </c>
      <c r="S46" s="32" t="s">
        <v>337</v>
      </c>
      <c r="T46" s="1">
        <v>984.33333333333883</v>
      </c>
      <c r="U46" s="32" t="s">
        <v>339</v>
      </c>
    </row>
    <row r="47" spans="1:21" x14ac:dyDescent="0.25">
      <c r="A47" s="32" t="s">
        <v>31</v>
      </c>
      <c r="B47" s="3">
        <v>45569.4221875</v>
      </c>
      <c r="C47" s="1">
        <v>0</v>
      </c>
      <c r="D47" s="32" t="s">
        <v>337</v>
      </c>
      <c r="E47" s="32" t="s">
        <v>542</v>
      </c>
      <c r="F47" s="32" t="s">
        <v>177</v>
      </c>
      <c r="G47" s="3">
        <v>45449.685567129629</v>
      </c>
      <c r="H47" s="32" t="s">
        <v>338</v>
      </c>
      <c r="I47" s="1">
        <v>15535</v>
      </c>
      <c r="J47" s="32" t="s">
        <v>337</v>
      </c>
      <c r="K47" s="1">
        <v>647.29166666666663</v>
      </c>
      <c r="L47" s="32" t="s">
        <v>339</v>
      </c>
      <c r="M47" s="32" t="s">
        <v>7</v>
      </c>
      <c r="N47" s="1">
        <v>2</v>
      </c>
      <c r="O47" s="32" t="s">
        <v>189</v>
      </c>
      <c r="P47" s="1">
        <v>0</v>
      </c>
      <c r="Q47" s="32" t="s">
        <v>339</v>
      </c>
      <c r="R47" s="1">
        <v>1287</v>
      </c>
      <c r="S47" s="32" t="s">
        <v>337</v>
      </c>
      <c r="T47" s="1">
        <v>53.625</v>
      </c>
      <c r="U47" s="32" t="s">
        <v>339</v>
      </c>
    </row>
    <row r="48" spans="1:21" x14ac:dyDescent="0.25">
      <c r="A48" s="32" t="s">
        <v>174</v>
      </c>
      <c r="B48" s="3">
        <v>45412.314375000002</v>
      </c>
      <c r="C48" s="1">
        <v>0</v>
      </c>
      <c r="D48" s="32" t="s">
        <v>337</v>
      </c>
      <c r="E48" s="32" t="s">
        <v>269</v>
      </c>
      <c r="F48" s="32" t="s">
        <v>270</v>
      </c>
      <c r="G48" s="3"/>
      <c r="H48" s="32"/>
      <c r="I48" s="1">
        <v>11579</v>
      </c>
      <c r="J48" s="32" t="s">
        <v>337</v>
      </c>
      <c r="K48" s="1">
        <v>482.45833333333331</v>
      </c>
      <c r="L48" s="32" t="s">
        <v>339</v>
      </c>
      <c r="M48" s="32" t="s">
        <v>7</v>
      </c>
      <c r="N48" s="1">
        <v>1</v>
      </c>
      <c r="O48" s="32" t="s">
        <v>271</v>
      </c>
      <c r="P48" s="1">
        <v>0</v>
      </c>
      <c r="Q48" s="32" t="s">
        <v>339</v>
      </c>
      <c r="R48" s="1"/>
      <c r="S48" s="32"/>
      <c r="T48" s="1"/>
      <c r="U48" s="32"/>
    </row>
    <row r="49" spans="1:21" x14ac:dyDescent="0.25">
      <c r="A49" s="32" t="s">
        <v>37</v>
      </c>
      <c r="B49" s="3">
        <v>45462.334513888891</v>
      </c>
      <c r="C49" s="1">
        <v>467</v>
      </c>
      <c r="D49" s="32" t="s">
        <v>337</v>
      </c>
      <c r="E49" s="32" t="s">
        <v>190</v>
      </c>
      <c r="F49" s="32" t="s">
        <v>191</v>
      </c>
      <c r="G49" s="3"/>
      <c r="H49" s="32"/>
      <c r="I49" s="1">
        <v>47567</v>
      </c>
      <c r="J49" s="32" t="s">
        <v>337</v>
      </c>
      <c r="K49" s="1">
        <v>1981.9583333333333</v>
      </c>
      <c r="L49" s="32" t="s">
        <v>339</v>
      </c>
      <c r="M49" s="32" t="s">
        <v>7</v>
      </c>
      <c r="N49" s="1">
        <v>1</v>
      </c>
      <c r="O49" s="32" t="s">
        <v>192</v>
      </c>
      <c r="P49" s="1">
        <v>19.458333333333332</v>
      </c>
      <c r="Q49" s="32" t="s">
        <v>339</v>
      </c>
      <c r="R49" s="1"/>
      <c r="S49" s="32"/>
      <c r="T49" s="1"/>
      <c r="U49" s="32"/>
    </row>
    <row r="50" spans="1:21" x14ac:dyDescent="0.25">
      <c r="A50" s="32" t="s">
        <v>175</v>
      </c>
      <c r="B50" s="3">
        <v>45423.302766203706</v>
      </c>
      <c r="C50" s="1">
        <v>1</v>
      </c>
      <c r="D50" s="32" t="s">
        <v>337</v>
      </c>
      <c r="E50" s="32" t="s">
        <v>272</v>
      </c>
      <c r="F50" s="32" t="s">
        <v>270</v>
      </c>
      <c r="G50" s="3"/>
      <c r="H50" s="32"/>
      <c r="I50" s="1">
        <v>12803</v>
      </c>
      <c r="J50" s="32" t="s">
        <v>337</v>
      </c>
      <c r="K50" s="1">
        <v>533.45833333333337</v>
      </c>
      <c r="L50" s="32" t="s">
        <v>339</v>
      </c>
      <c r="M50" s="32" t="s">
        <v>7</v>
      </c>
      <c r="N50" s="1">
        <v>1</v>
      </c>
      <c r="O50" s="32" t="s">
        <v>273</v>
      </c>
      <c r="P50" s="1">
        <v>4.1666666666666664E-2</v>
      </c>
      <c r="Q50" s="32" t="s">
        <v>339</v>
      </c>
      <c r="R50" s="1"/>
      <c r="S50" s="32"/>
      <c r="T50" s="1"/>
      <c r="U50" s="32"/>
    </row>
    <row r="51" spans="1:21" x14ac:dyDescent="0.25">
      <c r="A51" s="32" t="s">
        <v>486</v>
      </c>
      <c r="B51" s="3">
        <v>45410.351585648146</v>
      </c>
      <c r="C51" s="1">
        <v>0</v>
      </c>
      <c r="D51" s="32" t="s">
        <v>337</v>
      </c>
      <c r="E51" s="32" t="s">
        <v>487</v>
      </c>
      <c r="F51" s="32" t="s">
        <v>270</v>
      </c>
      <c r="G51" s="3"/>
      <c r="H51" s="32"/>
      <c r="I51" s="1">
        <v>9940</v>
      </c>
      <c r="J51" s="32" t="s">
        <v>337</v>
      </c>
      <c r="K51" s="1">
        <v>414.16666666666669</v>
      </c>
      <c r="L51" s="32" t="s">
        <v>339</v>
      </c>
      <c r="M51" s="32" t="s">
        <v>7</v>
      </c>
      <c r="N51" s="1">
        <v>1</v>
      </c>
      <c r="O51" s="32" t="s">
        <v>488</v>
      </c>
      <c r="P51" s="1">
        <v>0</v>
      </c>
      <c r="Q51" s="32" t="s">
        <v>339</v>
      </c>
      <c r="R51" s="1"/>
      <c r="S51" s="32"/>
      <c r="T51" s="1"/>
      <c r="U51" s="32"/>
    </row>
    <row r="52" spans="1:21" x14ac:dyDescent="0.25">
      <c r="A52" s="32" t="s">
        <v>63</v>
      </c>
      <c r="B52" s="3">
        <v>45546.404641203706</v>
      </c>
      <c r="C52" s="1">
        <v>554</v>
      </c>
      <c r="D52" s="32" t="s">
        <v>337</v>
      </c>
      <c r="E52" s="32" t="s">
        <v>543</v>
      </c>
      <c r="F52" s="32" t="s">
        <v>6</v>
      </c>
      <c r="G52" s="3">
        <v>43009.344699074078</v>
      </c>
      <c r="H52" s="32" t="s">
        <v>544</v>
      </c>
      <c r="I52" s="1">
        <v>28621</v>
      </c>
      <c r="J52" s="32" t="s">
        <v>337</v>
      </c>
      <c r="K52" s="1">
        <v>1192.5416666666667</v>
      </c>
      <c r="L52" s="32" t="s">
        <v>339</v>
      </c>
      <c r="M52" s="32" t="s">
        <v>7</v>
      </c>
      <c r="N52" s="1">
        <v>2</v>
      </c>
      <c r="O52" s="32" t="s">
        <v>545</v>
      </c>
      <c r="P52" s="1">
        <v>23.083333333333329</v>
      </c>
      <c r="Q52" s="32" t="s">
        <v>339</v>
      </c>
      <c r="R52" s="1">
        <v>28621</v>
      </c>
      <c r="S52" s="32" t="s">
        <v>337</v>
      </c>
      <c r="T52" s="1">
        <v>1192.5416666666663</v>
      </c>
      <c r="U52" s="32" t="s">
        <v>339</v>
      </c>
    </row>
    <row r="53" spans="1:21" x14ac:dyDescent="0.25">
      <c r="A53" s="32" t="s">
        <v>43</v>
      </c>
      <c r="B53" s="3">
        <v>45562.70853009259</v>
      </c>
      <c r="C53" s="1">
        <v>110</v>
      </c>
      <c r="D53" s="32" t="s">
        <v>337</v>
      </c>
      <c r="E53" s="32" t="s">
        <v>415</v>
      </c>
      <c r="F53" s="32" t="s">
        <v>6</v>
      </c>
      <c r="G53" s="3">
        <v>43797.457881944443</v>
      </c>
      <c r="H53" s="32" t="s">
        <v>338</v>
      </c>
      <c r="I53" s="1">
        <v>7088</v>
      </c>
      <c r="J53" s="32" t="s">
        <v>337</v>
      </c>
      <c r="K53" s="1">
        <v>295.33333333333331</v>
      </c>
      <c r="L53" s="32" t="s">
        <v>339</v>
      </c>
      <c r="M53" s="32" t="s">
        <v>7</v>
      </c>
      <c r="N53" s="1">
        <v>2</v>
      </c>
      <c r="O53" s="32" t="s">
        <v>416</v>
      </c>
      <c r="P53" s="1">
        <v>4.583333333333333</v>
      </c>
      <c r="Q53" s="32" t="s">
        <v>339</v>
      </c>
      <c r="R53" s="1">
        <v>7088</v>
      </c>
      <c r="S53" s="32" t="s">
        <v>337</v>
      </c>
      <c r="T53" s="1">
        <v>295.33333333333337</v>
      </c>
      <c r="U53" s="32" t="s">
        <v>339</v>
      </c>
    </row>
    <row r="54" spans="1:21" x14ac:dyDescent="0.25">
      <c r="A54" s="32" t="s">
        <v>53</v>
      </c>
      <c r="B54" s="3">
        <v>44848.666284722225</v>
      </c>
      <c r="C54" s="1">
        <v>471</v>
      </c>
      <c r="D54" s="32" t="s">
        <v>337</v>
      </c>
      <c r="E54" s="32" t="s">
        <v>193</v>
      </c>
      <c r="F54" s="32" t="s">
        <v>177</v>
      </c>
      <c r="G54" s="3">
        <v>43015.449560185189</v>
      </c>
      <c r="H54" s="32" t="s">
        <v>338</v>
      </c>
      <c r="I54" s="1">
        <v>48012</v>
      </c>
      <c r="J54" s="32" t="s">
        <v>337</v>
      </c>
      <c r="K54" s="1">
        <v>2000.5</v>
      </c>
      <c r="L54" s="32" t="s">
        <v>339</v>
      </c>
      <c r="M54" s="32" t="s">
        <v>274</v>
      </c>
      <c r="N54" s="1">
        <v>2</v>
      </c>
      <c r="O54" s="32" t="s">
        <v>369</v>
      </c>
      <c r="P54" s="1">
        <v>19.625</v>
      </c>
      <c r="Q54" s="32" t="s">
        <v>339</v>
      </c>
      <c r="R54" s="1">
        <v>19844</v>
      </c>
      <c r="S54" s="32" t="s">
        <v>337</v>
      </c>
      <c r="T54" s="1">
        <v>826.83333333333724</v>
      </c>
      <c r="U54" s="32" t="s">
        <v>339</v>
      </c>
    </row>
    <row r="55" spans="1:21" x14ac:dyDescent="0.25">
      <c r="A55" s="32" t="s">
        <v>44</v>
      </c>
      <c r="B55" s="3">
        <v>45488.521736111114</v>
      </c>
      <c r="C55" s="1">
        <v>518</v>
      </c>
      <c r="D55" s="32" t="s">
        <v>337</v>
      </c>
      <c r="E55" s="32" t="s">
        <v>194</v>
      </c>
      <c r="F55" s="32" t="s">
        <v>5</v>
      </c>
      <c r="G55" s="3">
        <v>43515.548784722225</v>
      </c>
      <c r="H55" s="32" t="s">
        <v>338</v>
      </c>
      <c r="I55" s="1">
        <v>11272</v>
      </c>
      <c r="J55" s="32" t="s">
        <v>337</v>
      </c>
      <c r="K55" s="1">
        <v>469.66666666666669</v>
      </c>
      <c r="L55" s="32" t="s">
        <v>339</v>
      </c>
      <c r="M55" s="32" t="s">
        <v>7</v>
      </c>
      <c r="N55" s="1">
        <v>2</v>
      </c>
      <c r="O55" s="32" t="s">
        <v>195</v>
      </c>
      <c r="P55" s="1">
        <v>21.583333333333336</v>
      </c>
      <c r="Q55" s="32" t="s">
        <v>339</v>
      </c>
      <c r="R55" s="1">
        <v>11016</v>
      </c>
      <c r="S55" s="32" t="s">
        <v>337</v>
      </c>
      <c r="T55" s="1">
        <v>459</v>
      </c>
      <c r="U55" s="32" t="s">
        <v>339</v>
      </c>
    </row>
    <row r="56" spans="1:21" x14ac:dyDescent="0.25">
      <c r="A56" s="32" t="s">
        <v>75</v>
      </c>
      <c r="B56" s="3">
        <v>45575.314837962964</v>
      </c>
      <c r="C56" s="1">
        <v>140</v>
      </c>
      <c r="D56" s="32" t="s">
        <v>337</v>
      </c>
      <c r="E56" s="32" t="s">
        <v>120</v>
      </c>
      <c r="F56" s="32" t="s">
        <v>6</v>
      </c>
      <c r="G56" s="3">
        <v>43512.443240740744</v>
      </c>
      <c r="H56" s="32" t="s">
        <v>338</v>
      </c>
      <c r="I56" s="1">
        <v>18162</v>
      </c>
      <c r="J56" s="32" t="s">
        <v>337</v>
      </c>
      <c r="K56" s="1">
        <v>756.75</v>
      </c>
      <c r="L56" s="32" t="s">
        <v>339</v>
      </c>
      <c r="M56" s="32" t="s">
        <v>7</v>
      </c>
      <c r="N56" s="1">
        <v>2</v>
      </c>
      <c r="O56" s="32" t="s">
        <v>76</v>
      </c>
      <c r="P56" s="1">
        <v>5.8333333333333321</v>
      </c>
      <c r="Q56" s="32" t="s">
        <v>339</v>
      </c>
      <c r="R56" s="1">
        <v>18162</v>
      </c>
      <c r="S56" s="32" t="s">
        <v>337</v>
      </c>
      <c r="T56" s="1">
        <v>756.75000000000477</v>
      </c>
      <c r="U56" s="32" t="s">
        <v>339</v>
      </c>
    </row>
    <row r="57" spans="1:21" x14ac:dyDescent="0.25">
      <c r="A57" s="32" t="s">
        <v>77</v>
      </c>
      <c r="B57" s="3">
        <v>45526.701840277776</v>
      </c>
      <c r="C57" s="1">
        <v>0</v>
      </c>
      <c r="D57" s="32" t="s">
        <v>337</v>
      </c>
      <c r="E57" s="32" t="s">
        <v>569</v>
      </c>
      <c r="F57" s="32" t="s">
        <v>6</v>
      </c>
      <c r="G57" s="3">
        <v>45526.701874999999</v>
      </c>
      <c r="H57" s="32" t="s">
        <v>338</v>
      </c>
      <c r="I57" s="1"/>
      <c r="J57" s="32" t="s">
        <v>536</v>
      </c>
      <c r="K57" s="1"/>
      <c r="L57" s="32" t="s">
        <v>536</v>
      </c>
      <c r="M57" s="32" t="s">
        <v>7</v>
      </c>
      <c r="N57" s="1">
        <v>2</v>
      </c>
      <c r="O57" s="32" t="s">
        <v>570</v>
      </c>
      <c r="P57" s="1">
        <v>0</v>
      </c>
      <c r="Q57" s="32" t="s">
        <v>339</v>
      </c>
      <c r="R57" s="1">
        <v>0</v>
      </c>
      <c r="S57" s="32" t="s">
        <v>337</v>
      </c>
      <c r="T57" s="1">
        <v>0</v>
      </c>
      <c r="U57" s="32" t="s">
        <v>339</v>
      </c>
    </row>
    <row r="58" spans="1:21" x14ac:dyDescent="0.25">
      <c r="A58" s="32" t="s">
        <v>87</v>
      </c>
      <c r="B58" s="3">
        <v>45451.416238425925</v>
      </c>
      <c r="C58" s="1">
        <v>438.6</v>
      </c>
      <c r="D58" s="32" t="s">
        <v>337</v>
      </c>
      <c r="E58" s="32" t="s">
        <v>196</v>
      </c>
      <c r="F58" s="32" t="s">
        <v>177</v>
      </c>
      <c r="G58" s="3">
        <v>43513.487708333334</v>
      </c>
      <c r="H58" s="32" t="s">
        <v>338</v>
      </c>
      <c r="I58" s="1">
        <v>23350</v>
      </c>
      <c r="J58" s="32" t="s">
        <v>337</v>
      </c>
      <c r="K58" s="1">
        <v>972.91666666666663</v>
      </c>
      <c r="L58" s="32" t="s">
        <v>339</v>
      </c>
      <c r="M58" s="32" t="s">
        <v>7</v>
      </c>
      <c r="N58" s="1">
        <v>2</v>
      </c>
      <c r="O58" s="32" t="s">
        <v>197</v>
      </c>
      <c r="P58" s="1">
        <v>18.274999999999999</v>
      </c>
      <c r="Q58" s="32" t="s">
        <v>339</v>
      </c>
      <c r="R58" s="1">
        <v>23059</v>
      </c>
      <c r="S58" s="32" t="s">
        <v>337</v>
      </c>
      <c r="T58" s="1">
        <v>960.79166666666652</v>
      </c>
      <c r="U58" s="32" t="s">
        <v>339</v>
      </c>
    </row>
    <row r="59" spans="1:21" x14ac:dyDescent="0.25">
      <c r="A59" s="32" t="s">
        <v>435</v>
      </c>
      <c r="B59" s="3">
        <v>45575.29451388889</v>
      </c>
      <c r="C59" s="1">
        <v>102</v>
      </c>
      <c r="D59" s="32" t="s">
        <v>337</v>
      </c>
      <c r="E59" s="32" t="s">
        <v>436</v>
      </c>
      <c r="F59" s="32" t="s">
        <v>431</v>
      </c>
      <c r="G59" s="3"/>
      <c r="H59" s="32"/>
      <c r="I59" s="1">
        <v>8147</v>
      </c>
      <c r="J59" s="32" t="s">
        <v>337</v>
      </c>
      <c r="K59" s="1">
        <v>339.45833333333331</v>
      </c>
      <c r="L59" s="32" t="s">
        <v>339</v>
      </c>
      <c r="M59" s="32" t="s">
        <v>7</v>
      </c>
      <c r="N59" s="1">
        <v>1</v>
      </c>
      <c r="O59" s="32" t="s">
        <v>437</v>
      </c>
      <c r="P59" s="1">
        <v>4.25</v>
      </c>
      <c r="Q59" s="32" t="s">
        <v>339</v>
      </c>
      <c r="R59" s="1"/>
      <c r="S59" s="32"/>
      <c r="T59" s="1"/>
      <c r="U59" s="32"/>
    </row>
    <row r="60" spans="1:21" x14ac:dyDescent="0.25">
      <c r="A60" s="32" t="s">
        <v>113</v>
      </c>
      <c r="B60" s="3">
        <v>45581.526701388888</v>
      </c>
      <c r="C60" s="1">
        <v>0</v>
      </c>
      <c r="D60" s="32" t="s">
        <v>337</v>
      </c>
      <c r="E60" s="32" t="s">
        <v>115</v>
      </c>
      <c r="F60" s="32" t="s">
        <v>116</v>
      </c>
      <c r="G60" s="3"/>
      <c r="H60" s="32"/>
      <c r="I60" s="1">
        <v>14109.7</v>
      </c>
      <c r="J60" s="32" t="s">
        <v>337</v>
      </c>
      <c r="K60" s="1">
        <v>587.9041666666667</v>
      </c>
      <c r="L60" s="32" t="s">
        <v>339</v>
      </c>
      <c r="M60" s="32" t="s">
        <v>7</v>
      </c>
      <c r="N60" s="1">
        <v>1</v>
      </c>
      <c r="O60" s="32" t="s">
        <v>117</v>
      </c>
      <c r="P60" s="1">
        <v>0</v>
      </c>
      <c r="Q60" s="32" t="s">
        <v>339</v>
      </c>
      <c r="R60" s="1"/>
      <c r="S60" s="32"/>
      <c r="T60" s="1"/>
      <c r="U60" s="32"/>
    </row>
    <row r="61" spans="1:21" x14ac:dyDescent="0.25">
      <c r="A61" s="32" t="s">
        <v>582</v>
      </c>
      <c r="B61" s="3">
        <v>45580.342395833337</v>
      </c>
      <c r="C61" s="1">
        <v>28.4</v>
      </c>
      <c r="D61" s="32" t="s">
        <v>337</v>
      </c>
      <c r="E61" s="32" t="s">
        <v>583</v>
      </c>
      <c r="F61" s="32" t="s">
        <v>5</v>
      </c>
      <c r="G61" s="3"/>
      <c r="H61" s="32"/>
      <c r="I61" s="1">
        <v>589.25</v>
      </c>
      <c r="J61" s="32" t="s">
        <v>337</v>
      </c>
      <c r="K61" s="1">
        <v>24.552083333333332</v>
      </c>
      <c r="L61" s="32" t="s">
        <v>339</v>
      </c>
      <c r="M61" s="32" t="s">
        <v>7</v>
      </c>
      <c r="N61" s="1">
        <v>1</v>
      </c>
      <c r="O61" s="32" t="s">
        <v>584</v>
      </c>
      <c r="P61" s="1">
        <v>1.1833333333333333</v>
      </c>
      <c r="Q61" s="32" t="s">
        <v>339</v>
      </c>
      <c r="R61" s="1"/>
      <c r="S61" s="32"/>
      <c r="T61" s="1"/>
      <c r="U61" s="32"/>
    </row>
    <row r="62" spans="1:21" x14ac:dyDescent="0.25">
      <c r="A62" s="32" t="s">
        <v>105</v>
      </c>
      <c r="B62" s="3">
        <v>45541.339004629626</v>
      </c>
      <c r="C62" s="1">
        <v>851.30000000000007</v>
      </c>
      <c r="D62" s="32" t="s">
        <v>337</v>
      </c>
      <c r="E62" s="32" t="s">
        <v>107</v>
      </c>
      <c r="F62" s="32" t="s">
        <v>5</v>
      </c>
      <c r="G62" s="3"/>
      <c r="H62" s="32"/>
      <c r="I62" s="1">
        <v>38274.6</v>
      </c>
      <c r="J62" s="32" t="s">
        <v>337</v>
      </c>
      <c r="K62" s="1">
        <v>1594.7749999999999</v>
      </c>
      <c r="L62" s="32" t="s">
        <v>339</v>
      </c>
      <c r="M62" s="32" t="s">
        <v>7</v>
      </c>
      <c r="N62" s="1">
        <v>1</v>
      </c>
      <c r="O62" s="32" t="s">
        <v>106</v>
      </c>
      <c r="P62" s="1">
        <v>35.470833333333331</v>
      </c>
      <c r="Q62" s="32" t="s">
        <v>339</v>
      </c>
      <c r="R62" s="1"/>
      <c r="S62" s="32"/>
      <c r="T62" s="1"/>
      <c r="U62" s="32"/>
    </row>
    <row r="63" spans="1:21" x14ac:dyDescent="0.25">
      <c r="A63" s="32" t="s">
        <v>198</v>
      </c>
      <c r="B63" s="3">
        <v>45555.406053240738</v>
      </c>
      <c r="C63" s="1">
        <v>315.3</v>
      </c>
      <c r="D63" s="32" t="s">
        <v>337</v>
      </c>
      <c r="E63" s="32" t="s">
        <v>199</v>
      </c>
      <c r="F63" s="32" t="s">
        <v>5</v>
      </c>
      <c r="G63" s="3"/>
      <c r="H63" s="32"/>
      <c r="I63" s="1">
        <v>23722.3</v>
      </c>
      <c r="J63" s="32" t="s">
        <v>337</v>
      </c>
      <c r="K63" s="1">
        <v>988.42916666666667</v>
      </c>
      <c r="L63" s="32" t="s">
        <v>339</v>
      </c>
      <c r="M63" s="32" t="s">
        <v>7</v>
      </c>
      <c r="N63" s="1">
        <v>1</v>
      </c>
      <c r="O63" s="32" t="s">
        <v>247</v>
      </c>
      <c r="P63" s="1">
        <v>13.137500000000001</v>
      </c>
      <c r="Q63" s="32" t="s">
        <v>339</v>
      </c>
      <c r="R63" s="1"/>
      <c r="S63" s="32"/>
      <c r="T63" s="1"/>
      <c r="U63" s="32"/>
    </row>
    <row r="64" spans="1:21" x14ac:dyDescent="0.25">
      <c r="A64" s="32" t="s">
        <v>200</v>
      </c>
      <c r="B64" s="3">
        <v>45568.327743055554</v>
      </c>
      <c r="C64" s="1">
        <v>289.8</v>
      </c>
      <c r="D64" s="32" t="s">
        <v>337</v>
      </c>
      <c r="E64" s="32" t="s">
        <v>201</v>
      </c>
      <c r="F64" s="32" t="s">
        <v>5</v>
      </c>
      <c r="G64" s="3"/>
      <c r="H64" s="32"/>
      <c r="I64" s="1">
        <v>26403.9</v>
      </c>
      <c r="J64" s="32" t="s">
        <v>337</v>
      </c>
      <c r="K64" s="1">
        <v>1100.1625000000001</v>
      </c>
      <c r="L64" s="32" t="s">
        <v>339</v>
      </c>
      <c r="M64" s="32" t="s">
        <v>7</v>
      </c>
      <c r="N64" s="1">
        <v>1</v>
      </c>
      <c r="O64" s="32" t="s">
        <v>246</v>
      </c>
      <c r="P64" s="1">
        <v>12.075000000000001</v>
      </c>
      <c r="Q64" s="32" t="s">
        <v>339</v>
      </c>
      <c r="R64" s="1"/>
      <c r="S64" s="32"/>
      <c r="T64" s="1"/>
      <c r="U64" s="32"/>
    </row>
    <row r="65" spans="1:21" x14ac:dyDescent="0.25">
      <c r="A65" s="32" t="s">
        <v>283</v>
      </c>
      <c r="B65" s="3">
        <v>45561.484247685185</v>
      </c>
      <c r="C65" s="1">
        <v>443.8</v>
      </c>
      <c r="D65" s="32" t="s">
        <v>337</v>
      </c>
      <c r="E65" s="32" t="s">
        <v>473</v>
      </c>
      <c r="F65" s="32" t="s">
        <v>5</v>
      </c>
      <c r="G65" s="3"/>
      <c r="H65" s="32"/>
      <c r="I65" s="1">
        <v>17437.400000000001</v>
      </c>
      <c r="J65" s="32" t="s">
        <v>337</v>
      </c>
      <c r="K65" s="1">
        <v>726.55833333333339</v>
      </c>
      <c r="L65" s="32" t="s">
        <v>339</v>
      </c>
      <c r="M65" s="32" t="s">
        <v>7</v>
      </c>
      <c r="N65" s="1">
        <v>1</v>
      </c>
      <c r="O65" s="32" t="s">
        <v>284</v>
      </c>
      <c r="P65" s="1">
        <v>18.491666666666667</v>
      </c>
      <c r="Q65" s="32" t="s">
        <v>339</v>
      </c>
      <c r="R65" s="1"/>
      <c r="S65" s="32"/>
      <c r="T65" s="1"/>
      <c r="U65" s="32"/>
    </row>
    <row r="66" spans="1:21" x14ac:dyDescent="0.25">
      <c r="A66" s="32" t="s">
        <v>285</v>
      </c>
      <c r="B66" s="3">
        <v>45556.380289351851</v>
      </c>
      <c r="C66" s="1">
        <v>496.89999999999992</v>
      </c>
      <c r="D66" s="32" t="s">
        <v>337</v>
      </c>
      <c r="E66" s="32" t="s">
        <v>481</v>
      </c>
      <c r="F66" s="32" t="s">
        <v>5</v>
      </c>
      <c r="G66" s="3"/>
      <c r="H66" s="32"/>
      <c r="I66" s="1">
        <v>17803</v>
      </c>
      <c r="J66" s="32" t="s">
        <v>337</v>
      </c>
      <c r="K66" s="1">
        <v>741.79166666666663</v>
      </c>
      <c r="L66" s="32" t="s">
        <v>339</v>
      </c>
      <c r="M66" s="32" t="s">
        <v>7</v>
      </c>
      <c r="N66" s="1">
        <v>1</v>
      </c>
      <c r="O66" s="32" t="s">
        <v>286</v>
      </c>
      <c r="P66" s="1">
        <v>20.704166666666662</v>
      </c>
      <c r="Q66" s="32" t="s">
        <v>339</v>
      </c>
      <c r="R66" s="1"/>
      <c r="S66" s="32"/>
      <c r="T66" s="1"/>
      <c r="U66" s="32"/>
    </row>
    <row r="67" spans="1:21" x14ac:dyDescent="0.25">
      <c r="A67" s="32" t="s">
        <v>287</v>
      </c>
      <c r="B67" s="3">
        <v>45545.495752314811</v>
      </c>
      <c r="C67" s="1">
        <v>574.70000000000005</v>
      </c>
      <c r="D67" s="32" t="s">
        <v>337</v>
      </c>
      <c r="E67" s="32" t="s">
        <v>288</v>
      </c>
      <c r="F67" s="32" t="s">
        <v>5</v>
      </c>
      <c r="G67" s="3"/>
      <c r="H67" s="32"/>
      <c r="I67" s="1">
        <v>9190.2999999999993</v>
      </c>
      <c r="J67" s="32" t="s">
        <v>337</v>
      </c>
      <c r="K67" s="1">
        <v>382.92916666666662</v>
      </c>
      <c r="L67" s="32" t="s">
        <v>339</v>
      </c>
      <c r="M67" s="32" t="s">
        <v>7</v>
      </c>
      <c r="N67" s="1">
        <v>1</v>
      </c>
      <c r="O67" s="32" t="s">
        <v>289</v>
      </c>
      <c r="P67" s="1">
        <v>23.945833333333333</v>
      </c>
      <c r="Q67" s="32" t="s">
        <v>339</v>
      </c>
      <c r="R67" s="1"/>
      <c r="S67" s="32"/>
      <c r="T67" s="1"/>
      <c r="U67" s="32"/>
    </row>
    <row r="68" spans="1:21" x14ac:dyDescent="0.25">
      <c r="A68" s="32" t="s">
        <v>290</v>
      </c>
      <c r="B68" s="3">
        <v>45575.418078703704</v>
      </c>
      <c r="C68" s="1">
        <v>76.199999999999989</v>
      </c>
      <c r="D68" s="32" t="s">
        <v>337</v>
      </c>
      <c r="E68" s="32" t="s">
        <v>291</v>
      </c>
      <c r="F68" s="32" t="s">
        <v>5</v>
      </c>
      <c r="G68" s="3"/>
      <c r="H68" s="32"/>
      <c r="I68" s="1">
        <v>7954.8</v>
      </c>
      <c r="J68" s="32" t="s">
        <v>337</v>
      </c>
      <c r="K68" s="1">
        <v>331.45</v>
      </c>
      <c r="L68" s="32" t="s">
        <v>339</v>
      </c>
      <c r="M68" s="32" t="s">
        <v>7</v>
      </c>
      <c r="N68" s="1">
        <v>1</v>
      </c>
      <c r="O68" s="32" t="s">
        <v>292</v>
      </c>
      <c r="P68" s="1">
        <v>3.1749999999999998</v>
      </c>
      <c r="Q68" s="32" t="s">
        <v>339</v>
      </c>
      <c r="R68" s="1"/>
      <c r="S68" s="32"/>
      <c r="T68" s="1"/>
      <c r="U68" s="32"/>
    </row>
    <row r="69" spans="1:21" x14ac:dyDescent="0.25">
      <c r="A69" s="32" t="s">
        <v>419</v>
      </c>
      <c r="B69" s="3">
        <v>45552.680092592593</v>
      </c>
      <c r="C69" s="1">
        <v>278.89999999999998</v>
      </c>
      <c r="D69" s="32" t="s">
        <v>337</v>
      </c>
      <c r="E69" s="32" t="s">
        <v>420</v>
      </c>
      <c r="F69" s="32" t="s">
        <v>5</v>
      </c>
      <c r="G69" s="3"/>
      <c r="H69" s="32"/>
      <c r="I69" s="1">
        <v>7218.4</v>
      </c>
      <c r="J69" s="32" t="s">
        <v>337</v>
      </c>
      <c r="K69" s="1">
        <v>300.76666666666665</v>
      </c>
      <c r="L69" s="32" t="s">
        <v>339</v>
      </c>
      <c r="M69" s="32" t="s">
        <v>7</v>
      </c>
      <c r="N69" s="1">
        <v>1</v>
      </c>
      <c r="O69" s="32" t="s">
        <v>421</v>
      </c>
      <c r="P69" s="1">
        <v>11.620833333333332</v>
      </c>
      <c r="Q69" s="32" t="s">
        <v>339</v>
      </c>
      <c r="R69" s="1"/>
      <c r="S69" s="32"/>
      <c r="T69" s="1"/>
      <c r="U69" s="32"/>
    </row>
    <row r="70" spans="1:21" x14ac:dyDescent="0.25">
      <c r="A70" s="32" t="s">
        <v>293</v>
      </c>
      <c r="B70" s="3">
        <v>45540.316122685188</v>
      </c>
      <c r="C70" s="1">
        <v>752.30000000000007</v>
      </c>
      <c r="D70" s="32" t="s">
        <v>337</v>
      </c>
      <c r="E70" s="32" t="s">
        <v>294</v>
      </c>
      <c r="F70" s="32" t="s">
        <v>5</v>
      </c>
      <c r="G70" s="3"/>
      <c r="H70" s="32"/>
      <c r="I70" s="1">
        <v>15822.7</v>
      </c>
      <c r="J70" s="32" t="s">
        <v>337</v>
      </c>
      <c r="K70" s="1">
        <v>659.2791666666667</v>
      </c>
      <c r="L70" s="32" t="s">
        <v>339</v>
      </c>
      <c r="M70" s="32" t="s">
        <v>7</v>
      </c>
      <c r="N70" s="1">
        <v>1</v>
      </c>
      <c r="O70" s="32" t="s">
        <v>295</v>
      </c>
      <c r="P70" s="1">
        <v>31.345833333333339</v>
      </c>
      <c r="Q70" s="32" t="s">
        <v>339</v>
      </c>
      <c r="R70" s="1"/>
      <c r="S70" s="32"/>
      <c r="T70" s="1"/>
      <c r="U70" s="32"/>
    </row>
    <row r="71" spans="1:21" x14ac:dyDescent="0.25">
      <c r="A71" s="32" t="s">
        <v>296</v>
      </c>
      <c r="B71" s="3">
        <v>45556.372777777775</v>
      </c>
      <c r="C71" s="1">
        <v>517.9</v>
      </c>
      <c r="D71" s="32" t="s">
        <v>337</v>
      </c>
      <c r="E71" s="32" t="s">
        <v>297</v>
      </c>
      <c r="F71" s="32" t="s">
        <v>5</v>
      </c>
      <c r="G71" s="3"/>
      <c r="H71" s="32"/>
      <c r="I71" s="1">
        <v>12304.9</v>
      </c>
      <c r="J71" s="32" t="s">
        <v>337</v>
      </c>
      <c r="K71" s="1">
        <v>512.70416666666665</v>
      </c>
      <c r="L71" s="32" t="s">
        <v>339</v>
      </c>
      <c r="M71" s="32" t="s">
        <v>7</v>
      </c>
      <c r="N71" s="1">
        <v>1</v>
      </c>
      <c r="O71" s="32" t="s">
        <v>298</v>
      </c>
      <c r="P71" s="1">
        <v>21.579166666666666</v>
      </c>
      <c r="Q71" s="32" t="s">
        <v>339</v>
      </c>
      <c r="R71" s="1"/>
      <c r="S71" s="32"/>
      <c r="T71" s="1"/>
      <c r="U71" s="32"/>
    </row>
    <row r="72" spans="1:21" x14ac:dyDescent="0.25">
      <c r="A72" s="32" t="s">
        <v>299</v>
      </c>
      <c r="B72" s="3">
        <v>45573.416087962964</v>
      </c>
      <c r="C72" s="1">
        <v>196.7</v>
      </c>
      <c r="D72" s="32" t="s">
        <v>337</v>
      </c>
      <c r="E72" s="32" t="s">
        <v>300</v>
      </c>
      <c r="F72" s="32" t="s">
        <v>5</v>
      </c>
      <c r="G72" s="3"/>
      <c r="H72" s="32"/>
      <c r="I72" s="1">
        <v>15622.1</v>
      </c>
      <c r="J72" s="32" t="s">
        <v>337</v>
      </c>
      <c r="K72" s="1">
        <v>650.92083333333335</v>
      </c>
      <c r="L72" s="32" t="s">
        <v>339</v>
      </c>
      <c r="M72" s="32" t="s">
        <v>7</v>
      </c>
      <c r="N72" s="1">
        <v>1</v>
      </c>
      <c r="O72" s="32" t="s">
        <v>301</v>
      </c>
      <c r="P72" s="1">
        <v>8.1958333333333329</v>
      </c>
      <c r="Q72" s="32" t="s">
        <v>339</v>
      </c>
      <c r="R72" s="1"/>
      <c r="S72" s="32"/>
      <c r="T72" s="1"/>
      <c r="U72" s="32"/>
    </row>
    <row r="73" spans="1:21" x14ac:dyDescent="0.25">
      <c r="A73" s="32" t="s">
        <v>302</v>
      </c>
      <c r="B73" s="3">
        <v>45561.482835648145</v>
      </c>
      <c r="C73" s="1">
        <v>390.70000000000005</v>
      </c>
      <c r="D73" s="32" t="s">
        <v>337</v>
      </c>
      <c r="E73" s="32" t="s">
        <v>303</v>
      </c>
      <c r="F73" s="32" t="s">
        <v>5</v>
      </c>
      <c r="G73" s="3"/>
      <c r="H73" s="32"/>
      <c r="I73" s="1">
        <v>17154.099999999999</v>
      </c>
      <c r="J73" s="32" t="s">
        <v>337</v>
      </c>
      <c r="K73" s="1">
        <v>714.75416666666661</v>
      </c>
      <c r="L73" s="32" t="s">
        <v>339</v>
      </c>
      <c r="M73" s="32" t="s">
        <v>7</v>
      </c>
      <c r="N73" s="1">
        <v>1</v>
      </c>
      <c r="O73" s="32" t="s">
        <v>304</v>
      </c>
      <c r="P73" s="1">
        <v>16.279166666666665</v>
      </c>
      <c r="Q73" s="32" t="s">
        <v>339</v>
      </c>
      <c r="R73" s="1"/>
      <c r="S73" s="32"/>
      <c r="T73" s="1"/>
      <c r="U73" s="32"/>
    </row>
    <row r="74" spans="1:21" x14ac:dyDescent="0.25">
      <c r="A74" s="32" t="s">
        <v>388</v>
      </c>
      <c r="B74" s="3">
        <v>45554.389363425929</v>
      </c>
      <c r="C74" s="1">
        <v>560</v>
      </c>
      <c r="D74" s="32" t="s">
        <v>337</v>
      </c>
      <c r="E74" s="32" t="s">
        <v>389</v>
      </c>
      <c r="F74" s="32" t="s">
        <v>5</v>
      </c>
      <c r="G74" s="3"/>
      <c r="H74" s="32"/>
      <c r="I74" s="1">
        <v>10660.7</v>
      </c>
      <c r="J74" s="32" t="s">
        <v>337</v>
      </c>
      <c r="K74" s="1">
        <v>444.19583333333338</v>
      </c>
      <c r="L74" s="32" t="s">
        <v>339</v>
      </c>
      <c r="M74" s="32" t="s">
        <v>7</v>
      </c>
      <c r="N74" s="1">
        <v>1</v>
      </c>
      <c r="O74" s="32" t="s">
        <v>390</v>
      </c>
      <c r="P74" s="1">
        <v>23.333333333333332</v>
      </c>
      <c r="Q74" s="32" t="s">
        <v>339</v>
      </c>
      <c r="R74" s="1"/>
      <c r="S74" s="32"/>
      <c r="T74" s="1"/>
      <c r="U74" s="32"/>
    </row>
    <row r="75" spans="1:21" x14ac:dyDescent="0.25">
      <c r="A75" s="32" t="s">
        <v>422</v>
      </c>
      <c r="B75" s="3">
        <v>45583.42627314815</v>
      </c>
      <c r="C75" s="1">
        <v>0</v>
      </c>
      <c r="D75" s="32" t="s">
        <v>337</v>
      </c>
      <c r="E75" s="32" t="s">
        <v>423</v>
      </c>
      <c r="F75" s="32" t="s">
        <v>5</v>
      </c>
      <c r="G75" s="3"/>
      <c r="H75" s="32"/>
      <c r="I75" s="1">
        <v>5698.31</v>
      </c>
      <c r="J75" s="32" t="s">
        <v>337</v>
      </c>
      <c r="K75" s="1">
        <v>237.42958333333334</v>
      </c>
      <c r="L75" s="32" t="s">
        <v>339</v>
      </c>
      <c r="M75" s="32" t="s">
        <v>7</v>
      </c>
      <c r="N75" s="1">
        <v>1</v>
      </c>
      <c r="O75" s="32" t="s">
        <v>424</v>
      </c>
      <c r="P75" s="1">
        <v>0</v>
      </c>
      <c r="Q75" s="32" t="s">
        <v>339</v>
      </c>
      <c r="R75" s="1"/>
      <c r="S75" s="32"/>
      <c r="T75" s="1"/>
      <c r="U75" s="32"/>
    </row>
    <row r="76" spans="1:21" x14ac:dyDescent="0.25">
      <c r="A76" s="32" t="s">
        <v>305</v>
      </c>
      <c r="B76" s="3">
        <v>45539.506203703706</v>
      </c>
      <c r="C76" s="1">
        <v>441.5</v>
      </c>
      <c r="D76" s="32" t="s">
        <v>337</v>
      </c>
      <c r="E76" s="32" t="s">
        <v>306</v>
      </c>
      <c r="F76" s="32" t="s">
        <v>5</v>
      </c>
      <c r="G76" s="3"/>
      <c r="H76" s="32"/>
      <c r="I76" s="1">
        <v>16866.900000000001</v>
      </c>
      <c r="J76" s="32" t="s">
        <v>337</v>
      </c>
      <c r="K76" s="1">
        <v>702.78750000000002</v>
      </c>
      <c r="L76" s="32" t="s">
        <v>339</v>
      </c>
      <c r="M76" s="32" t="s">
        <v>7</v>
      </c>
      <c r="N76" s="1">
        <v>1</v>
      </c>
      <c r="O76" s="32" t="s">
        <v>307</v>
      </c>
      <c r="P76" s="1">
        <v>18.395833333333332</v>
      </c>
      <c r="Q76" s="32" t="s">
        <v>339</v>
      </c>
      <c r="R76" s="1"/>
      <c r="S76" s="32"/>
      <c r="T76" s="1"/>
      <c r="U76" s="32"/>
    </row>
    <row r="77" spans="1:21" x14ac:dyDescent="0.25">
      <c r="A77" s="32" t="s">
        <v>308</v>
      </c>
      <c r="B77" s="3">
        <v>45571.447245370371</v>
      </c>
      <c r="C77" s="1">
        <v>206.3</v>
      </c>
      <c r="D77" s="32" t="s">
        <v>337</v>
      </c>
      <c r="E77" s="32" t="s">
        <v>309</v>
      </c>
      <c r="F77" s="32" t="s">
        <v>5</v>
      </c>
      <c r="G77" s="3"/>
      <c r="H77" s="32"/>
      <c r="I77" s="1">
        <v>17438.3</v>
      </c>
      <c r="J77" s="32" t="s">
        <v>337</v>
      </c>
      <c r="K77" s="1">
        <v>726.5958333333333</v>
      </c>
      <c r="L77" s="32" t="s">
        <v>339</v>
      </c>
      <c r="M77" s="32" t="s">
        <v>7</v>
      </c>
      <c r="N77" s="1">
        <v>1</v>
      </c>
      <c r="O77" s="32" t="s">
        <v>310</v>
      </c>
      <c r="P77" s="1">
        <v>8.595833333333335</v>
      </c>
      <c r="Q77" s="32" t="s">
        <v>339</v>
      </c>
      <c r="R77" s="1"/>
      <c r="S77" s="32"/>
      <c r="T77" s="1"/>
      <c r="U77" s="32"/>
    </row>
    <row r="78" spans="1:21" x14ac:dyDescent="0.25">
      <c r="A78" s="32" t="s">
        <v>425</v>
      </c>
      <c r="B78" s="3">
        <v>45557.548425925925</v>
      </c>
      <c r="C78" s="1">
        <v>489.7000000000001</v>
      </c>
      <c r="D78" s="32" t="s">
        <v>337</v>
      </c>
      <c r="E78" s="32" t="s">
        <v>426</v>
      </c>
      <c r="F78" s="32" t="s">
        <v>5</v>
      </c>
      <c r="G78" s="3"/>
      <c r="H78" s="32"/>
      <c r="I78" s="1">
        <v>5652.71</v>
      </c>
      <c r="J78" s="32" t="s">
        <v>337</v>
      </c>
      <c r="K78" s="1">
        <v>235.52958333333333</v>
      </c>
      <c r="L78" s="32" t="s">
        <v>339</v>
      </c>
      <c r="M78" s="32" t="s">
        <v>7</v>
      </c>
      <c r="N78" s="1">
        <v>1</v>
      </c>
      <c r="O78" s="32" t="s">
        <v>427</v>
      </c>
      <c r="P78" s="1">
        <v>20.404166666666665</v>
      </c>
      <c r="Q78" s="32" t="s">
        <v>339</v>
      </c>
      <c r="R78" s="1"/>
      <c r="S78" s="32"/>
      <c r="T78" s="1"/>
      <c r="U78" s="32"/>
    </row>
    <row r="79" spans="1:21" x14ac:dyDescent="0.25">
      <c r="A79" s="32" t="s">
        <v>364</v>
      </c>
      <c r="B79" s="3">
        <v>45582.440659722219</v>
      </c>
      <c r="C79" s="1">
        <v>0</v>
      </c>
      <c r="D79" s="32" t="s">
        <v>337</v>
      </c>
      <c r="E79" s="32" t="s">
        <v>365</v>
      </c>
      <c r="F79" s="32" t="s">
        <v>5</v>
      </c>
      <c r="G79" s="3"/>
      <c r="H79" s="32"/>
      <c r="I79" s="1">
        <v>11209.1</v>
      </c>
      <c r="J79" s="32" t="s">
        <v>337</v>
      </c>
      <c r="K79" s="1">
        <v>467.04583333333335</v>
      </c>
      <c r="L79" s="32" t="s">
        <v>339</v>
      </c>
      <c r="M79" s="32" t="s">
        <v>7</v>
      </c>
      <c r="N79" s="1">
        <v>1</v>
      </c>
      <c r="O79" s="32" t="s">
        <v>366</v>
      </c>
      <c r="P79" s="1">
        <v>0</v>
      </c>
      <c r="Q79" s="32" t="s">
        <v>339</v>
      </c>
      <c r="R79" s="1"/>
      <c r="S79" s="32"/>
      <c r="T79" s="1"/>
      <c r="U79" s="32"/>
    </row>
    <row r="80" spans="1:21" x14ac:dyDescent="0.25">
      <c r="A80" s="32" t="s">
        <v>311</v>
      </c>
      <c r="B80" s="3">
        <v>45566.567777777775</v>
      </c>
      <c r="C80" s="1">
        <v>320.00000000000006</v>
      </c>
      <c r="D80" s="32" t="s">
        <v>337</v>
      </c>
      <c r="E80" s="32" t="s">
        <v>312</v>
      </c>
      <c r="F80" s="32" t="s">
        <v>5</v>
      </c>
      <c r="G80" s="3"/>
      <c r="H80" s="32"/>
      <c r="I80" s="1">
        <v>15234.9</v>
      </c>
      <c r="J80" s="32" t="s">
        <v>337</v>
      </c>
      <c r="K80" s="1">
        <v>634.78750000000002</v>
      </c>
      <c r="L80" s="32" t="s">
        <v>339</v>
      </c>
      <c r="M80" s="32" t="s">
        <v>7</v>
      </c>
      <c r="N80" s="1">
        <v>1</v>
      </c>
      <c r="O80" s="32" t="s">
        <v>313</v>
      </c>
      <c r="P80" s="1">
        <v>13.333333333333334</v>
      </c>
      <c r="Q80" s="32" t="s">
        <v>339</v>
      </c>
      <c r="R80" s="1"/>
      <c r="S80" s="32"/>
      <c r="T80" s="1"/>
      <c r="U80" s="32"/>
    </row>
    <row r="81" spans="1:21" x14ac:dyDescent="0.25">
      <c r="A81" s="32" t="s">
        <v>405</v>
      </c>
      <c r="B81" s="3">
        <v>45568.328541666669</v>
      </c>
      <c r="C81" s="1">
        <v>290.29999999999995</v>
      </c>
      <c r="D81" s="32" t="s">
        <v>337</v>
      </c>
      <c r="E81" s="32" t="s">
        <v>406</v>
      </c>
      <c r="F81" s="32" t="s">
        <v>5</v>
      </c>
      <c r="G81" s="3"/>
      <c r="H81" s="32"/>
      <c r="I81" s="1">
        <v>11623.6</v>
      </c>
      <c r="J81" s="32" t="s">
        <v>337</v>
      </c>
      <c r="K81" s="1">
        <v>484.31666666666666</v>
      </c>
      <c r="L81" s="32" t="s">
        <v>339</v>
      </c>
      <c r="M81" s="32" t="s">
        <v>7</v>
      </c>
      <c r="N81" s="1">
        <v>1</v>
      </c>
      <c r="O81" s="32" t="s">
        <v>407</v>
      </c>
      <c r="P81" s="1">
        <v>12.095833333333331</v>
      </c>
      <c r="Q81" s="32" t="s">
        <v>339</v>
      </c>
      <c r="R81" s="1"/>
      <c r="S81" s="32"/>
      <c r="T81" s="1"/>
      <c r="U81" s="32"/>
    </row>
    <row r="82" spans="1:21" x14ac:dyDescent="0.25">
      <c r="A82" s="32" t="s">
        <v>428</v>
      </c>
      <c r="B82" s="3">
        <v>45563.445104166669</v>
      </c>
      <c r="C82" s="1">
        <v>367.8</v>
      </c>
      <c r="D82" s="32" t="s">
        <v>337</v>
      </c>
      <c r="E82" s="32" t="s">
        <v>429</v>
      </c>
      <c r="F82" s="32" t="s">
        <v>5</v>
      </c>
      <c r="G82" s="3"/>
      <c r="H82" s="32"/>
      <c r="I82" s="1">
        <v>6861.82</v>
      </c>
      <c r="J82" s="32" t="s">
        <v>337</v>
      </c>
      <c r="K82" s="1">
        <v>285.90916666666664</v>
      </c>
      <c r="L82" s="32" t="s">
        <v>339</v>
      </c>
      <c r="M82" s="32" t="s">
        <v>7</v>
      </c>
      <c r="N82" s="1">
        <v>1</v>
      </c>
      <c r="O82" s="32" t="s">
        <v>430</v>
      </c>
      <c r="P82" s="1">
        <v>15.325000000000001</v>
      </c>
      <c r="Q82" s="32" t="s">
        <v>339</v>
      </c>
      <c r="R82" s="1"/>
      <c r="S82" s="32"/>
      <c r="T82" s="1"/>
      <c r="U82" s="32"/>
    </row>
    <row r="83" spans="1:21" x14ac:dyDescent="0.25">
      <c r="A83" s="32" t="s">
        <v>341</v>
      </c>
      <c r="B83" s="3">
        <v>45551.810949074075</v>
      </c>
      <c r="C83" s="1">
        <v>454.39999999999992</v>
      </c>
      <c r="D83" s="32" t="s">
        <v>337</v>
      </c>
      <c r="E83" s="32" t="s">
        <v>342</v>
      </c>
      <c r="F83" s="32" t="s">
        <v>5</v>
      </c>
      <c r="G83" s="3"/>
      <c r="H83" s="32"/>
      <c r="I83" s="1">
        <v>14756.1</v>
      </c>
      <c r="J83" s="32" t="s">
        <v>337</v>
      </c>
      <c r="K83" s="1">
        <v>614.83749999999998</v>
      </c>
      <c r="L83" s="32" t="s">
        <v>339</v>
      </c>
      <c r="M83" s="32" t="s">
        <v>7</v>
      </c>
      <c r="N83" s="1">
        <v>1</v>
      </c>
      <c r="O83" s="32" t="s">
        <v>343</v>
      </c>
      <c r="P83" s="1">
        <v>18.933333333333334</v>
      </c>
      <c r="Q83" s="32" t="s">
        <v>339</v>
      </c>
      <c r="R83" s="1"/>
      <c r="S83" s="32"/>
      <c r="T83" s="1"/>
      <c r="U83" s="32"/>
    </row>
    <row r="84" spans="1:21" x14ac:dyDescent="0.25">
      <c r="A84" s="32" t="s">
        <v>352</v>
      </c>
      <c r="B84" s="3">
        <v>45567.534085648149</v>
      </c>
      <c r="C84" s="1">
        <v>331.30000000000007</v>
      </c>
      <c r="D84" s="32" t="s">
        <v>337</v>
      </c>
      <c r="E84" s="32" t="s">
        <v>353</v>
      </c>
      <c r="F84" s="32" t="s">
        <v>5</v>
      </c>
      <c r="G84" s="3"/>
      <c r="H84" s="32"/>
      <c r="I84" s="1">
        <v>15375.6</v>
      </c>
      <c r="J84" s="32" t="s">
        <v>337</v>
      </c>
      <c r="K84" s="1">
        <v>640.65</v>
      </c>
      <c r="L84" s="32" t="s">
        <v>339</v>
      </c>
      <c r="M84" s="32" t="s">
        <v>7</v>
      </c>
      <c r="N84" s="1">
        <v>1</v>
      </c>
      <c r="O84" s="32" t="s">
        <v>354</v>
      </c>
      <c r="P84" s="1">
        <v>13.804166666666667</v>
      </c>
      <c r="Q84" s="32" t="s">
        <v>339</v>
      </c>
      <c r="R84" s="1"/>
      <c r="S84" s="32"/>
      <c r="T84" s="1"/>
      <c r="U84" s="32"/>
    </row>
    <row r="85" spans="1:21" x14ac:dyDescent="0.25">
      <c r="A85" s="32" t="s">
        <v>400</v>
      </c>
      <c r="B85" s="3">
        <v>45555.403761574074</v>
      </c>
      <c r="C85" s="1">
        <v>391.70000000000005</v>
      </c>
      <c r="D85" s="32" t="s">
        <v>337</v>
      </c>
      <c r="E85" s="32" t="s">
        <v>401</v>
      </c>
      <c r="F85" s="32" t="s">
        <v>5</v>
      </c>
      <c r="G85" s="3"/>
      <c r="H85" s="32"/>
      <c r="I85" s="1">
        <v>11889.2</v>
      </c>
      <c r="J85" s="32" t="s">
        <v>337</v>
      </c>
      <c r="K85" s="1">
        <v>495.38333333333338</v>
      </c>
      <c r="L85" s="32" t="s">
        <v>339</v>
      </c>
      <c r="M85" s="32" t="s">
        <v>7</v>
      </c>
      <c r="N85" s="1">
        <v>1</v>
      </c>
      <c r="O85" s="32" t="s">
        <v>402</v>
      </c>
      <c r="P85" s="1">
        <v>16.320833333333333</v>
      </c>
      <c r="Q85" s="32" t="s">
        <v>339</v>
      </c>
      <c r="R85" s="1"/>
      <c r="S85" s="32"/>
      <c r="T85" s="1"/>
      <c r="U85" s="32"/>
    </row>
    <row r="86" spans="1:21" x14ac:dyDescent="0.25">
      <c r="A86" s="32" t="s">
        <v>346</v>
      </c>
      <c r="B86" s="3">
        <v>45578.611805555556</v>
      </c>
      <c r="C86" s="1">
        <v>150.29999999999998</v>
      </c>
      <c r="D86" s="32" t="s">
        <v>337</v>
      </c>
      <c r="E86" s="32" t="s">
        <v>347</v>
      </c>
      <c r="F86" s="32" t="s">
        <v>5</v>
      </c>
      <c r="G86" s="3"/>
      <c r="H86" s="32"/>
      <c r="I86" s="1">
        <v>14906.4</v>
      </c>
      <c r="J86" s="32" t="s">
        <v>337</v>
      </c>
      <c r="K86" s="1">
        <v>621.1</v>
      </c>
      <c r="L86" s="32" t="s">
        <v>339</v>
      </c>
      <c r="M86" s="32" t="s">
        <v>7</v>
      </c>
      <c r="N86" s="1">
        <v>1</v>
      </c>
      <c r="O86" s="32" t="s">
        <v>418</v>
      </c>
      <c r="P86" s="1">
        <v>6.2625000000000002</v>
      </c>
      <c r="Q86" s="32" t="s">
        <v>339</v>
      </c>
      <c r="R86" s="1"/>
      <c r="S86" s="32"/>
      <c r="T86" s="1"/>
      <c r="U86" s="32"/>
    </row>
    <row r="87" spans="1:21" x14ac:dyDescent="0.25">
      <c r="A87" s="32" t="s">
        <v>202</v>
      </c>
      <c r="B87" s="3">
        <v>45499.317106481481</v>
      </c>
      <c r="C87" s="1">
        <v>446</v>
      </c>
      <c r="D87" s="32" t="s">
        <v>337</v>
      </c>
      <c r="E87" s="32" t="s">
        <v>203</v>
      </c>
      <c r="F87" s="32" t="s">
        <v>5</v>
      </c>
      <c r="G87" s="3"/>
      <c r="H87" s="32"/>
      <c r="I87" s="1">
        <v>17682</v>
      </c>
      <c r="J87" s="32" t="s">
        <v>337</v>
      </c>
      <c r="K87" s="1">
        <v>736.75</v>
      </c>
      <c r="L87" s="32" t="s">
        <v>339</v>
      </c>
      <c r="M87" s="32" t="s">
        <v>7</v>
      </c>
      <c r="N87" s="1">
        <v>1</v>
      </c>
      <c r="O87" s="32" t="s">
        <v>382</v>
      </c>
      <c r="P87" s="1">
        <v>18.583333333333332</v>
      </c>
      <c r="Q87" s="32" t="s">
        <v>339</v>
      </c>
      <c r="R87" s="1"/>
      <c r="S87" s="32"/>
      <c r="T87" s="1"/>
      <c r="U87" s="32"/>
    </row>
    <row r="88" spans="1:21" x14ac:dyDescent="0.25">
      <c r="A88" s="32" t="s">
        <v>253</v>
      </c>
      <c r="B88" s="3">
        <v>45524.388495370367</v>
      </c>
      <c r="C88" s="1">
        <v>363</v>
      </c>
      <c r="D88" s="32" t="s">
        <v>337</v>
      </c>
      <c r="E88" s="32" t="s">
        <v>258</v>
      </c>
      <c r="F88" s="32" t="s">
        <v>5</v>
      </c>
      <c r="G88" s="3"/>
      <c r="H88" s="32"/>
      <c r="I88" s="1">
        <v>15406</v>
      </c>
      <c r="J88" s="32" t="s">
        <v>337</v>
      </c>
      <c r="K88" s="1">
        <v>641.91666666666663</v>
      </c>
      <c r="L88" s="32" t="s">
        <v>339</v>
      </c>
      <c r="M88" s="32" t="s">
        <v>7</v>
      </c>
      <c r="N88" s="1">
        <v>1</v>
      </c>
      <c r="O88" s="32" t="s">
        <v>571</v>
      </c>
      <c r="P88" s="1">
        <v>15.125000000000002</v>
      </c>
      <c r="Q88" s="32" t="s">
        <v>339</v>
      </c>
      <c r="R88" s="1"/>
      <c r="S88" s="32"/>
      <c r="T88" s="1"/>
      <c r="U88" s="32"/>
    </row>
    <row r="89" spans="1:21" x14ac:dyDescent="0.25">
      <c r="A89" s="32" t="s">
        <v>254</v>
      </c>
      <c r="B89" s="3">
        <v>45531.328692129631</v>
      </c>
      <c r="C89" s="1">
        <v>236</v>
      </c>
      <c r="D89" s="32" t="s">
        <v>337</v>
      </c>
      <c r="E89" s="32" t="s">
        <v>410</v>
      </c>
      <c r="F89" s="32" t="s">
        <v>5</v>
      </c>
      <c r="G89" s="3"/>
      <c r="H89" s="32"/>
      <c r="I89" s="1">
        <v>15631</v>
      </c>
      <c r="J89" s="32" t="s">
        <v>337</v>
      </c>
      <c r="K89" s="1">
        <v>651.29166666666663</v>
      </c>
      <c r="L89" s="32" t="s">
        <v>339</v>
      </c>
      <c r="M89" s="32" t="s">
        <v>7</v>
      </c>
      <c r="N89" s="1">
        <v>1</v>
      </c>
      <c r="O89" s="32" t="s">
        <v>255</v>
      </c>
      <c r="P89" s="1">
        <v>9.8333333333333321</v>
      </c>
      <c r="Q89" s="32" t="s">
        <v>339</v>
      </c>
      <c r="R89" s="1"/>
      <c r="S89" s="32"/>
      <c r="T89" s="1"/>
      <c r="U89" s="32"/>
    </row>
    <row r="90" spans="1:21" x14ac:dyDescent="0.25">
      <c r="A90" s="32" t="s">
        <v>204</v>
      </c>
      <c r="B90" s="3">
        <v>45170.388090277775</v>
      </c>
      <c r="C90" s="1">
        <v>47</v>
      </c>
      <c r="D90" s="32" t="s">
        <v>337</v>
      </c>
      <c r="E90" s="32" t="s">
        <v>205</v>
      </c>
      <c r="F90" s="32" t="s">
        <v>5</v>
      </c>
      <c r="G90" s="3"/>
      <c r="H90" s="32"/>
      <c r="I90" s="1">
        <v>21736</v>
      </c>
      <c r="J90" s="32" t="s">
        <v>337</v>
      </c>
      <c r="K90" s="1">
        <v>905.66666666666663</v>
      </c>
      <c r="L90" s="32" t="s">
        <v>339</v>
      </c>
      <c r="M90" s="32" t="s">
        <v>409</v>
      </c>
      <c r="N90" s="1">
        <v>1</v>
      </c>
      <c r="O90" s="32" t="s">
        <v>393</v>
      </c>
      <c r="P90" s="1">
        <v>1.958333333333333</v>
      </c>
      <c r="Q90" s="32" t="s">
        <v>339</v>
      </c>
      <c r="R90" s="1"/>
      <c r="S90" s="32"/>
      <c r="T90" s="1"/>
      <c r="U90" s="32"/>
    </row>
    <row r="91" spans="1:21" x14ac:dyDescent="0.25">
      <c r="A91" s="32" t="s">
        <v>121</v>
      </c>
      <c r="B91" s="3">
        <v>45567.389502314814</v>
      </c>
      <c r="C91" s="1">
        <v>178</v>
      </c>
      <c r="D91" s="32" t="s">
        <v>337</v>
      </c>
      <c r="E91" s="32" t="s">
        <v>122</v>
      </c>
      <c r="F91" s="32" t="s">
        <v>123</v>
      </c>
      <c r="G91" s="3"/>
      <c r="H91" s="32"/>
      <c r="I91" s="1">
        <v>19382</v>
      </c>
      <c r="J91" s="32" t="s">
        <v>337</v>
      </c>
      <c r="K91" s="1">
        <v>807.58333333333337</v>
      </c>
      <c r="L91" s="32" t="s">
        <v>339</v>
      </c>
      <c r="M91" s="32" t="s">
        <v>7</v>
      </c>
      <c r="N91" s="1">
        <v>1</v>
      </c>
      <c r="O91" s="32" t="s">
        <v>124</v>
      </c>
      <c r="P91" s="1">
        <v>7.4166666666666652</v>
      </c>
      <c r="Q91" s="32" t="s">
        <v>339</v>
      </c>
      <c r="R91" s="1"/>
      <c r="S91" s="32"/>
      <c r="T91" s="1"/>
      <c r="U91" s="32"/>
    </row>
    <row r="92" spans="1:21" x14ac:dyDescent="0.25">
      <c r="A92" s="32" t="s">
        <v>137</v>
      </c>
      <c r="B92" s="3">
        <v>45551.814652777779</v>
      </c>
      <c r="C92" s="1">
        <v>176</v>
      </c>
      <c r="D92" s="32" t="s">
        <v>337</v>
      </c>
      <c r="E92" s="32" t="s">
        <v>138</v>
      </c>
      <c r="F92" s="32" t="s">
        <v>139</v>
      </c>
      <c r="G92" s="3"/>
      <c r="H92" s="32"/>
      <c r="I92" s="1">
        <v>17984</v>
      </c>
      <c r="J92" s="32" t="s">
        <v>337</v>
      </c>
      <c r="K92" s="1">
        <v>749.33333333333337</v>
      </c>
      <c r="L92" s="32" t="s">
        <v>339</v>
      </c>
      <c r="M92" s="32" t="s">
        <v>7</v>
      </c>
      <c r="N92" s="1">
        <v>1</v>
      </c>
      <c r="O92" s="32" t="s">
        <v>572</v>
      </c>
      <c r="P92" s="1">
        <v>7.333333333333333</v>
      </c>
      <c r="Q92" s="32" t="s">
        <v>339</v>
      </c>
      <c r="R92" s="1"/>
      <c r="S92" s="32"/>
      <c r="T92" s="1"/>
      <c r="U92" s="32"/>
    </row>
    <row r="93" spans="1:21" x14ac:dyDescent="0.25">
      <c r="A93" s="32" t="s">
        <v>206</v>
      </c>
      <c r="B93" s="3">
        <v>45493.411504629628</v>
      </c>
      <c r="C93" s="1">
        <v>423</v>
      </c>
      <c r="D93" s="32" t="s">
        <v>337</v>
      </c>
      <c r="E93" s="32" t="s">
        <v>207</v>
      </c>
      <c r="F93" s="32" t="s">
        <v>208</v>
      </c>
      <c r="G93" s="3"/>
      <c r="H93" s="32"/>
      <c r="I93" s="1">
        <v>18636</v>
      </c>
      <c r="J93" s="32" t="s">
        <v>337</v>
      </c>
      <c r="K93" s="1">
        <v>776.5</v>
      </c>
      <c r="L93" s="32" t="s">
        <v>339</v>
      </c>
      <c r="M93" s="32" t="s">
        <v>7</v>
      </c>
      <c r="N93" s="1">
        <v>1</v>
      </c>
      <c r="O93" s="32" t="s">
        <v>209</v>
      </c>
      <c r="P93" s="1">
        <v>17.625</v>
      </c>
      <c r="Q93" s="32" t="s">
        <v>339</v>
      </c>
      <c r="R93" s="1"/>
      <c r="S93" s="32"/>
      <c r="T93" s="1"/>
      <c r="U93" s="32"/>
    </row>
    <row r="94" spans="1:21" x14ac:dyDescent="0.25">
      <c r="A94" s="32" t="s">
        <v>157</v>
      </c>
      <c r="B94" s="3">
        <v>45582.419756944444</v>
      </c>
      <c r="C94" s="1">
        <v>14</v>
      </c>
      <c r="D94" s="32" t="s">
        <v>337</v>
      </c>
      <c r="E94" s="32" t="s">
        <v>158</v>
      </c>
      <c r="F94" s="32" t="s">
        <v>159</v>
      </c>
      <c r="G94" s="3"/>
      <c r="H94" s="32"/>
      <c r="I94" s="1">
        <v>8787</v>
      </c>
      <c r="J94" s="32" t="s">
        <v>337</v>
      </c>
      <c r="K94" s="1">
        <v>366.125</v>
      </c>
      <c r="L94" s="32" t="s">
        <v>339</v>
      </c>
      <c r="M94" s="32" t="s">
        <v>7</v>
      </c>
      <c r="N94" s="1">
        <v>1</v>
      </c>
      <c r="O94" s="32" t="s">
        <v>160</v>
      </c>
      <c r="P94" s="1">
        <v>0.58333333333333326</v>
      </c>
      <c r="Q94" s="32" t="s">
        <v>339</v>
      </c>
      <c r="R94" s="1"/>
      <c r="S94" s="32"/>
      <c r="T94" s="1"/>
      <c r="U94" s="32"/>
    </row>
    <row r="95" spans="1:21" x14ac:dyDescent="0.25">
      <c r="A95" s="32" t="s">
        <v>210</v>
      </c>
      <c r="B95" s="3">
        <v>45407.50576388889</v>
      </c>
      <c r="C95" s="1">
        <v>441</v>
      </c>
      <c r="D95" s="32" t="s">
        <v>337</v>
      </c>
      <c r="E95" s="32" t="s">
        <v>211</v>
      </c>
      <c r="F95" s="32" t="s">
        <v>5</v>
      </c>
      <c r="G95" s="3"/>
      <c r="H95" s="32"/>
      <c r="I95" s="1">
        <v>8012</v>
      </c>
      <c r="J95" s="32" t="s">
        <v>337</v>
      </c>
      <c r="K95" s="1">
        <v>333.83333333333331</v>
      </c>
      <c r="L95" s="32" t="s">
        <v>339</v>
      </c>
      <c r="M95" s="32" t="s">
        <v>7</v>
      </c>
      <c r="N95" s="1">
        <v>1</v>
      </c>
      <c r="O95" s="32" t="s">
        <v>408</v>
      </c>
      <c r="P95" s="1">
        <v>18.375</v>
      </c>
      <c r="Q95" s="32" t="s">
        <v>339</v>
      </c>
      <c r="R95" s="1"/>
      <c r="S95" s="32"/>
      <c r="T95" s="1"/>
      <c r="U95" s="32"/>
    </row>
    <row r="96" spans="1:21" x14ac:dyDescent="0.25">
      <c r="A96" s="32" t="s">
        <v>212</v>
      </c>
      <c r="B96" s="3">
        <v>45530.322199074071</v>
      </c>
      <c r="C96" s="1">
        <v>359</v>
      </c>
      <c r="D96" s="32" t="s">
        <v>337</v>
      </c>
      <c r="E96" s="32" t="s">
        <v>213</v>
      </c>
      <c r="F96" s="32" t="s">
        <v>5</v>
      </c>
      <c r="G96" s="3"/>
      <c r="H96" s="32"/>
      <c r="I96" s="1">
        <v>11787</v>
      </c>
      <c r="J96" s="32" t="s">
        <v>337</v>
      </c>
      <c r="K96" s="1">
        <v>491.125</v>
      </c>
      <c r="L96" s="32" t="s">
        <v>339</v>
      </c>
      <c r="M96" s="32" t="s">
        <v>7</v>
      </c>
      <c r="N96" s="1">
        <v>1</v>
      </c>
      <c r="O96" s="32" t="s">
        <v>372</v>
      </c>
      <c r="P96" s="1">
        <v>14.958333333333332</v>
      </c>
      <c r="Q96" s="32" t="s">
        <v>339</v>
      </c>
      <c r="R96" s="1"/>
      <c r="S96" s="32"/>
      <c r="T96" s="1"/>
      <c r="U96" s="32"/>
    </row>
    <row r="97" spans="1:21" x14ac:dyDescent="0.25">
      <c r="A97" s="32" t="s">
        <v>214</v>
      </c>
      <c r="B97" s="3">
        <v>45488.514062499999</v>
      </c>
      <c r="C97" s="1">
        <v>658</v>
      </c>
      <c r="D97" s="32" t="s">
        <v>337</v>
      </c>
      <c r="E97" s="32" t="s">
        <v>215</v>
      </c>
      <c r="F97" s="32" t="s">
        <v>5</v>
      </c>
      <c r="G97" s="3"/>
      <c r="H97" s="32"/>
      <c r="I97" s="1">
        <v>11935</v>
      </c>
      <c r="J97" s="32" t="s">
        <v>337</v>
      </c>
      <c r="K97" s="1">
        <v>497.29166666666669</v>
      </c>
      <c r="L97" s="32" t="s">
        <v>339</v>
      </c>
      <c r="M97" s="32" t="s">
        <v>7</v>
      </c>
      <c r="N97" s="1">
        <v>1</v>
      </c>
      <c r="O97" s="32" t="s">
        <v>383</v>
      </c>
      <c r="P97" s="1">
        <v>27.416666666666664</v>
      </c>
      <c r="Q97" s="32" t="s">
        <v>339</v>
      </c>
      <c r="R97" s="1"/>
      <c r="S97" s="32"/>
      <c r="T97" s="1"/>
      <c r="U97" s="32"/>
    </row>
    <row r="98" spans="1:21" x14ac:dyDescent="0.25">
      <c r="A98" s="32" t="s">
        <v>216</v>
      </c>
      <c r="B98" s="3">
        <v>45365.301631944443</v>
      </c>
      <c r="C98" s="1">
        <v>380</v>
      </c>
      <c r="D98" s="32" t="s">
        <v>337</v>
      </c>
      <c r="E98" s="32" t="s">
        <v>217</v>
      </c>
      <c r="F98" s="32" t="s">
        <v>5</v>
      </c>
      <c r="G98" s="3"/>
      <c r="H98" s="32"/>
      <c r="I98" s="1">
        <v>14121</v>
      </c>
      <c r="J98" s="32" t="s">
        <v>337</v>
      </c>
      <c r="K98" s="1">
        <v>588.375</v>
      </c>
      <c r="L98" s="32" t="s">
        <v>339</v>
      </c>
      <c r="M98" s="32" t="s">
        <v>7</v>
      </c>
      <c r="N98" s="1">
        <v>1</v>
      </c>
      <c r="O98" s="32" t="s">
        <v>218</v>
      </c>
      <c r="P98" s="1">
        <v>15.833333333333332</v>
      </c>
      <c r="Q98" s="32" t="s">
        <v>339</v>
      </c>
      <c r="R98" s="1"/>
      <c r="S98" s="32"/>
      <c r="T98" s="1"/>
      <c r="U98" s="32"/>
    </row>
    <row r="99" spans="1:21" x14ac:dyDescent="0.25">
      <c r="A99" s="32" t="s">
        <v>219</v>
      </c>
      <c r="B99" s="3">
        <v>45438.369085648148</v>
      </c>
      <c r="C99" s="1">
        <v>53</v>
      </c>
      <c r="D99" s="32" t="s">
        <v>337</v>
      </c>
      <c r="E99" s="32" t="s">
        <v>220</v>
      </c>
      <c r="F99" s="32" t="s">
        <v>221</v>
      </c>
      <c r="G99" s="3"/>
      <c r="H99" s="32"/>
      <c r="I99" s="1">
        <v>15408</v>
      </c>
      <c r="J99" s="32" t="s">
        <v>337</v>
      </c>
      <c r="K99" s="1">
        <v>642</v>
      </c>
      <c r="L99" s="32" t="s">
        <v>339</v>
      </c>
      <c r="M99" s="32" t="s">
        <v>7</v>
      </c>
      <c r="N99" s="1">
        <v>1</v>
      </c>
      <c r="O99" s="32" t="s">
        <v>222</v>
      </c>
      <c r="P99" s="1">
        <v>2.2083333333333335</v>
      </c>
      <c r="Q99" s="32" t="s">
        <v>339</v>
      </c>
      <c r="R99" s="1"/>
      <c r="S99" s="32"/>
      <c r="T99" s="1"/>
      <c r="U99" s="32"/>
    </row>
    <row r="100" spans="1:21" x14ac:dyDescent="0.25">
      <c r="A100" s="32" t="s">
        <v>275</v>
      </c>
      <c r="B100" s="3">
        <v>45509.523333333331</v>
      </c>
      <c r="C100" s="1">
        <v>286</v>
      </c>
      <c r="D100" s="32" t="s">
        <v>337</v>
      </c>
      <c r="E100" s="32" t="s">
        <v>314</v>
      </c>
      <c r="F100" s="32" t="s">
        <v>5</v>
      </c>
      <c r="G100" s="3"/>
      <c r="H100" s="32"/>
      <c r="I100" s="1">
        <v>12031.9</v>
      </c>
      <c r="J100" s="32" t="s">
        <v>337</v>
      </c>
      <c r="K100" s="1">
        <v>501.32916666666665</v>
      </c>
      <c r="L100" s="32" t="s">
        <v>339</v>
      </c>
      <c r="M100" s="32" t="s">
        <v>7</v>
      </c>
      <c r="N100" s="1">
        <v>1</v>
      </c>
      <c r="O100" s="32" t="s">
        <v>403</v>
      </c>
      <c r="P100" s="1">
        <v>11.916666666666664</v>
      </c>
      <c r="Q100" s="32" t="s">
        <v>339</v>
      </c>
      <c r="R100" s="1"/>
      <c r="S100" s="32"/>
      <c r="T100" s="1"/>
      <c r="U100" s="32"/>
    </row>
    <row r="101" spans="1:21" x14ac:dyDescent="0.25">
      <c r="A101" s="32" t="s">
        <v>315</v>
      </c>
      <c r="B101" s="3">
        <v>45467.334583333337</v>
      </c>
      <c r="C101" s="1">
        <v>0</v>
      </c>
      <c r="D101" s="32" t="s">
        <v>337</v>
      </c>
      <c r="E101" s="32" t="s">
        <v>261</v>
      </c>
      <c r="F101" s="32" t="s">
        <v>316</v>
      </c>
      <c r="G101" s="3"/>
      <c r="H101" s="32"/>
      <c r="I101" s="1">
        <v>21</v>
      </c>
      <c r="J101" s="32" t="s">
        <v>337</v>
      </c>
      <c r="K101" s="1">
        <v>0.875</v>
      </c>
      <c r="L101" s="32" t="s">
        <v>339</v>
      </c>
      <c r="M101" s="32" t="s">
        <v>7</v>
      </c>
      <c r="N101" s="1">
        <v>1</v>
      </c>
      <c r="O101" s="32" t="s">
        <v>262</v>
      </c>
      <c r="P101" s="1">
        <v>0</v>
      </c>
      <c r="Q101" s="32" t="s">
        <v>339</v>
      </c>
      <c r="R101" s="1"/>
      <c r="S101" s="32"/>
      <c r="T101" s="1"/>
      <c r="U101" s="32"/>
    </row>
    <row r="102" spans="1:21" x14ac:dyDescent="0.25">
      <c r="A102" s="32" t="s">
        <v>265</v>
      </c>
      <c r="B102" s="3">
        <v>45523.370057870372</v>
      </c>
      <c r="C102" s="1">
        <v>352</v>
      </c>
      <c r="D102" s="32" t="s">
        <v>337</v>
      </c>
      <c r="E102" s="32" t="s">
        <v>266</v>
      </c>
      <c r="F102" s="32" t="s">
        <v>5</v>
      </c>
      <c r="G102" s="3"/>
      <c r="H102" s="32"/>
      <c r="I102" s="1">
        <v>9800</v>
      </c>
      <c r="J102" s="32" t="s">
        <v>337</v>
      </c>
      <c r="K102" s="1">
        <v>408.33333333333331</v>
      </c>
      <c r="L102" s="32" t="s">
        <v>339</v>
      </c>
      <c r="M102" s="32" t="s">
        <v>7</v>
      </c>
      <c r="N102" s="1">
        <v>1</v>
      </c>
      <c r="O102" s="32" t="s">
        <v>385</v>
      </c>
      <c r="P102" s="1">
        <v>14.666666666666666</v>
      </c>
      <c r="Q102" s="32" t="s">
        <v>339</v>
      </c>
      <c r="R102" s="1"/>
      <c r="S102" s="32"/>
      <c r="T102" s="1"/>
      <c r="U102" s="32"/>
    </row>
    <row r="103" spans="1:21" x14ac:dyDescent="0.25">
      <c r="A103" s="32" t="s">
        <v>263</v>
      </c>
      <c r="B103" s="3">
        <v>45564.281736111108</v>
      </c>
      <c r="C103" s="1">
        <v>0</v>
      </c>
      <c r="D103" s="32" t="s">
        <v>337</v>
      </c>
      <c r="E103" s="32" t="s">
        <v>264</v>
      </c>
      <c r="F103" s="32" t="s">
        <v>5</v>
      </c>
      <c r="G103" s="3"/>
      <c r="H103" s="32"/>
      <c r="I103" s="1">
        <v>12294.9</v>
      </c>
      <c r="J103" s="32" t="s">
        <v>337</v>
      </c>
      <c r="K103" s="1">
        <v>512.28750000000002</v>
      </c>
      <c r="L103" s="32" t="s">
        <v>339</v>
      </c>
      <c r="M103" s="32" t="s">
        <v>7</v>
      </c>
      <c r="N103" s="1">
        <v>1</v>
      </c>
      <c r="O103" s="32" t="s">
        <v>386</v>
      </c>
      <c r="P103" s="1">
        <v>0</v>
      </c>
      <c r="Q103" s="32" t="s">
        <v>339</v>
      </c>
      <c r="R103" s="1"/>
      <c r="S103" s="32"/>
      <c r="T103" s="1"/>
      <c r="U103" s="32"/>
    </row>
    <row r="104" spans="1:21" x14ac:dyDescent="0.25">
      <c r="A104" s="32" t="s">
        <v>357</v>
      </c>
      <c r="B104" s="3">
        <v>45579.405439814815</v>
      </c>
      <c r="C104" s="1">
        <v>0</v>
      </c>
      <c r="D104" s="32" t="s">
        <v>337</v>
      </c>
      <c r="E104" s="32" t="s">
        <v>398</v>
      </c>
      <c r="F104" s="32" t="s">
        <v>5</v>
      </c>
      <c r="G104" s="3"/>
      <c r="H104" s="32"/>
      <c r="I104" s="1">
        <v>3757</v>
      </c>
      <c r="J104" s="32" t="s">
        <v>337</v>
      </c>
      <c r="K104" s="1">
        <v>156.54166666666666</v>
      </c>
      <c r="L104" s="32" t="s">
        <v>339</v>
      </c>
      <c r="M104" s="32" t="s">
        <v>7</v>
      </c>
      <c r="N104" s="1">
        <v>1</v>
      </c>
      <c r="O104" s="32" t="s">
        <v>399</v>
      </c>
      <c r="P104" s="1">
        <v>0</v>
      </c>
      <c r="Q104" s="32" t="s">
        <v>339</v>
      </c>
      <c r="R104" s="1"/>
      <c r="S104" s="32"/>
      <c r="T104" s="1"/>
      <c r="U104" s="32"/>
    </row>
    <row r="105" spans="1:21" x14ac:dyDescent="0.25">
      <c r="A105" s="32" t="s">
        <v>361</v>
      </c>
      <c r="B105" s="3">
        <v>45550.873425925929</v>
      </c>
      <c r="C105" s="1">
        <v>336</v>
      </c>
      <c r="D105" s="32" t="s">
        <v>337</v>
      </c>
      <c r="E105" s="32" t="s">
        <v>362</v>
      </c>
      <c r="F105" s="32" t="s">
        <v>5</v>
      </c>
      <c r="G105" s="3"/>
      <c r="H105" s="32"/>
      <c r="I105" s="1">
        <v>15287</v>
      </c>
      <c r="J105" s="32" t="s">
        <v>337</v>
      </c>
      <c r="K105" s="1">
        <v>636.95833333333337</v>
      </c>
      <c r="L105" s="32" t="s">
        <v>339</v>
      </c>
      <c r="M105" s="32" t="s">
        <v>7</v>
      </c>
      <c r="N105" s="1">
        <v>1</v>
      </c>
      <c r="O105" s="32" t="s">
        <v>363</v>
      </c>
      <c r="P105" s="1">
        <v>14</v>
      </c>
      <c r="Q105" s="32" t="s">
        <v>339</v>
      </c>
      <c r="R105" s="1"/>
      <c r="S105" s="32"/>
      <c r="T105" s="1"/>
      <c r="U105" s="32"/>
    </row>
    <row r="106" spans="1:21" x14ac:dyDescent="0.25">
      <c r="A106" s="32" t="s">
        <v>438</v>
      </c>
      <c r="B106" s="3">
        <v>45561.448564814818</v>
      </c>
      <c r="C106" s="1">
        <v>225</v>
      </c>
      <c r="D106" s="32" t="s">
        <v>337</v>
      </c>
      <c r="E106" s="32" t="s">
        <v>439</v>
      </c>
      <c r="F106" s="32" t="s">
        <v>440</v>
      </c>
      <c r="G106" s="3"/>
      <c r="H106" s="32"/>
      <c r="I106" s="1">
        <v>6899</v>
      </c>
      <c r="J106" s="32" t="s">
        <v>337</v>
      </c>
      <c r="K106" s="1">
        <v>287.45833333333331</v>
      </c>
      <c r="L106" s="32" t="s">
        <v>339</v>
      </c>
      <c r="M106" s="32" t="s">
        <v>7</v>
      </c>
      <c r="N106" s="1">
        <v>1</v>
      </c>
      <c r="O106" s="32" t="s">
        <v>441</v>
      </c>
      <c r="P106" s="1">
        <v>9.375</v>
      </c>
      <c r="Q106" s="32" t="s">
        <v>339</v>
      </c>
      <c r="R106" s="1"/>
      <c r="S106" s="32"/>
      <c r="T106" s="1"/>
      <c r="U106" s="32"/>
    </row>
    <row r="107" spans="1:21" x14ac:dyDescent="0.25">
      <c r="A107" s="32" t="s">
        <v>442</v>
      </c>
      <c r="B107" s="3">
        <v>45541.416886574072</v>
      </c>
      <c r="C107" s="1">
        <v>203.6</v>
      </c>
      <c r="D107" s="32" t="s">
        <v>337</v>
      </c>
      <c r="E107" s="32" t="s">
        <v>443</v>
      </c>
      <c r="F107" s="32" t="s">
        <v>444</v>
      </c>
      <c r="G107" s="3"/>
      <c r="H107" s="32"/>
      <c r="I107" s="1">
        <v>8183</v>
      </c>
      <c r="J107" s="32" t="s">
        <v>337</v>
      </c>
      <c r="K107" s="1">
        <v>340.95833333333331</v>
      </c>
      <c r="L107" s="32" t="s">
        <v>339</v>
      </c>
      <c r="M107" s="32" t="s">
        <v>7</v>
      </c>
      <c r="N107" s="1">
        <v>1</v>
      </c>
      <c r="O107" s="32" t="s">
        <v>445</v>
      </c>
      <c r="P107" s="1">
        <v>8.4833333333333325</v>
      </c>
      <c r="Q107" s="32" t="s">
        <v>339</v>
      </c>
      <c r="R107" s="1"/>
      <c r="S107" s="32"/>
      <c r="T107" s="1"/>
      <c r="U107" s="32"/>
    </row>
    <row r="108" spans="1:21" x14ac:dyDescent="0.25">
      <c r="A108" s="32" t="s">
        <v>461</v>
      </c>
      <c r="B108" s="3">
        <v>45565.392175925925</v>
      </c>
      <c r="C108" s="1">
        <v>114.4</v>
      </c>
      <c r="D108" s="32" t="s">
        <v>337</v>
      </c>
      <c r="E108" s="32" t="s">
        <v>462</v>
      </c>
      <c r="F108" s="32" t="s">
        <v>5</v>
      </c>
      <c r="G108" s="3"/>
      <c r="H108" s="32"/>
      <c r="I108" s="1">
        <v>4377</v>
      </c>
      <c r="J108" s="32" t="s">
        <v>337</v>
      </c>
      <c r="K108" s="1">
        <v>182.375</v>
      </c>
      <c r="L108" s="32" t="s">
        <v>339</v>
      </c>
      <c r="M108" s="32" t="s">
        <v>7</v>
      </c>
      <c r="N108" s="1">
        <v>1</v>
      </c>
      <c r="O108" s="32" t="s">
        <v>463</v>
      </c>
      <c r="P108" s="1">
        <v>4.7666666666666666</v>
      </c>
      <c r="Q108" s="32" t="s">
        <v>339</v>
      </c>
      <c r="R108" s="1"/>
      <c r="S108" s="32"/>
      <c r="T108" s="1"/>
      <c r="U108" s="32"/>
    </row>
    <row r="109" spans="1:21" x14ac:dyDescent="0.25">
      <c r="A109" s="32" t="s">
        <v>448</v>
      </c>
      <c r="B109" s="3">
        <v>45555.407222222224</v>
      </c>
      <c r="C109" s="1">
        <v>115</v>
      </c>
      <c r="D109" s="32" t="s">
        <v>337</v>
      </c>
      <c r="E109" s="32" t="s">
        <v>449</v>
      </c>
      <c r="F109" s="32" t="s">
        <v>5</v>
      </c>
      <c r="G109" s="3"/>
      <c r="H109" s="32"/>
      <c r="I109" s="1">
        <v>5383</v>
      </c>
      <c r="J109" s="32" t="s">
        <v>337</v>
      </c>
      <c r="K109" s="1">
        <v>224.29166666666666</v>
      </c>
      <c r="L109" s="32" t="s">
        <v>339</v>
      </c>
      <c r="M109" s="32" t="s">
        <v>7</v>
      </c>
      <c r="N109" s="1">
        <v>1</v>
      </c>
      <c r="O109" s="32" t="s">
        <v>450</v>
      </c>
      <c r="P109" s="1">
        <v>4.7916666666666661</v>
      </c>
      <c r="Q109" s="32" t="s">
        <v>339</v>
      </c>
      <c r="R109" s="1"/>
      <c r="S109" s="32"/>
      <c r="T109" s="1"/>
      <c r="U109" s="32"/>
    </row>
    <row r="110" spans="1:21" x14ac:dyDescent="0.25">
      <c r="A110" s="32" t="s">
        <v>455</v>
      </c>
      <c r="B110" s="3">
        <v>45582.439988425926</v>
      </c>
      <c r="C110" s="1">
        <v>51</v>
      </c>
      <c r="D110" s="32" t="s">
        <v>337</v>
      </c>
      <c r="E110" s="32" t="s">
        <v>456</v>
      </c>
      <c r="F110" s="32" t="s">
        <v>457</v>
      </c>
      <c r="G110" s="3"/>
      <c r="H110" s="32"/>
      <c r="I110" s="1">
        <v>6020</v>
      </c>
      <c r="J110" s="32" t="s">
        <v>337</v>
      </c>
      <c r="K110" s="1">
        <v>250.83333333333334</v>
      </c>
      <c r="L110" s="32" t="s">
        <v>339</v>
      </c>
      <c r="M110" s="32" t="s">
        <v>7</v>
      </c>
      <c r="N110" s="1">
        <v>1</v>
      </c>
      <c r="O110" s="32" t="s">
        <v>458</v>
      </c>
      <c r="P110" s="1">
        <v>2.125</v>
      </c>
      <c r="Q110" s="32" t="s">
        <v>339</v>
      </c>
      <c r="R110" s="1"/>
      <c r="S110" s="32"/>
      <c r="T110" s="1"/>
      <c r="U110" s="32"/>
    </row>
    <row r="111" spans="1:21" x14ac:dyDescent="0.25">
      <c r="A111" s="32" t="s">
        <v>464</v>
      </c>
      <c r="B111" s="3">
        <v>45562.608912037038</v>
      </c>
      <c r="C111" s="1">
        <v>305</v>
      </c>
      <c r="D111" s="32" t="s">
        <v>337</v>
      </c>
      <c r="E111" s="32" t="s">
        <v>465</v>
      </c>
      <c r="F111" s="32" t="s">
        <v>5</v>
      </c>
      <c r="G111" s="3"/>
      <c r="H111" s="32"/>
      <c r="I111" s="1">
        <v>6280.3</v>
      </c>
      <c r="J111" s="32" t="s">
        <v>337</v>
      </c>
      <c r="K111" s="1">
        <v>261.67916666666667</v>
      </c>
      <c r="L111" s="32" t="s">
        <v>339</v>
      </c>
      <c r="M111" s="32" t="s">
        <v>7</v>
      </c>
      <c r="N111" s="1">
        <v>1</v>
      </c>
      <c r="O111" s="32" t="s">
        <v>546</v>
      </c>
      <c r="P111" s="1">
        <v>12.708333333333332</v>
      </c>
      <c r="Q111" s="32" t="s">
        <v>339</v>
      </c>
      <c r="R111" s="1"/>
      <c r="S111" s="32"/>
      <c r="T111" s="1"/>
      <c r="U111" s="32"/>
    </row>
    <row r="112" spans="1:21" x14ac:dyDescent="0.25">
      <c r="A112" s="32" t="s">
        <v>459</v>
      </c>
      <c r="B112" s="3">
        <v>45570.503599537034</v>
      </c>
      <c r="C112" s="1">
        <v>197</v>
      </c>
      <c r="D112" s="32" t="s">
        <v>337</v>
      </c>
      <c r="E112" s="32" t="s">
        <v>460</v>
      </c>
      <c r="F112" s="32" t="s">
        <v>5</v>
      </c>
      <c r="G112" s="3"/>
      <c r="H112" s="32"/>
      <c r="I112" s="1">
        <v>6530.4</v>
      </c>
      <c r="J112" s="32" t="s">
        <v>337</v>
      </c>
      <c r="K112" s="1">
        <v>272.09999999999997</v>
      </c>
      <c r="L112" s="32" t="s">
        <v>339</v>
      </c>
      <c r="M112" s="32" t="s">
        <v>7</v>
      </c>
      <c r="N112" s="1">
        <v>1</v>
      </c>
      <c r="O112" s="32" t="s">
        <v>547</v>
      </c>
      <c r="P112" s="1">
        <v>8.2083333333333321</v>
      </c>
      <c r="Q112" s="32" t="s">
        <v>339</v>
      </c>
      <c r="R112" s="1"/>
      <c r="S112" s="32"/>
      <c r="T112" s="1"/>
      <c r="U112" s="32"/>
    </row>
    <row r="113" spans="1:21" x14ac:dyDescent="0.25">
      <c r="A113" s="32" t="s">
        <v>548</v>
      </c>
      <c r="B113" s="3">
        <v>45564.769375000003</v>
      </c>
      <c r="C113" s="1">
        <v>188</v>
      </c>
      <c r="D113" s="32" t="s">
        <v>337</v>
      </c>
      <c r="E113" s="32" t="s">
        <v>549</v>
      </c>
      <c r="F113" s="32" t="s">
        <v>5</v>
      </c>
      <c r="G113" s="3"/>
      <c r="H113" s="32"/>
      <c r="I113" s="1">
        <v>1468</v>
      </c>
      <c r="J113" s="32" t="s">
        <v>337</v>
      </c>
      <c r="K113" s="1">
        <v>61.166666666666664</v>
      </c>
      <c r="L113" s="32" t="s">
        <v>339</v>
      </c>
      <c r="M113" s="32" t="s">
        <v>7</v>
      </c>
      <c r="N113" s="1">
        <v>1</v>
      </c>
      <c r="O113" s="32" t="s">
        <v>550</v>
      </c>
      <c r="P113" s="1">
        <v>7.833333333333333</v>
      </c>
      <c r="Q113" s="32" t="s">
        <v>339</v>
      </c>
      <c r="R113" s="1"/>
      <c r="S113" s="32"/>
      <c r="T113" s="1"/>
      <c r="U113" s="32"/>
    </row>
    <row r="114" spans="1:21" x14ac:dyDescent="0.25">
      <c r="A114" s="32" t="s">
        <v>551</v>
      </c>
      <c r="B114" s="3">
        <v>45542.688888888886</v>
      </c>
      <c r="C114" s="1">
        <v>687.7</v>
      </c>
      <c r="D114" s="32" t="s">
        <v>337</v>
      </c>
      <c r="E114" s="32" t="s">
        <v>552</v>
      </c>
      <c r="F114" s="32" t="s">
        <v>5</v>
      </c>
      <c r="G114" s="3"/>
      <c r="H114" s="32"/>
      <c r="I114" s="1">
        <v>1624</v>
      </c>
      <c r="J114" s="32" t="s">
        <v>337</v>
      </c>
      <c r="K114" s="1">
        <v>67.666666666666671</v>
      </c>
      <c r="L114" s="32" t="s">
        <v>339</v>
      </c>
      <c r="M114" s="32" t="s">
        <v>7</v>
      </c>
      <c r="N114" s="1">
        <v>1</v>
      </c>
      <c r="O114" s="32" t="s">
        <v>553</v>
      </c>
      <c r="P114" s="1">
        <v>28.654166666666665</v>
      </c>
      <c r="Q114" s="32" t="s">
        <v>339</v>
      </c>
      <c r="R114" s="1"/>
      <c r="S114" s="32"/>
      <c r="T114" s="1"/>
      <c r="U114" s="32"/>
    </row>
    <row r="115" spans="1:21" x14ac:dyDescent="0.25">
      <c r="A115" s="32" t="s">
        <v>554</v>
      </c>
      <c r="B115" s="3">
        <v>45555.402060185188</v>
      </c>
      <c r="C115" s="1">
        <v>420</v>
      </c>
      <c r="D115" s="32" t="s">
        <v>337</v>
      </c>
      <c r="E115" s="32" t="s">
        <v>555</v>
      </c>
      <c r="F115" s="32" t="s">
        <v>5</v>
      </c>
      <c r="G115" s="3"/>
      <c r="H115" s="32"/>
      <c r="I115" s="1">
        <v>1651</v>
      </c>
      <c r="J115" s="32" t="s">
        <v>337</v>
      </c>
      <c r="K115" s="1">
        <v>68.791666666666671</v>
      </c>
      <c r="L115" s="32" t="s">
        <v>339</v>
      </c>
      <c r="M115" s="32" t="s">
        <v>7</v>
      </c>
      <c r="N115" s="1">
        <v>1</v>
      </c>
      <c r="O115" s="32" t="s">
        <v>556</v>
      </c>
      <c r="P115" s="1">
        <v>17.5</v>
      </c>
      <c r="Q115" s="32" t="s">
        <v>339</v>
      </c>
      <c r="R115" s="1"/>
      <c r="S115" s="32"/>
      <c r="T115" s="1"/>
      <c r="U115" s="32"/>
    </row>
    <row r="116" spans="1:21" x14ac:dyDescent="0.25">
      <c r="A116" s="32" t="s">
        <v>557</v>
      </c>
      <c r="B116" s="3">
        <v>45557.551238425927</v>
      </c>
      <c r="C116" s="1">
        <v>455</v>
      </c>
      <c r="D116" s="32" t="s">
        <v>337</v>
      </c>
      <c r="E116" s="32" t="s">
        <v>558</v>
      </c>
      <c r="F116" s="32" t="s">
        <v>5</v>
      </c>
      <c r="G116" s="3"/>
      <c r="H116" s="32"/>
      <c r="I116" s="1">
        <v>1546</v>
      </c>
      <c r="J116" s="32" t="s">
        <v>337</v>
      </c>
      <c r="K116" s="1">
        <v>64.416666666666671</v>
      </c>
      <c r="L116" s="32" t="s">
        <v>339</v>
      </c>
      <c r="M116" s="32" t="s">
        <v>7</v>
      </c>
      <c r="N116" s="1">
        <v>1</v>
      </c>
      <c r="O116" s="32" t="s">
        <v>559</v>
      </c>
      <c r="P116" s="1">
        <v>18.958333333333332</v>
      </c>
      <c r="Q116" s="32" t="s">
        <v>339</v>
      </c>
      <c r="R116" s="1"/>
      <c r="S116" s="32"/>
      <c r="T116" s="1"/>
      <c r="U116" s="32"/>
    </row>
    <row r="117" spans="1:21" x14ac:dyDescent="0.25">
      <c r="A117" s="32" t="s">
        <v>573</v>
      </c>
      <c r="B117" s="3">
        <v>45558.441608796296</v>
      </c>
      <c r="C117" s="1">
        <v>287.2</v>
      </c>
      <c r="D117" s="32" t="s">
        <v>337</v>
      </c>
      <c r="E117" s="32" t="s">
        <v>574</v>
      </c>
      <c r="F117" s="32" t="s">
        <v>5</v>
      </c>
      <c r="G117" s="3"/>
      <c r="H117" s="32"/>
      <c r="I117" s="1">
        <v>856.3</v>
      </c>
      <c r="J117" s="32" t="s">
        <v>337</v>
      </c>
      <c r="K117" s="1">
        <v>35.679166666666667</v>
      </c>
      <c r="L117" s="32" t="s">
        <v>339</v>
      </c>
      <c r="M117" s="32" t="s">
        <v>7</v>
      </c>
      <c r="N117" s="1">
        <v>1</v>
      </c>
      <c r="O117" s="32" t="s">
        <v>538</v>
      </c>
      <c r="P117" s="1">
        <v>11.966666666666665</v>
      </c>
      <c r="Q117" s="32" t="s">
        <v>339</v>
      </c>
      <c r="R117" s="1"/>
      <c r="S117" s="32"/>
      <c r="T117" s="1"/>
      <c r="U117" s="32"/>
    </row>
    <row r="118" spans="1:21" x14ac:dyDescent="0.25">
      <c r="A118" s="32" t="s">
        <v>575</v>
      </c>
      <c r="B118" s="3">
        <v>45565.766180555554</v>
      </c>
      <c r="C118" s="1">
        <v>275</v>
      </c>
      <c r="D118" s="32" t="s">
        <v>337</v>
      </c>
      <c r="E118" s="32" t="s">
        <v>576</v>
      </c>
      <c r="F118" s="32" t="s">
        <v>5</v>
      </c>
      <c r="G118" s="3"/>
      <c r="H118" s="32"/>
      <c r="I118" s="1">
        <v>925</v>
      </c>
      <c r="J118" s="32" t="s">
        <v>337</v>
      </c>
      <c r="K118" s="1">
        <v>38.541666666666664</v>
      </c>
      <c r="L118" s="32" t="s">
        <v>339</v>
      </c>
      <c r="M118" s="32" t="s">
        <v>7</v>
      </c>
      <c r="N118" s="1">
        <v>1</v>
      </c>
      <c r="O118" s="32" t="s">
        <v>537</v>
      </c>
      <c r="P118" s="1">
        <v>11.458333333333332</v>
      </c>
      <c r="Q118" s="32" t="s">
        <v>339</v>
      </c>
      <c r="R118" s="1"/>
      <c r="S118" s="32"/>
      <c r="T118" s="1"/>
      <c r="U118" s="32"/>
    </row>
    <row r="119" spans="1:21" x14ac:dyDescent="0.25">
      <c r="A119" s="32" t="s">
        <v>528</v>
      </c>
      <c r="B119" s="3">
        <v>45557.491678240738</v>
      </c>
      <c r="C119" s="1">
        <v>121</v>
      </c>
      <c r="D119" s="32" t="s">
        <v>337</v>
      </c>
      <c r="E119" s="32" t="s">
        <v>577</v>
      </c>
      <c r="F119" s="32" t="s">
        <v>578</v>
      </c>
      <c r="G119" s="3"/>
      <c r="H119" s="32"/>
      <c r="I119" s="1">
        <v>863</v>
      </c>
      <c r="J119" s="32" t="s">
        <v>337</v>
      </c>
      <c r="K119" s="1">
        <v>35.958333333333336</v>
      </c>
      <c r="L119" s="32" t="s">
        <v>339</v>
      </c>
      <c r="M119" s="32" t="s">
        <v>7</v>
      </c>
      <c r="N119" s="1">
        <v>1</v>
      </c>
      <c r="O119" s="32" t="s">
        <v>579</v>
      </c>
      <c r="P119" s="1">
        <v>5.0416666666666661</v>
      </c>
      <c r="Q119" s="32" t="s">
        <v>339</v>
      </c>
      <c r="R119" s="1"/>
      <c r="S119" s="32"/>
      <c r="T119" s="1"/>
      <c r="U119" s="32"/>
    </row>
    <row r="120" spans="1:21" x14ac:dyDescent="0.25">
      <c r="A120" s="32" t="s">
        <v>529</v>
      </c>
      <c r="B120" s="3">
        <v>45561.41138888889</v>
      </c>
      <c r="C120" s="1">
        <v>254</v>
      </c>
      <c r="D120" s="32" t="s">
        <v>337</v>
      </c>
      <c r="E120" s="32" t="s">
        <v>580</v>
      </c>
      <c r="F120" s="32" t="s">
        <v>578</v>
      </c>
      <c r="G120" s="3"/>
      <c r="H120" s="32"/>
      <c r="I120" s="1">
        <v>730</v>
      </c>
      <c r="J120" s="32" t="s">
        <v>337</v>
      </c>
      <c r="K120" s="1">
        <v>30.416666666666668</v>
      </c>
      <c r="L120" s="32" t="s">
        <v>339</v>
      </c>
      <c r="M120" s="32" t="s">
        <v>7</v>
      </c>
      <c r="N120" s="1">
        <v>1</v>
      </c>
      <c r="O120" s="32" t="s">
        <v>581</v>
      </c>
      <c r="P120" s="1">
        <v>10.583333333333332</v>
      </c>
      <c r="Q120" s="32" t="s">
        <v>339</v>
      </c>
      <c r="R120" s="1"/>
      <c r="S120" s="32"/>
      <c r="T120" s="1"/>
      <c r="U120" s="32"/>
    </row>
    <row r="121" spans="1:21" x14ac:dyDescent="0.25">
      <c r="A121" s="32" t="s">
        <v>530</v>
      </c>
      <c r="B121" s="3">
        <v>45580.311631944445</v>
      </c>
      <c r="C121" s="1">
        <v>129</v>
      </c>
      <c r="D121" s="32" t="s">
        <v>337</v>
      </c>
      <c r="E121" s="32" t="s">
        <v>585</v>
      </c>
      <c r="F121" s="32" t="s">
        <v>578</v>
      </c>
      <c r="G121" s="3"/>
      <c r="H121" s="32"/>
      <c r="I121" s="1">
        <v>741</v>
      </c>
      <c r="J121" s="32" t="s">
        <v>337</v>
      </c>
      <c r="K121" s="1">
        <v>30.875</v>
      </c>
      <c r="L121" s="32" t="s">
        <v>339</v>
      </c>
      <c r="M121" s="32" t="s">
        <v>7</v>
      </c>
      <c r="N121" s="1">
        <v>1</v>
      </c>
      <c r="O121" s="32" t="s">
        <v>586</v>
      </c>
      <c r="P121" s="1">
        <v>5.375</v>
      </c>
      <c r="Q121" s="32" t="s">
        <v>339</v>
      </c>
      <c r="R121" s="1"/>
      <c r="S121" s="32"/>
      <c r="T121" s="1"/>
      <c r="U121" s="32"/>
    </row>
    <row r="122" spans="1:21" x14ac:dyDescent="0.25">
      <c r="A122" s="32" t="s">
        <v>531</v>
      </c>
      <c r="B122" s="3">
        <v>45535.47042824074</v>
      </c>
      <c r="C122" s="1">
        <v>701</v>
      </c>
      <c r="D122" s="32" t="s">
        <v>337</v>
      </c>
      <c r="E122" s="32" t="s">
        <v>587</v>
      </c>
      <c r="F122" s="32" t="s">
        <v>578</v>
      </c>
      <c r="G122" s="3"/>
      <c r="H122" s="32"/>
      <c r="I122" s="1">
        <v>701</v>
      </c>
      <c r="J122" s="32" t="s">
        <v>337</v>
      </c>
      <c r="K122" s="1">
        <v>29.208333333333332</v>
      </c>
      <c r="L122" s="32" t="s">
        <v>339</v>
      </c>
      <c r="M122" s="32" t="s">
        <v>7</v>
      </c>
      <c r="N122" s="1">
        <v>1</v>
      </c>
      <c r="O122" s="32" t="s">
        <v>588</v>
      </c>
      <c r="P122" s="1">
        <v>29.208333333333329</v>
      </c>
      <c r="Q122" s="32" t="s">
        <v>339</v>
      </c>
      <c r="R122" s="1"/>
      <c r="S122" s="32"/>
      <c r="T122" s="1"/>
      <c r="U122" s="32"/>
    </row>
    <row r="123" spans="1:21" x14ac:dyDescent="0.25">
      <c r="A123" s="32" t="s">
        <v>532</v>
      </c>
      <c r="B123" s="3">
        <v>45536.294444444444</v>
      </c>
      <c r="C123" s="1">
        <v>697</v>
      </c>
      <c r="D123" s="32" t="s">
        <v>337</v>
      </c>
      <c r="E123" s="32" t="s">
        <v>589</v>
      </c>
      <c r="F123" s="32" t="s">
        <v>578</v>
      </c>
      <c r="G123" s="3"/>
      <c r="H123" s="32"/>
      <c r="I123" s="1">
        <v>697</v>
      </c>
      <c r="J123" s="32" t="s">
        <v>337</v>
      </c>
      <c r="K123" s="1">
        <v>29.041666666666668</v>
      </c>
      <c r="L123" s="32" t="s">
        <v>339</v>
      </c>
      <c r="M123" s="32" t="s">
        <v>7</v>
      </c>
      <c r="N123" s="1">
        <v>1</v>
      </c>
      <c r="O123" s="32" t="s">
        <v>590</v>
      </c>
      <c r="P123" s="1">
        <v>29.041666666666664</v>
      </c>
      <c r="Q123" s="32" t="s">
        <v>339</v>
      </c>
      <c r="R123" s="1"/>
      <c r="S123" s="32"/>
      <c r="T123" s="1"/>
      <c r="U123" s="32"/>
    </row>
    <row r="124" spans="1:21" x14ac:dyDescent="0.25">
      <c r="A124" s="32" t="s">
        <v>534</v>
      </c>
      <c r="B124" s="3">
        <v>45544.726898148147</v>
      </c>
      <c r="C124" s="1">
        <v>481</v>
      </c>
      <c r="D124" s="32" t="s">
        <v>337</v>
      </c>
      <c r="E124" s="32" t="s">
        <v>591</v>
      </c>
      <c r="F124" s="32" t="s">
        <v>578</v>
      </c>
      <c r="G124" s="3"/>
      <c r="H124" s="32"/>
      <c r="I124" s="1">
        <v>481</v>
      </c>
      <c r="J124" s="32" t="s">
        <v>337</v>
      </c>
      <c r="K124" s="1">
        <v>20.041666666666668</v>
      </c>
      <c r="L124" s="32" t="s">
        <v>339</v>
      </c>
      <c r="M124" s="32" t="s">
        <v>7</v>
      </c>
      <c r="N124" s="1">
        <v>1</v>
      </c>
      <c r="O124" s="32" t="s">
        <v>592</v>
      </c>
      <c r="P124" s="1">
        <v>20.041666666666664</v>
      </c>
      <c r="Q124" s="32" t="s">
        <v>339</v>
      </c>
      <c r="R124" s="1"/>
      <c r="S124" s="32"/>
      <c r="T124" s="1"/>
      <c r="U124" s="32"/>
    </row>
    <row r="125" spans="1:21" x14ac:dyDescent="0.25">
      <c r="A125" s="32" t="s">
        <v>593</v>
      </c>
      <c r="B125" s="3">
        <v>45557.550162037034</v>
      </c>
      <c r="C125" s="1">
        <v>303</v>
      </c>
      <c r="D125" s="32" t="s">
        <v>337</v>
      </c>
      <c r="E125" s="32" t="s">
        <v>594</v>
      </c>
      <c r="F125" s="32" t="s">
        <v>5</v>
      </c>
      <c r="G125" s="3"/>
      <c r="H125" s="32"/>
      <c r="I125" s="1">
        <v>1120</v>
      </c>
      <c r="J125" s="32" t="s">
        <v>337</v>
      </c>
      <c r="K125" s="1">
        <v>46.666666666666664</v>
      </c>
      <c r="L125" s="32" t="s">
        <v>339</v>
      </c>
      <c r="M125" s="32" t="s">
        <v>7</v>
      </c>
      <c r="N125" s="1">
        <v>1</v>
      </c>
      <c r="O125" s="32" t="s">
        <v>595</v>
      </c>
      <c r="P125" s="1">
        <v>12.624999999999998</v>
      </c>
      <c r="Q125" s="32" t="s">
        <v>339</v>
      </c>
      <c r="R125" s="1"/>
      <c r="S125" s="32"/>
      <c r="T125" s="1"/>
      <c r="U125" s="32"/>
    </row>
    <row r="126" spans="1:21" x14ac:dyDescent="0.25">
      <c r="A126" s="32" t="s">
        <v>535</v>
      </c>
      <c r="B126" s="3">
        <v>45477.531388888892</v>
      </c>
      <c r="C126" s="1">
        <v>150</v>
      </c>
      <c r="D126" s="32" t="s">
        <v>337</v>
      </c>
      <c r="E126" s="32" t="s">
        <v>560</v>
      </c>
      <c r="F126" s="32" t="s">
        <v>6</v>
      </c>
      <c r="G126" s="3">
        <v>45477.531412037039</v>
      </c>
      <c r="H126" s="32" t="s">
        <v>561</v>
      </c>
      <c r="I126" s="1">
        <v>150</v>
      </c>
      <c r="J126" s="32" t="s">
        <v>337</v>
      </c>
      <c r="K126" s="1">
        <v>6.25</v>
      </c>
      <c r="L126" s="32" t="s">
        <v>339</v>
      </c>
      <c r="M126" s="32" t="s">
        <v>7</v>
      </c>
      <c r="N126" s="1">
        <v>2</v>
      </c>
      <c r="O126" s="32" t="s">
        <v>562</v>
      </c>
      <c r="P126" s="1">
        <v>6.25</v>
      </c>
      <c r="Q126" s="32" t="s">
        <v>339</v>
      </c>
      <c r="R126" s="1">
        <v>150</v>
      </c>
      <c r="S126" s="32" t="s">
        <v>337</v>
      </c>
      <c r="T126" s="1">
        <v>6.25</v>
      </c>
      <c r="U126" s="32" t="s">
        <v>339</v>
      </c>
    </row>
    <row r="127" spans="1:21" x14ac:dyDescent="0.25">
      <c r="A127" s="32" t="s">
        <v>568</v>
      </c>
      <c r="B127" s="3">
        <v>45477.558576388888</v>
      </c>
      <c r="C127" s="1">
        <v>399</v>
      </c>
      <c r="D127" s="32" t="s">
        <v>337</v>
      </c>
      <c r="E127" s="32" t="s">
        <v>563</v>
      </c>
      <c r="F127" s="32" t="s">
        <v>6</v>
      </c>
      <c r="G127" s="3">
        <v>45477.558587962965</v>
      </c>
      <c r="H127" s="32" t="s">
        <v>561</v>
      </c>
      <c r="I127" s="1">
        <v>399</v>
      </c>
      <c r="J127" s="32" t="s">
        <v>337</v>
      </c>
      <c r="K127" s="1">
        <v>16.625</v>
      </c>
      <c r="L127" s="32" t="s">
        <v>339</v>
      </c>
      <c r="M127" s="32" t="s">
        <v>7</v>
      </c>
      <c r="N127" s="1">
        <v>2</v>
      </c>
      <c r="O127" s="32" t="s">
        <v>564</v>
      </c>
      <c r="P127" s="1">
        <v>16.625</v>
      </c>
      <c r="Q127" s="32" t="s">
        <v>339</v>
      </c>
      <c r="R127" s="1">
        <v>399</v>
      </c>
      <c r="S127" s="32" t="s">
        <v>337</v>
      </c>
      <c r="T127" s="1">
        <v>16.625</v>
      </c>
      <c r="U127" s="32" t="s">
        <v>339</v>
      </c>
    </row>
    <row r="128" spans="1:21" x14ac:dyDescent="0.25">
      <c r="A128" s="32" t="s">
        <v>17</v>
      </c>
      <c r="B128" s="3">
        <v>45562.721875000003</v>
      </c>
      <c r="C128" s="1">
        <v>310.79999999999995</v>
      </c>
      <c r="D128" s="32" t="s">
        <v>337</v>
      </c>
      <c r="E128" s="32" t="s">
        <v>18</v>
      </c>
      <c r="F128" s="32" t="s">
        <v>5</v>
      </c>
      <c r="G128" s="3"/>
      <c r="H128" s="32"/>
      <c r="I128" s="1">
        <v>52565.3</v>
      </c>
      <c r="J128" s="32" t="s">
        <v>337</v>
      </c>
      <c r="K128" s="1">
        <v>2190.2208333333333</v>
      </c>
      <c r="L128" s="32" t="s">
        <v>339</v>
      </c>
      <c r="M128" s="32" t="s">
        <v>7</v>
      </c>
      <c r="N128" s="1">
        <v>1</v>
      </c>
      <c r="O128" s="32" t="s">
        <v>19</v>
      </c>
      <c r="P128" s="1">
        <v>12.95</v>
      </c>
      <c r="Q128" s="32" t="s">
        <v>339</v>
      </c>
      <c r="R128" s="1"/>
      <c r="S128" s="32"/>
      <c r="T128" s="1"/>
      <c r="U128" s="32"/>
    </row>
    <row r="129" spans="1:21" x14ac:dyDescent="0.25">
      <c r="A129" s="32" t="s">
        <v>129</v>
      </c>
      <c r="B129" s="3">
        <v>45018.317083333335</v>
      </c>
      <c r="C129" s="1">
        <v>406</v>
      </c>
      <c r="D129" s="32" t="s">
        <v>337</v>
      </c>
      <c r="E129" s="32" t="s">
        <v>130</v>
      </c>
      <c r="F129" s="32" t="s">
        <v>5</v>
      </c>
      <c r="G129" s="3"/>
      <c r="H129" s="32"/>
      <c r="I129" s="1">
        <v>42859</v>
      </c>
      <c r="J129" s="32" t="s">
        <v>337</v>
      </c>
      <c r="K129" s="1">
        <v>1785.7916666666667</v>
      </c>
      <c r="L129" s="32" t="s">
        <v>339</v>
      </c>
      <c r="M129" s="32" t="s">
        <v>7</v>
      </c>
      <c r="N129" s="1">
        <v>1</v>
      </c>
      <c r="O129" s="32" t="s">
        <v>377</v>
      </c>
      <c r="P129" s="1">
        <v>16.916666666666668</v>
      </c>
      <c r="Q129" s="32" t="s">
        <v>339</v>
      </c>
      <c r="R129" s="1"/>
      <c r="S129" s="32"/>
      <c r="T129" s="1"/>
      <c r="U129" s="32"/>
    </row>
    <row r="130" spans="1:21" x14ac:dyDescent="0.25">
      <c r="A130" s="32" t="s">
        <v>134</v>
      </c>
      <c r="B130" s="3">
        <v>45540.324502314812</v>
      </c>
      <c r="C130" s="1">
        <v>26</v>
      </c>
      <c r="D130" s="32" t="s">
        <v>337</v>
      </c>
      <c r="E130" s="32" t="s">
        <v>135</v>
      </c>
      <c r="F130" s="32" t="s">
        <v>5</v>
      </c>
      <c r="G130" s="3"/>
      <c r="H130" s="32"/>
      <c r="I130" s="1">
        <v>29045</v>
      </c>
      <c r="J130" s="32" t="s">
        <v>337</v>
      </c>
      <c r="K130" s="1">
        <v>1210.2083333333333</v>
      </c>
      <c r="L130" s="32" t="s">
        <v>339</v>
      </c>
      <c r="M130" s="32" t="s">
        <v>114</v>
      </c>
      <c r="N130" s="1">
        <v>1</v>
      </c>
      <c r="O130" s="32" t="s">
        <v>136</v>
      </c>
      <c r="P130" s="1">
        <v>1.0833333333333333</v>
      </c>
      <c r="Q130" s="32" t="s">
        <v>339</v>
      </c>
      <c r="R130" s="1"/>
      <c r="S130" s="32"/>
      <c r="T130" s="1"/>
      <c r="U130" s="32"/>
    </row>
    <row r="131" spans="1:21" x14ac:dyDescent="0.25">
      <c r="A131" s="32" t="s">
        <v>143</v>
      </c>
      <c r="B131" s="3">
        <v>44999.35837962963</v>
      </c>
      <c r="C131" s="1">
        <v>224</v>
      </c>
      <c r="D131" s="32" t="s">
        <v>337</v>
      </c>
      <c r="E131" s="32" t="s">
        <v>259</v>
      </c>
      <c r="F131" s="32" t="s">
        <v>131</v>
      </c>
      <c r="G131" s="3">
        <v>44091.411469907405</v>
      </c>
      <c r="H131" s="32" t="s">
        <v>338</v>
      </c>
      <c r="I131" s="1">
        <v>9763</v>
      </c>
      <c r="J131" s="32" t="s">
        <v>337</v>
      </c>
      <c r="K131" s="1">
        <v>406.79166666666669</v>
      </c>
      <c r="L131" s="32" t="s">
        <v>339</v>
      </c>
      <c r="M131" s="32" t="s">
        <v>274</v>
      </c>
      <c r="N131" s="1">
        <v>2</v>
      </c>
      <c r="O131" s="32" t="s">
        <v>144</v>
      </c>
      <c r="P131" s="1">
        <v>9.3333333333333339</v>
      </c>
      <c r="Q131" s="32" t="s">
        <v>339</v>
      </c>
      <c r="R131" s="1">
        <v>9763</v>
      </c>
      <c r="S131" s="32" t="s">
        <v>337</v>
      </c>
      <c r="T131" s="1">
        <v>406.791666666666</v>
      </c>
      <c r="U131" s="32" t="s">
        <v>339</v>
      </c>
    </row>
    <row r="132" spans="1:21" x14ac:dyDescent="0.25">
      <c r="A132" s="32" t="s">
        <v>145</v>
      </c>
      <c r="B132" s="3">
        <v>45338.626388888886</v>
      </c>
      <c r="C132" s="1">
        <v>333</v>
      </c>
      <c r="D132" s="32" t="s">
        <v>337</v>
      </c>
      <c r="E132" s="32" t="s">
        <v>170</v>
      </c>
      <c r="F132" s="32" t="s">
        <v>131</v>
      </c>
      <c r="G132" s="3">
        <v>43880.447280092594</v>
      </c>
      <c r="H132" s="32" t="s">
        <v>338</v>
      </c>
      <c r="I132" s="1">
        <v>14611</v>
      </c>
      <c r="J132" s="32" t="s">
        <v>337</v>
      </c>
      <c r="K132" s="1">
        <v>608.79166666666663</v>
      </c>
      <c r="L132" s="32" t="s">
        <v>339</v>
      </c>
      <c r="M132" s="32" t="s">
        <v>274</v>
      </c>
      <c r="N132" s="1">
        <v>2</v>
      </c>
      <c r="O132" s="32" t="s">
        <v>146</v>
      </c>
      <c r="P132" s="1">
        <v>13.875000000000002</v>
      </c>
      <c r="Q132" s="32" t="s">
        <v>339</v>
      </c>
      <c r="R132" s="1">
        <v>14611</v>
      </c>
      <c r="S132" s="32" t="s">
        <v>337</v>
      </c>
      <c r="T132" s="1">
        <v>608.79166666666629</v>
      </c>
      <c r="U132" s="32" t="s">
        <v>339</v>
      </c>
    </row>
    <row r="133" spans="1:21" x14ac:dyDescent="0.25">
      <c r="A133" s="32" t="s">
        <v>147</v>
      </c>
      <c r="B133" s="3">
        <v>45401.382893518516</v>
      </c>
      <c r="C133" s="1">
        <v>126</v>
      </c>
      <c r="D133" s="32" t="s">
        <v>337</v>
      </c>
      <c r="E133" s="32" t="s">
        <v>344</v>
      </c>
      <c r="F133" s="32" t="s">
        <v>131</v>
      </c>
      <c r="G133" s="3">
        <v>44650.755208333336</v>
      </c>
      <c r="H133" s="32" t="s">
        <v>338</v>
      </c>
      <c r="I133" s="1">
        <v>6563</v>
      </c>
      <c r="J133" s="32" t="s">
        <v>337</v>
      </c>
      <c r="K133" s="1">
        <v>273.45833333333331</v>
      </c>
      <c r="L133" s="32" t="s">
        <v>339</v>
      </c>
      <c r="M133" s="32" t="s">
        <v>274</v>
      </c>
      <c r="N133" s="1">
        <v>2</v>
      </c>
      <c r="O133" s="32" t="s">
        <v>148</v>
      </c>
      <c r="P133" s="1">
        <v>5.25</v>
      </c>
      <c r="Q133" s="32" t="s">
        <v>339</v>
      </c>
      <c r="R133" s="1">
        <v>6563</v>
      </c>
      <c r="S133" s="32" t="s">
        <v>337</v>
      </c>
      <c r="T133" s="1">
        <v>273.45833333333337</v>
      </c>
      <c r="U133" s="32" t="s">
        <v>339</v>
      </c>
    </row>
    <row r="134" spans="1:21" x14ac:dyDescent="0.25">
      <c r="A134" s="32" t="s">
        <v>20</v>
      </c>
      <c r="B134" s="3">
        <v>45427.312523148146</v>
      </c>
      <c r="C134" s="1">
        <v>185</v>
      </c>
      <c r="D134" s="32" t="s">
        <v>337</v>
      </c>
      <c r="E134" s="32" t="s">
        <v>355</v>
      </c>
      <c r="F134" s="32" t="s">
        <v>223</v>
      </c>
      <c r="G134" s="3">
        <v>44763.349120370367</v>
      </c>
      <c r="H134" s="32" t="s">
        <v>338</v>
      </c>
      <c r="I134" s="1">
        <v>7480</v>
      </c>
      <c r="J134" s="32" t="s">
        <v>337</v>
      </c>
      <c r="K134" s="1">
        <v>311.66666666666669</v>
      </c>
      <c r="L134" s="32" t="s">
        <v>339</v>
      </c>
      <c r="M134" s="32" t="s">
        <v>274</v>
      </c>
      <c r="N134" s="1">
        <v>2</v>
      </c>
      <c r="O134" s="32" t="s">
        <v>356</v>
      </c>
      <c r="P134" s="1">
        <v>7.7083333333333339</v>
      </c>
      <c r="Q134" s="32" t="s">
        <v>339</v>
      </c>
      <c r="R134" s="1">
        <v>7480</v>
      </c>
      <c r="S134" s="32" t="s">
        <v>337</v>
      </c>
      <c r="T134" s="1">
        <v>311.66666666666686</v>
      </c>
      <c r="U134" s="32" t="s">
        <v>339</v>
      </c>
    </row>
    <row r="135" spans="1:21" x14ac:dyDescent="0.25">
      <c r="A135" s="32" t="s">
        <v>27</v>
      </c>
      <c r="B135" s="3">
        <v>44859.361076388886</v>
      </c>
      <c r="C135" s="1">
        <v>6</v>
      </c>
      <c r="D135" s="32" t="s">
        <v>337</v>
      </c>
      <c r="E135" s="32" t="s">
        <v>224</v>
      </c>
      <c r="F135" s="32" t="s">
        <v>223</v>
      </c>
      <c r="G135" s="3">
        <v>43331.416319444441</v>
      </c>
      <c r="H135" s="32" t="s">
        <v>338</v>
      </c>
      <c r="I135" s="1">
        <v>16160</v>
      </c>
      <c r="J135" s="32" t="s">
        <v>337</v>
      </c>
      <c r="K135" s="1">
        <v>673.33333333333337</v>
      </c>
      <c r="L135" s="32" t="s">
        <v>339</v>
      </c>
      <c r="M135" s="32" t="s">
        <v>274</v>
      </c>
      <c r="N135" s="1">
        <v>2</v>
      </c>
      <c r="O135" s="32" t="s">
        <v>225</v>
      </c>
      <c r="P135" s="1">
        <v>0.25</v>
      </c>
      <c r="Q135" s="32" t="s">
        <v>339</v>
      </c>
      <c r="R135" s="1">
        <v>16160</v>
      </c>
      <c r="S135" s="32" t="s">
        <v>337</v>
      </c>
      <c r="T135" s="1">
        <v>673.3333333333336</v>
      </c>
      <c r="U135" s="32" t="s">
        <v>339</v>
      </c>
    </row>
    <row r="136" spans="1:21" x14ac:dyDescent="0.25">
      <c r="A136" s="32" t="s">
        <v>132</v>
      </c>
      <c r="B136" s="3">
        <v>45407.465648148151</v>
      </c>
      <c r="C136" s="1">
        <v>166</v>
      </c>
      <c r="D136" s="32" t="s">
        <v>337</v>
      </c>
      <c r="E136" s="32" t="s">
        <v>173</v>
      </c>
      <c r="F136" s="32" t="s">
        <v>6</v>
      </c>
      <c r="G136" s="3">
        <v>42215.538217592592</v>
      </c>
      <c r="H136" s="32" t="s">
        <v>338</v>
      </c>
      <c r="I136" s="1">
        <v>40493.599999999999</v>
      </c>
      <c r="J136" s="32" t="s">
        <v>337</v>
      </c>
      <c r="K136" s="1">
        <v>1687.2333333333333</v>
      </c>
      <c r="L136" s="32" t="s">
        <v>339</v>
      </c>
      <c r="M136" s="32" t="s">
        <v>7</v>
      </c>
      <c r="N136" s="1">
        <v>2</v>
      </c>
      <c r="O136" s="32" t="s">
        <v>133</v>
      </c>
      <c r="P136" s="1">
        <v>6.9166666666666661</v>
      </c>
      <c r="Q136" s="32" t="s">
        <v>339</v>
      </c>
      <c r="R136" s="1">
        <v>40029</v>
      </c>
      <c r="S136" s="32" t="s">
        <v>337</v>
      </c>
      <c r="T136" s="1">
        <v>1667.8750000000002</v>
      </c>
      <c r="U136" s="32" t="s">
        <v>339</v>
      </c>
    </row>
    <row r="137" spans="1:21" x14ac:dyDescent="0.25">
      <c r="A137" s="32" t="s">
        <v>140</v>
      </c>
      <c r="B137" s="3">
        <v>45413.75267361111</v>
      </c>
      <c r="C137" s="1">
        <v>0</v>
      </c>
      <c r="D137" s="32" t="s">
        <v>337</v>
      </c>
      <c r="E137" s="32" t="s">
        <v>141</v>
      </c>
      <c r="F137" s="32" t="s">
        <v>6</v>
      </c>
      <c r="G137" s="3">
        <v>41997.432592592595</v>
      </c>
      <c r="H137" s="32" t="s">
        <v>338</v>
      </c>
      <c r="I137" s="1">
        <v>-350.8</v>
      </c>
      <c r="J137" s="32" t="s">
        <v>337</v>
      </c>
      <c r="K137" s="1">
        <v>-14.616666666666667</v>
      </c>
      <c r="L137" s="32" t="s">
        <v>339</v>
      </c>
      <c r="M137" s="32" t="s">
        <v>7</v>
      </c>
      <c r="N137" s="1">
        <v>2</v>
      </c>
      <c r="O137" s="32" t="s">
        <v>142</v>
      </c>
      <c r="P137" s="1">
        <v>0</v>
      </c>
      <c r="Q137" s="32" t="s">
        <v>339</v>
      </c>
      <c r="R137" s="1">
        <v>41709.100000000006</v>
      </c>
      <c r="S137" s="32" t="s">
        <v>337</v>
      </c>
      <c r="T137" s="1">
        <v>1737.8791666666666</v>
      </c>
      <c r="U137" s="32" t="s">
        <v>339</v>
      </c>
    </row>
    <row r="138" spans="1:21" x14ac:dyDescent="0.25">
      <c r="A138" s="32" t="s">
        <v>84</v>
      </c>
      <c r="B138" s="3">
        <v>45496.378449074073</v>
      </c>
      <c r="C138" s="1">
        <v>430</v>
      </c>
      <c r="D138" s="32" t="s">
        <v>337</v>
      </c>
      <c r="E138" s="32" t="s">
        <v>226</v>
      </c>
      <c r="F138" s="32" t="s">
        <v>223</v>
      </c>
      <c r="G138" s="3"/>
      <c r="H138" s="32"/>
      <c r="I138" s="1">
        <v>41441</v>
      </c>
      <c r="J138" s="32" t="s">
        <v>337</v>
      </c>
      <c r="K138" s="1">
        <v>1726.7083333333333</v>
      </c>
      <c r="L138" s="32" t="s">
        <v>339</v>
      </c>
      <c r="M138" s="32" t="s">
        <v>274</v>
      </c>
      <c r="N138" s="1">
        <v>1</v>
      </c>
      <c r="O138" s="32" t="s">
        <v>227</v>
      </c>
      <c r="P138" s="1">
        <v>17.916666666666668</v>
      </c>
      <c r="Q138" s="32" t="s">
        <v>339</v>
      </c>
      <c r="R138" s="1"/>
      <c r="S138" s="32"/>
      <c r="T138" s="1"/>
      <c r="U138" s="32"/>
    </row>
    <row r="139" spans="1:21" x14ac:dyDescent="0.25">
      <c r="A139" s="32" t="s">
        <v>73</v>
      </c>
      <c r="B139" s="3">
        <v>45518.574305555558</v>
      </c>
      <c r="C139" s="1">
        <v>262</v>
      </c>
      <c r="D139" s="32" t="s">
        <v>337</v>
      </c>
      <c r="E139" s="32" t="s">
        <v>482</v>
      </c>
      <c r="F139" s="32" t="s">
        <v>223</v>
      </c>
      <c r="G139" s="3">
        <v>45424.513611111113</v>
      </c>
      <c r="H139" s="32" t="s">
        <v>338</v>
      </c>
      <c r="I139" s="1">
        <v>1277</v>
      </c>
      <c r="J139" s="32" t="s">
        <v>337</v>
      </c>
      <c r="K139" s="1">
        <v>53.208333333333336</v>
      </c>
      <c r="L139" s="32" t="s">
        <v>339</v>
      </c>
      <c r="M139" s="32" t="s">
        <v>7</v>
      </c>
      <c r="N139" s="1">
        <v>2</v>
      </c>
      <c r="O139" s="32" t="s">
        <v>228</v>
      </c>
      <c r="P139" s="1">
        <v>10.916666666666666</v>
      </c>
      <c r="Q139" s="32" t="s">
        <v>339</v>
      </c>
      <c r="R139" s="1">
        <v>1277</v>
      </c>
      <c r="S139" s="32" t="s">
        <v>337</v>
      </c>
      <c r="T139" s="1">
        <v>53.208333333333272</v>
      </c>
      <c r="U139" s="32" t="s">
        <v>339</v>
      </c>
    </row>
    <row r="140" spans="1:21" x14ac:dyDescent="0.25">
      <c r="A140" s="32" t="s">
        <v>79</v>
      </c>
      <c r="B140" s="3">
        <v>45427.318414351852</v>
      </c>
      <c r="C140" s="1">
        <v>0</v>
      </c>
      <c r="D140" s="32" t="s">
        <v>337</v>
      </c>
      <c r="E140" s="32" t="s">
        <v>359</v>
      </c>
      <c r="F140" s="32" t="s">
        <v>223</v>
      </c>
      <c r="G140" s="3">
        <v>44759.503854166665</v>
      </c>
      <c r="H140" s="32" t="s">
        <v>338</v>
      </c>
      <c r="I140" s="1">
        <v>6637</v>
      </c>
      <c r="J140" s="32" t="s">
        <v>337</v>
      </c>
      <c r="K140" s="1">
        <v>276.54166666666669</v>
      </c>
      <c r="L140" s="32" t="s">
        <v>339</v>
      </c>
      <c r="M140" s="32" t="s">
        <v>274</v>
      </c>
      <c r="N140" s="1">
        <v>2</v>
      </c>
      <c r="O140" s="32" t="s">
        <v>360</v>
      </c>
      <c r="P140" s="1">
        <v>0</v>
      </c>
      <c r="Q140" s="32" t="s">
        <v>339</v>
      </c>
      <c r="R140" s="1">
        <v>6637</v>
      </c>
      <c r="S140" s="32" t="s">
        <v>337</v>
      </c>
      <c r="T140" s="1">
        <v>276.54166666666657</v>
      </c>
      <c r="U140" s="32" t="s">
        <v>339</v>
      </c>
    </row>
    <row r="141" spans="1:21" x14ac:dyDescent="0.25">
      <c r="A141" s="32" t="s">
        <v>74</v>
      </c>
      <c r="B141" s="3">
        <v>45470.705335648148</v>
      </c>
      <c r="C141" s="1">
        <v>132</v>
      </c>
      <c r="D141" s="32" t="s">
        <v>337</v>
      </c>
      <c r="E141" s="32" t="s">
        <v>466</v>
      </c>
      <c r="F141" s="32" t="s">
        <v>223</v>
      </c>
      <c r="G141" s="3">
        <v>45207.437175925923</v>
      </c>
      <c r="H141" s="32" t="s">
        <v>338</v>
      </c>
      <c r="I141" s="1">
        <v>3218</v>
      </c>
      <c r="J141" s="32" t="s">
        <v>337</v>
      </c>
      <c r="K141" s="1">
        <v>134.08333333333334</v>
      </c>
      <c r="L141" s="32" t="s">
        <v>339</v>
      </c>
      <c r="M141" s="32" t="s">
        <v>274</v>
      </c>
      <c r="N141" s="1">
        <v>2</v>
      </c>
      <c r="O141" s="32" t="s">
        <v>229</v>
      </c>
      <c r="P141" s="1">
        <v>5.5</v>
      </c>
      <c r="Q141" s="32" t="s">
        <v>339</v>
      </c>
      <c r="R141" s="1">
        <v>3218</v>
      </c>
      <c r="S141" s="32" t="s">
        <v>337</v>
      </c>
      <c r="T141" s="1">
        <v>134.08333333333331</v>
      </c>
      <c r="U141" s="32" t="s">
        <v>339</v>
      </c>
    </row>
    <row r="142" spans="1:21" x14ac:dyDescent="0.25">
      <c r="A142" s="32" t="s">
        <v>70</v>
      </c>
      <c r="B142" s="3">
        <v>45382.406122685185</v>
      </c>
      <c r="C142" s="1">
        <v>0</v>
      </c>
      <c r="D142" s="32" t="s">
        <v>337</v>
      </c>
      <c r="E142" s="32" t="s">
        <v>230</v>
      </c>
      <c r="F142" s="32" t="s">
        <v>223</v>
      </c>
      <c r="G142" s="3">
        <v>43904.391747685186</v>
      </c>
      <c r="H142" s="32" t="s">
        <v>338</v>
      </c>
      <c r="I142" s="1">
        <v>50935</v>
      </c>
      <c r="J142" s="32" t="s">
        <v>337</v>
      </c>
      <c r="K142" s="1">
        <v>2122.2916666666665</v>
      </c>
      <c r="L142" s="32" t="s">
        <v>339</v>
      </c>
      <c r="M142" s="32" t="s">
        <v>274</v>
      </c>
      <c r="N142" s="1">
        <v>2</v>
      </c>
      <c r="O142" s="32" t="s">
        <v>231</v>
      </c>
      <c r="P142" s="1">
        <v>0</v>
      </c>
      <c r="Q142" s="32" t="s">
        <v>339</v>
      </c>
      <c r="R142" s="1">
        <v>18155</v>
      </c>
      <c r="S142" s="32" t="s">
        <v>337</v>
      </c>
      <c r="T142" s="1">
        <v>756.45833333333337</v>
      </c>
      <c r="U142" s="32" t="s">
        <v>339</v>
      </c>
    </row>
    <row r="143" spans="1:21" x14ac:dyDescent="0.25">
      <c r="A143" s="32" t="s">
        <v>33</v>
      </c>
      <c r="B143" s="3">
        <v>45545.4999537037</v>
      </c>
      <c r="C143" s="1">
        <v>282.8</v>
      </c>
      <c r="D143" s="32" t="s">
        <v>337</v>
      </c>
      <c r="E143" s="32" t="s">
        <v>478</v>
      </c>
      <c r="F143" s="32" t="s">
        <v>5</v>
      </c>
      <c r="G143" s="3"/>
      <c r="H143" s="32"/>
      <c r="I143" s="1">
        <v>22523</v>
      </c>
      <c r="J143" s="32" t="s">
        <v>337</v>
      </c>
      <c r="K143" s="1">
        <v>938.45833333333337</v>
      </c>
      <c r="L143" s="32" t="s">
        <v>339</v>
      </c>
      <c r="M143" s="32" t="s">
        <v>7</v>
      </c>
      <c r="N143" s="1">
        <v>1</v>
      </c>
      <c r="O143" s="32" t="s">
        <v>479</v>
      </c>
      <c r="P143" s="1">
        <v>11.783333333333331</v>
      </c>
      <c r="Q143" s="32" t="s">
        <v>339</v>
      </c>
      <c r="R143" s="1"/>
      <c r="S143" s="32"/>
      <c r="T143" s="1"/>
      <c r="U143" s="32"/>
    </row>
    <row r="144" spans="1:21" x14ac:dyDescent="0.25">
      <c r="A144" s="32" t="s">
        <v>432</v>
      </c>
      <c r="B144" s="3">
        <v>45394.623437499999</v>
      </c>
      <c r="C144" s="1">
        <v>101</v>
      </c>
      <c r="D144" s="32" t="s">
        <v>337</v>
      </c>
      <c r="E144" s="32" t="s">
        <v>433</v>
      </c>
      <c r="F144" s="32" t="s">
        <v>5</v>
      </c>
      <c r="G144" s="3"/>
      <c r="H144" s="32"/>
      <c r="I144" s="1">
        <v>27597</v>
      </c>
      <c r="J144" s="32" t="s">
        <v>337</v>
      </c>
      <c r="K144" s="1">
        <v>1149.875</v>
      </c>
      <c r="L144" s="32" t="s">
        <v>339</v>
      </c>
      <c r="M144" s="32" t="s">
        <v>114</v>
      </c>
      <c r="N144" s="1">
        <v>1</v>
      </c>
      <c r="O144" s="32" t="s">
        <v>434</v>
      </c>
      <c r="P144" s="1">
        <v>4.208333333333333</v>
      </c>
      <c r="Q144" s="32" t="s">
        <v>339</v>
      </c>
      <c r="R144" s="1"/>
      <c r="S144" s="32"/>
      <c r="T144" s="1"/>
      <c r="U144" s="32"/>
    </row>
    <row r="145" spans="1:21" x14ac:dyDescent="0.25">
      <c r="A145" s="32" t="s">
        <v>32</v>
      </c>
      <c r="B145" s="3">
        <v>45570.703460648147</v>
      </c>
      <c r="C145" s="1">
        <v>110.60000000000001</v>
      </c>
      <c r="D145" s="32" t="s">
        <v>337</v>
      </c>
      <c r="E145" s="32" t="s">
        <v>469</v>
      </c>
      <c r="F145" s="32" t="s">
        <v>5</v>
      </c>
      <c r="G145" s="3"/>
      <c r="H145" s="32"/>
      <c r="I145" s="1">
        <v>3554.1</v>
      </c>
      <c r="J145" s="32" t="s">
        <v>337</v>
      </c>
      <c r="K145" s="1">
        <v>148.08750000000001</v>
      </c>
      <c r="L145" s="32" t="s">
        <v>339</v>
      </c>
      <c r="M145" s="32" t="s">
        <v>7</v>
      </c>
      <c r="N145" s="1">
        <v>1</v>
      </c>
      <c r="O145" s="32" t="s">
        <v>232</v>
      </c>
      <c r="P145" s="1">
        <v>4.6083333333333325</v>
      </c>
      <c r="Q145" s="32" t="s">
        <v>339</v>
      </c>
      <c r="R145" s="1"/>
      <c r="S145" s="32"/>
      <c r="T145" s="1"/>
      <c r="U145" s="32"/>
    </row>
    <row r="146" spans="1:21" x14ac:dyDescent="0.25">
      <c r="A146" s="32" t="s">
        <v>41</v>
      </c>
      <c r="B146" s="3">
        <v>45097.563368055555</v>
      </c>
      <c r="C146" s="1">
        <v>156</v>
      </c>
      <c r="D146" s="32" t="s">
        <v>337</v>
      </c>
      <c r="E146" s="32" t="s">
        <v>256</v>
      </c>
      <c r="F146" s="32" t="s">
        <v>177</v>
      </c>
      <c r="G146" s="3">
        <v>44183.793020833335</v>
      </c>
      <c r="H146" s="32" t="s">
        <v>375</v>
      </c>
      <c r="I146" s="1">
        <v>35464</v>
      </c>
      <c r="J146" s="32" t="s">
        <v>337</v>
      </c>
      <c r="K146" s="1">
        <v>1477.6666666666667</v>
      </c>
      <c r="L146" s="32" t="s">
        <v>339</v>
      </c>
      <c r="M146" s="32" t="s">
        <v>114</v>
      </c>
      <c r="N146" s="1">
        <v>2</v>
      </c>
      <c r="O146" s="32" t="s">
        <v>376</v>
      </c>
      <c r="P146" s="1">
        <v>6.4999999999999991</v>
      </c>
      <c r="Q146" s="32" t="s">
        <v>339</v>
      </c>
      <c r="R146" s="1">
        <v>13912</v>
      </c>
      <c r="S146" s="32" t="s">
        <v>337</v>
      </c>
      <c r="T146" s="1">
        <v>579.6666666666647</v>
      </c>
      <c r="U146" s="32" t="s">
        <v>339</v>
      </c>
    </row>
    <row r="147" spans="1:21" x14ac:dyDescent="0.25">
      <c r="A147" s="32" t="s">
        <v>22</v>
      </c>
      <c r="B147" s="3">
        <v>45562.511076388888</v>
      </c>
      <c r="C147" s="1">
        <v>332</v>
      </c>
      <c r="D147" s="32" t="s">
        <v>337</v>
      </c>
      <c r="E147" s="32" t="s">
        <v>411</v>
      </c>
      <c r="F147" s="32" t="s">
        <v>177</v>
      </c>
      <c r="G147" s="3">
        <v>44000.750011574077</v>
      </c>
      <c r="H147" s="32" t="s">
        <v>412</v>
      </c>
      <c r="I147" s="1">
        <v>21046</v>
      </c>
      <c r="J147" s="32" t="s">
        <v>337</v>
      </c>
      <c r="K147" s="1">
        <v>876.91666666666663</v>
      </c>
      <c r="L147" s="32" t="s">
        <v>339</v>
      </c>
      <c r="M147" s="32" t="s">
        <v>7</v>
      </c>
      <c r="N147" s="1">
        <v>2</v>
      </c>
      <c r="O147" s="32" t="s">
        <v>413</v>
      </c>
      <c r="P147" s="1">
        <v>13.833333333333337</v>
      </c>
      <c r="Q147" s="32" t="s">
        <v>339</v>
      </c>
      <c r="R147" s="1">
        <v>21046</v>
      </c>
      <c r="S147" s="32" t="s">
        <v>337</v>
      </c>
      <c r="T147" s="1">
        <v>876.91666666667516</v>
      </c>
      <c r="U147" s="32" t="s">
        <v>339</v>
      </c>
    </row>
    <row r="148" spans="1:21" x14ac:dyDescent="0.25">
      <c r="A148" s="32" t="s">
        <v>127</v>
      </c>
      <c r="B148" s="3">
        <v>45211.355856481481</v>
      </c>
      <c r="C148" s="1">
        <v>0.4</v>
      </c>
      <c r="D148" s="32" t="s">
        <v>337</v>
      </c>
      <c r="E148" s="32" t="s">
        <v>169</v>
      </c>
      <c r="F148" s="32" t="s">
        <v>6</v>
      </c>
      <c r="G148" s="3">
        <v>41989.570486111108</v>
      </c>
      <c r="H148" s="32" t="s">
        <v>338</v>
      </c>
      <c r="I148" s="1">
        <v>35796</v>
      </c>
      <c r="J148" s="32" t="s">
        <v>337</v>
      </c>
      <c r="K148" s="1">
        <v>1491.5</v>
      </c>
      <c r="L148" s="32" t="s">
        <v>339</v>
      </c>
      <c r="M148" s="32" t="s">
        <v>7</v>
      </c>
      <c r="N148" s="1">
        <v>2</v>
      </c>
      <c r="O148" s="32" t="s">
        <v>128</v>
      </c>
      <c r="P148" s="1">
        <v>1.6666666666666666E-2</v>
      </c>
      <c r="Q148" s="32" t="s">
        <v>339</v>
      </c>
      <c r="R148" s="1">
        <v>35151.9</v>
      </c>
      <c r="S148" s="32" t="s">
        <v>337</v>
      </c>
      <c r="T148" s="1">
        <v>1464.6624999999999</v>
      </c>
      <c r="U148" s="32" t="s">
        <v>339</v>
      </c>
    </row>
    <row r="149" spans="1:21" x14ac:dyDescent="0.25">
      <c r="A149" s="32" t="s">
        <v>233</v>
      </c>
      <c r="B149" s="3">
        <v>42309.452777777777</v>
      </c>
      <c r="C149" s="1">
        <v>3533.0000000000005</v>
      </c>
      <c r="D149" s="32" t="s">
        <v>337</v>
      </c>
      <c r="E149" s="32" t="s">
        <v>234</v>
      </c>
      <c r="F149" s="32" t="s">
        <v>235</v>
      </c>
      <c r="G149" s="3">
        <v>41632.603819444441</v>
      </c>
      <c r="H149" s="32" t="s">
        <v>338</v>
      </c>
      <c r="I149" s="1">
        <v>5693.9</v>
      </c>
      <c r="J149" s="32" t="s">
        <v>337</v>
      </c>
      <c r="K149" s="1">
        <v>237.24583333333331</v>
      </c>
      <c r="L149" s="32" t="s">
        <v>339</v>
      </c>
      <c r="M149" s="32" t="s">
        <v>7</v>
      </c>
      <c r="N149" s="1">
        <v>2</v>
      </c>
      <c r="O149" s="32" t="s">
        <v>236</v>
      </c>
      <c r="P149" s="1">
        <v>147.20833333333323</v>
      </c>
      <c r="Q149" s="32" t="s">
        <v>339</v>
      </c>
      <c r="R149" s="1">
        <v>5649.9999999999982</v>
      </c>
      <c r="S149" s="32" t="s">
        <v>337</v>
      </c>
      <c r="T149" s="1">
        <v>235.41666666666669</v>
      </c>
      <c r="U149" s="32" t="s">
        <v>339</v>
      </c>
    </row>
    <row r="150" spans="1:21" x14ac:dyDescent="0.25">
      <c r="A150" s="32" t="s">
        <v>24</v>
      </c>
      <c r="B150" s="3">
        <v>45450.69902777778</v>
      </c>
      <c r="C150" s="1">
        <v>73</v>
      </c>
      <c r="D150" s="32" t="s">
        <v>337</v>
      </c>
      <c r="E150" s="32" t="s">
        <v>237</v>
      </c>
      <c r="F150" s="32" t="s">
        <v>6</v>
      </c>
      <c r="G150" s="3">
        <v>42601.445416666669</v>
      </c>
      <c r="H150" s="32" t="s">
        <v>338</v>
      </c>
      <c r="I150" s="1">
        <v>33647.9</v>
      </c>
      <c r="J150" s="32" t="s">
        <v>337</v>
      </c>
      <c r="K150" s="1">
        <v>1401.9958333333334</v>
      </c>
      <c r="L150" s="32" t="s">
        <v>339</v>
      </c>
      <c r="M150" s="32" t="s">
        <v>7</v>
      </c>
      <c r="N150" s="1">
        <v>2</v>
      </c>
      <c r="O150" s="32" t="s">
        <v>238</v>
      </c>
      <c r="P150" s="1">
        <v>3.0416666666666661</v>
      </c>
      <c r="Q150" s="32" t="s">
        <v>339</v>
      </c>
      <c r="R150" s="1">
        <v>9896</v>
      </c>
      <c r="S150" s="32" t="s">
        <v>337</v>
      </c>
      <c r="T150" s="1">
        <v>412.33333333333309</v>
      </c>
      <c r="U150" s="32" t="s">
        <v>339</v>
      </c>
    </row>
    <row r="151" spans="1:21" x14ac:dyDescent="0.25">
      <c r="A151" s="32" t="s">
        <v>82</v>
      </c>
      <c r="B151" s="3">
        <v>45575.409108796295</v>
      </c>
      <c r="C151" s="1">
        <v>7</v>
      </c>
      <c r="D151" s="32" t="s">
        <v>337</v>
      </c>
      <c r="E151" s="32" t="s">
        <v>239</v>
      </c>
      <c r="F151" s="32" t="s">
        <v>6</v>
      </c>
      <c r="G151" s="3">
        <v>42495.359629629631</v>
      </c>
      <c r="H151" s="32" t="s">
        <v>338</v>
      </c>
      <c r="I151" s="1">
        <v>37423.17</v>
      </c>
      <c r="J151" s="32" t="s">
        <v>337</v>
      </c>
      <c r="K151" s="1">
        <v>1559.2987499999999</v>
      </c>
      <c r="L151" s="32" t="s">
        <v>339</v>
      </c>
      <c r="M151" s="32" t="s">
        <v>7</v>
      </c>
      <c r="N151" s="1">
        <v>2</v>
      </c>
      <c r="O151" s="32" t="s">
        <v>257</v>
      </c>
      <c r="P151" s="1">
        <v>0.29166666666666663</v>
      </c>
      <c r="Q151" s="32" t="s">
        <v>339</v>
      </c>
      <c r="R151" s="1">
        <v>13217.669999999998</v>
      </c>
      <c r="S151" s="32" t="s">
        <v>337</v>
      </c>
      <c r="T151" s="1">
        <v>550.7362500000005</v>
      </c>
      <c r="U151" s="32" t="s">
        <v>339</v>
      </c>
    </row>
    <row r="152" spans="1:21" x14ac:dyDescent="0.25">
      <c r="A152" s="32" t="s">
        <v>46</v>
      </c>
      <c r="B152" s="3">
        <v>44975.412546296298</v>
      </c>
      <c r="C152" s="1">
        <v>65</v>
      </c>
      <c r="D152" s="32" t="s">
        <v>337</v>
      </c>
      <c r="E152" s="32" t="s">
        <v>241</v>
      </c>
      <c r="F152" s="32" t="s">
        <v>6</v>
      </c>
      <c r="G152" s="3">
        <v>43597.62090277778</v>
      </c>
      <c r="H152" s="32" t="s">
        <v>338</v>
      </c>
      <c r="I152" s="1">
        <v>5735.7</v>
      </c>
      <c r="J152" s="32" t="s">
        <v>337</v>
      </c>
      <c r="K152" s="1">
        <v>238.98749999999998</v>
      </c>
      <c r="L152" s="32" t="s">
        <v>339</v>
      </c>
      <c r="M152" s="32" t="s">
        <v>274</v>
      </c>
      <c r="N152" s="1">
        <v>2</v>
      </c>
      <c r="O152" s="32" t="s">
        <v>240</v>
      </c>
      <c r="P152" s="1">
        <v>2.708333333333333</v>
      </c>
      <c r="Q152" s="32" t="s">
        <v>339</v>
      </c>
      <c r="R152" s="1">
        <v>5735.7000000000007</v>
      </c>
      <c r="S152" s="32" t="s">
        <v>337</v>
      </c>
      <c r="T152" s="1">
        <v>238.98750000000007</v>
      </c>
      <c r="U152" s="32" t="s">
        <v>339</v>
      </c>
    </row>
    <row r="153" spans="1:21" x14ac:dyDescent="0.25">
      <c r="A153" s="32" t="s">
        <v>28</v>
      </c>
      <c r="B153" s="3">
        <v>45561.439131944448</v>
      </c>
      <c r="C153" s="1">
        <v>76.5</v>
      </c>
      <c r="D153" s="32" t="s">
        <v>337</v>
      </c>
      <c r="E153" s="32" t="s">
        <v>358</v>
      </c>
      <c r="F153" s="32" t="s">
        <v>6</v>
      </c>
      <c r="G153" s="3">
        <v>44634.279930555553</v>
      </c>
      <c r="H153" s="32" t="s">
        <v>338</v>
      </c>
      <c r="I153" s="1">
        <v>5722</v>
      </c>
      <c r="J153" s="32" t="s">
        <v>337</v>
      </c>
      <c r="K153" s="1">
        <v>238.41666666666666</v>
      </c>
      <c r="L153" s="32" t="s">
        <v>339</v>
      </c>
      <c r="M153" s="32" t="s">
        <v>7</v>
      </c>
      <c r="N153" s="1">
        <v>2</v>
      </c>
      <c r="O153" s="32" t="s">
        <v>242</v>
      </c>
      <c r="P153" s="1">
        <v>3.1875</v>
      </c>
      <c r="Q153" s="32" t="s">
        <v>339</v>
      </c>
      <c r="R153" s="1">
        <v>5722</v>
      </c>
      <c r="S153" s="32" t="s">
        <v>337</v>
      </c>
      <c r="T153" s="1">
        <v>238.41666666666669</v>
      </c>
      <c r="U153" s="32" t="s">
        <v>339</v>
      </c>
    </row>
    <row r="154" spans="1:21" x14ac:dyDescent="0.25">
      <c r="A154" s="32" t="s">
        <v>21</v>
      </c>
      <c r="B154" s="3">
        <v>45526.494456018518</v>
      </c>
      <c r="C154" s="1">
        <v>379</v>
      </c>
      <c r="D154" s="32" t="s">
        <v>337</v>
      </c>
      <c r="E154" s="32" t="s">
        <v>317</v>
      </c>
      <c r="F154" s="32" t="s">
        <v>6</v>
      </c>
      <c r="G154" s="3">
        <v>44454.384317129632</v>
      </c>
      <c r="H154" s="32" t="s">
        <v>338</v>
      </c>
      <c r="I154" s="1">
        <v>10711</v>
      </c>
      <c r="J154" s="32" t="s">
        <v>337</v>
      </c>
      <c r="K154" s="1">
        <v>446.29166666666669</v>
      </c>
      <c r="L154" s="32" t="s">
        <v>339</v>
      </c>
      <c r="M154" s="32" t="s">
        <v>7</v>
      </c>
      <c r="N154" s="1">
        <v>2</v>
      </c>
      <c r="O154" s="32" t="s">
        <v>243</v>
      </c>
      <c r="P154" s="1">
        <v>15.791666666666668</v>
      </c>
      <c r="Q154" s="32" t="s">
        <v>339</v>
      </c>
      <c r="R154" s="1">
        <v>10711</v>
      </c>
      <c r="S154" s="32" t="s">
        <v>337</v>
      </c>
      <c r="T154" s="1">
        <v>446.29166666666731</v>
      </c>
      <c r="U154" s="32" t="s">
        <v>339</v>
      </c>
    </row>
    <row r="155" spans="1:21" x14ac:dyDescent="0.25">
      <c r="A155" s="32" t="s">
        <v>244</v>
      </c>
      <c r="B155" s="3">
        <v>43432.365347222221</v>
      </c>
      <c r="C155" s="1">
        <v>143.5</v>
      </c>
      <c r="D155" s="32" t="s">
        <v>337</v>
      </c>
      <c r="E155" s="32" t="s">
        <v>245</v>
      </c>
      <c r="F155" s="32" t="s">
        <v>6</v>
      </c>
      <c r="G155" s="3"/>
      <c r="H155" s="32"/>
      <c r="I155" s="1">
        <v>49287.5</v>
      </c>
      <c r="J155" s="32" t="s">
        <v>337</v>
      </c>
      <c r="K155" s="1">
        <v>2053.6458333333335</v>
      </c>
      <c r="L155" s="32" t="s">
        <v>339</v>
      </c>
      <c r="M155" s="32" t="s">
        <v>7</v>
      </c>
      <c r="N155" s="1">
        <v>1</v>
      </c>
      <c r="O155" s="32" t="s">
        <v>477</v>
      </c>
      <c r="P155" s="1">
        <v>5.979166666666667</v>
      </c>
      <c r="Q155" s="32" t="s">
        <v>339</v>
      </c>
      <c r="R155" s="1"/>
      <c r="S155" s="32"/>
      <c r="T155" s="1"/>
      <c r="U155" s="32"/>
    </row>
  </sheetData>
  <sheetProtection selectLockedCells="1" selectUnlockedCells="1"/>
  <pageMargins left="0.7" right="0.7" top="0.75" bottom="0.75" header="0.3" footer="0.3"/>
  <pageSetup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498CCA-DD33-4A96-9C7B-B90F20B8E7FE}">
  <sheetPr codeName="Feuil13"/>
  <dimension ref="A1:A2"/>
  <sheetViews>
    <sheetView workbookViewId="0">
      <selection activeCell="J27" sqref="J27"/>
    </sheetView>
  </sheetViews>
  <sheetFormatPr baseColWidth="10" defaultRowHeight="15" x14ac:dyDescent="0.25"/>
  <cols>
    <col min="1" max="1" width="15.42578125" bestFit="1" customWidth="1"/>
  </cols>
  <sheetData>
    <row r="1" spans="1:1" x14ac:dyDescent="0.25">
      <c r="A1" t="s">
        <v>527</v>
      </c>
    </row>
    <row r="2" spans="1:1" x14ac:dyDescent="0.25">
      <c r="A2" s="3">
        <v>45583.733957673612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E36A463-40D8-4EEE-90C3-6599A31E78B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Proj hres huile mot 400T </vt:lpstr>
      <vt:lpstr>Prévision 400T</vt:lpstr>
      <vt:lpstr>Préventive</vt:lpstr>
      <vt:lpstr>PEA Entretien</vt:lpstr>
      <vt:lpstr>Export Ivara</vt:lpstr>
      <vt:lpstr>Mise a jour </vt:lpstr>
      <vt:lpstr>'Proj hres huile mot 400T 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Brunet, Frederic</dc:creator>
  <cp:lastModifiedBy>Moquin, Matthieu</cp:lastModifiedBy>
  <cp:lastPrinted>2024-05-30T20:48:50Z</cp:lastPrinted>
  <dcterms:created xsi:type="dcterms:W3CDTF">2017-11-22T22:54:57Z</dcterms:created>
  <dcterms:modified xsi:type="dcterms:W3CDTF">2024-10-19T14:54:52Z</dcterms:modified>
  <cp:contentStatus/>
</cp:coreProperties>
</file>