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1195" windowHeight="9975"/>
  </bookViews>
  <sheets>
    <sheet name="Suivi" sheetId="4" r:id="rId1"/>
    <sheet name="GL" sheetId="5" r:id="rId2"/>
  </sheets>
  <definedNames>
    <definedName name="_xlnm._FilterDatabase" localSheetId="0" hidden="1">Suivi!$G$6:$I$6</definedName>
    <definedName name="_xlnm.Print_Area" localSheetId="1">GL!$A$1:$O$43</definedName>
  </definedNames>
  <calcPr calcId="125725"/>
</workbook>
</file>

<file path=xl/calcChain.xml><?xml version="1.0" encoding="utf-8"?>
<calcChain xmlns="http://schemas.openxmlformats.org/spreadsheetml/2006/main">
  <c r="E11" i="4"/>
  <c r="C13" i="5"/>
  <c r="D13"/>
  <c r="E13"/>
  <c r="F13"/>
  <c r="G13"/>
  <c r="H13"/>
  <c r="I13"/>
  <c r="J13"/>
  <c r="K13"/>
  <c r="L13"/>
  <c r="M13"/>
  <c r="N13"/>
  <c r="C15"/>
  <c r="D15"/>
  <c r="E15"/>
  <c r="F15"/>
  <c r="G15"/>
  <c r="H15"/>
  <c r="I15"/>
  <c r="J15"/>
  <c r="K15"/>
  <c r="L15"/>
  <c r="M15"/>
  <c r="N15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5"/>
  <c r="D24" s="1"/>
  <c r="D25" s="1"/>
  <c r="E24" s="1"/>
  <c r="E25" s="1"/>
  <c r="F24" s="1"/>
  <c r="F25" s="1"/>
  <c r="G24" s="1"/>
  <c r="G25" s="1"/>
  <c r="H25"/>
  <c r="I25"/>
  <c r="J25"/>
  <c r="K25"/>
  <c r="L25"/>
  <c r="M25"/>
  <c r="N25"/>
  <c r="C37"/>
  <c r="D37"/>
  <c r="E37"/>
  <c r="F37"/>
  <c r="G37"/>
  <c r="H37"/>
  <c r="I37"/>
  <c r="J37"/>
  <c r="K37"/>
  <c r="L37"/>
  <c r="M37"/>
  <c r="N37"/>
  <c r="C39"/>
  <c r="D38" s="1"/>
  <c r="D39" s="1"/>
  <c r="H39"/>
  <c r="I39"/>
  <c r="J39"/>
  <c r="K39"/>
  <c r="L39"/>
  <c r="M39"/>
  <c r="N39"/>
  <c r="C40"/>
  <c r="H40"/>
  <c r="I40"/>
  <c r="J40"/>
  <c r="K40"/>
  <c r="L40"/>
  <c r="M40"/>
  <c r="N40"/>
  <c r="C41"/>
  <c r="H41"/>
  <c r="I41"/>
  <c r="J41"/>
  <c r="K41"/>
  <c r="L41"/>
  <c r="M41"/>
  <c r="N41"/>
  <c r="G45"/>
  <c r="H45"/>
  <c r="I45"/>
  <c r="J45"/>
  <c r="K45"/>
  <c r="L45"/>
  <c r="M45"/>
  <c r="N45"/>
  <c r="I13" i="4"/>
  <c r="H11"/>
  <c r="G11"/>
  <c r="F11"/>
  <c r="D11"/>
  <c r="C11"/>
  <c r="B11"/>
  <c r="H13"/>
  <c r="G13"/>
  <c r="F13"/>
  <c r="D13"/>
  <c r="C13"/>
  <c r="B13"/>
  <c r="I6"/>
  <c r="E38" i="5" l="1"/>
  <c r="E39" s="1"/>
  <c r="D40"/>
  <c r="D41"/>
  <c r="F38" l="1"/>
  <c r="F39" s="1"/>
  <c r="E40"/>
  <c r="E41"/>
  <c r="E13" i="4"/>
  <c r="G38" i="5" l="1"/>
  <c r="G39" s="1"/>
  <c r="F40"/>
  <c r="F41"/>
  <c r="G40" l="1"/>
  <c r="G41"/>
</calcChain>
</file>

<file path=xl/comments1.xml><?xml version="1.0" encoding="utf-8"?>
<comments xmlns="http://schemas.openxmlformats.org/spreadsheetml/2006/main">
  <authors>
    <author xml:space="preserve"> 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PU/P.P/MADELIN/PREVOYANCE</t>
        </r>
      </text>
    </comment>
    <comment ref="O30" author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PU/P.P/MADELIN/PREVOYANCE</t>
        </r>
      </text>
    </comment>
  </commentList>
</comments>
</file>

<file path=xl/sharedStrings.xml><?xml version="1.0" encoding="utf-8"?>
<sst xmlns="http://schemas.openxmlformats.org/spreadsheetml/2006/main" count="114" uniqueCount="78">
  <si>
    <t>SYNTHESE D'AFFAIRE</t>
  </si>
  <si>
    <t>Exploitation :</t>
  </si>
  <si>
    <t xml:space="preserve">Responsable : </t>
  </si>
  <si>
    <t>Désignation :</t>
  </si>
  <si>
    <t xml:space="preserve">Date à fin : </t>
  </si>
  <si>
    <t>Désignation</t>
  </si>
  <si>
    <t>Total Coûts directs</t>
  </si>
  <si>
    <t>Total Fx Gx</t>
  </si>
  <si>
    <t>PRG à terminaison</t>
  </si>
  <si>
    <t>CA à fin mois</t>
  </si>
  <si>
    <t>CA réalisé</t>
  </si>
  <si>
    <t>Résultat d'activité</t>
  </si>
  <si>
    <t>Marge Nette</t>
  </si>
  <si>
    <t>Objectif CA Annuel</t>
  </si>
  <si>
    <t>Observation</t>
  </si>
  <si>
    <t>TOTAL</t>
  </si>
  <si>
    <t>Objectifs</t>
  </si>
  <si>
    <t>Recettes A-1</t>
  </si>
  <si>
    <t>Dépenses A-1  Solde</t>
  </si>
  <si>
    <t>Marge</t>
  </si>
  <si>
    <t>TOTAL RECETTES A TERMINAISON</t>
  </si>
  <si>
    <t>TOTAL RECETTES A TERMINAISON (CA)</t>
  </si>
  <si>
    <t>RECETTES M-1 REELLES</t>
  </si>
  <si>
    <t>TOTAL RECETTES M</t>
  </si>
  <si>
    <t>Divers</t>
  </si>
  <si>
    <t>Recettes négatives</t>
  </si>
  <si>
    <t>Com. Ag. s/ ancien (3,33 K€/mois)</t>
  </si>
  <si>
    <t>Hono banque (K€/mois)</t>
  </si>
  <si>
    <t>Hono banque (3,33 K€/mois)</t>
  </si>
  <si>
    <t>Hono client (K€/mois)</t>
  </si>
  <si>
    <t>Hono client (2,66K€/mois)</t>
  </si>
  <si>
    <t>Com défisc. (12K€/mois)</t>
  </si>
  <si>
    <t>Com défisc. (12,5 K€/mois)</t>
  </si>
  <si>
    <t>Droits d'entrée ( K€/mois)</t>
  </si>
  <si>
    <t>Droits d'entrée (4,2 K€/mois)</t>
  </si>
  <si>
    <t>Transaction</t>
  </si>
  <si>
    <t>Linéaire loyer trim.</t>
  </si>
  <si>
    <t>Gestion</t>
  </si>
  <si>
    <t>Location</t>
  </si>
  <si>
    <t>Recettes</t>
  </si>
  <si>
    <t>TOTAL PRG A TERMINAISON</t>
  </si>
  <si>
    <t>PRG FIN MOIS M-1 REEL</t>
  </si>
  <si>
    <t>TOTAL PRG A VENIR</t>
  </si>
  <si>
    <t>FG (%)</t>
  </si>
  <si>
    <t>Frais fixes P.A.F + FG (%)</t>
  </si>
  <si>
    <t>Divers charges</t>
  </si>
  <si>
    <t>TOTAL COÛTS DIRECTS</t>
  </si>
  <si>
    <t>TOTAL COÛTS DIRECT</t>
  </si>
  <si>
    <t>S/ Traitance</t>
  </si>
  <si>
    <t>Locations</t>
  </si>
  <si>
    <t>TOTAL M 0</t>
  </si>
  <si>
    <t>Factures internes à recevoir</t>
  </si>
  <si>
    <t>Charges Annexes</t>
  </si>
  <si>
    <t>Primes</t>
  </si>
  <si>
    <t>Com. Mensuelle</t>
  </si>
  <si>
    <t>Salaires Brut</t>
  </si>
  <si>
    <t>Dépenses</t>
  </si>
  <si>
    <t>Nature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</si>
  <si>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</si>
  <si>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</si>
  <si>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</si>
  <si>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</si>
  <si>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</si>
  <si>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</si>
  <si>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</si>
  <si>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</si>
  <si>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</si>
  <si>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</si>
  <si>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</si>
  <si>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</si>
  <si>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NATURE</t>
  </si>
  <si>
    <t>26 K€/MOIS</t>
  </si>
  <si>
    <t>CA :</t>
  </si>
  <si>
    <t>Marge :</t>
  </si>
  <si>
    <t>Objectifs année</t>
  </si>
  <si>
    <t xml:space="preserve">Porteur d'affaire : </t>
  </si>
  <si>
    <t>SUIVI CONTRÔLE DE GESTION</t>
  </si>
  <si>
    <t xml:space="preserve"> 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</si>
</sst>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40C]mmmm\ yyyy;@"/>
    <numFmt numFmtId="165" formatCode="0.0"/>
    <numFmt numFmtId="166" formatCode="0.000"/>
    <numFmt numFmtId="167" formatCode="0.0%"/>
    <numFmt numFmtId="168" formatCode="[$-40C]mmm\-yy;@"/>
    <numFmt numFmtId="169" formatCode="_-* #,##0\ _€_-;\-* #,##0\ _€_-;_-* &quot;-&quot;??\ _€_-;_-@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Calibri"/>
      <family val="2"/>
      <scheme val="minor"/>
    </font>
    <font>
      <u/>
      <sz val="11"/>
      <color theme="10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2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2" xfId="0" applyBorder="1" applyAlignment="1"/>
    <xf numFmtId="0" fontId="0" fillId="0" borderId="2" xfId="0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1" xfId="0" applyBorder="1" applyAlignment="1">
      <alignment horizontal="right"/>
    </xf>
    <xf numFmtId="164" fontId="5" fillId="0" borderId="1" xfId="0" applyNumberFormat="1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 applyProtection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1" fontId="6" fillId="0" borderId="0" xfId="0" applyNumberFormat="1" applyFont="1" applyAlignment="1">
      <alignment horizontal="right" vertical="center"/>
    </xf>
    <xf numFmtId="0" fontId="0" fillId="0" borderId="1" xfId="0" applyBorder="1" applyAlignment="1" applyProtection="1">
      <alignment horizontal="right"/>
      <protection locked="0"/>
    </xf>
    <xf numFmtId="2" fontId="6" fillId="0" borderId="1" xfId="0" applyNumberFormat="1" applyFont="1" applyBorder="1" applyAlignment="1" applyProtection="1">
      <alignment horizontal="center" vertical="center"/>
    </xf>
    <xf numFmtId="1" fontId="6" fillId="0" borderId="1" xfId="0" applyNumberFormat="1" applyFont="1" applyBorder="1" applyAlignment="1" applyProtection="1">
      <alignment horizontal="right" vertical="center"/>
    </xf>
    <xf numFmtId="0" fontId="6" fillId="0" borderId="4" xfId="0" applyFont="1" applyBorder="1" applyAlignment="1">
      <alignment horizontal="center" vertical="center"/>
    </xf>
    <xf numFmtId="165" fontId="6" fillId="0" borderId="4" xfId="0" applyNumberFormat="1" applyFont="1" applyBorder="1" applyAlignment="1" applyProtection="1">
      <alignment horizontal="center" vertical="center"/>
    </xf>
    <xf numFmtId="1" fontId="6" fillId="0" borderId="4" xfId="0" applyNumberFormat="1" applyFont="1" applyBorder="1" applyAlignment="1" applyProtection="1">
      <alignment horizontal="right" vertical="center"/>
    </xf>
    <xf numFmtId="0" fontId="0" fillId="0" borderId="4" xfId="0" applyBorder="1" applyAlignment="1" applyProtection="1">
      <alignment horizontal="right"/>
      <protection locked="0"/>
    </xf>
    <xf numFmtId="0" fontId="5" fillId="0" borderId="5" xfId="0" applyFont="1" applyBorder="1" applyAlignment="1">
      <alignment horizontal="center" vertical="center"/>
    </xf>
    <xf numFmtId="43" fontId="4" fillId="0" borderId="5" xfId="0" applyNumberFormat="1" applyFont="1" applyBorder="1" applyAlignment="1" applyProtection="1">
      <alignment horizontal="center" vertical="center"/>
    </xf>
    <xf numFmtId="166" fontId="4" fillId="0" borderId="5" xfId="0" applyNumberFormat="1" applyFont="1" applyBorder="1" applyAlignment="1" applyProtection="1">
      <alignment horizontal="center" vertical="center"/>
    </xf>
    <xf numFmtId="1" fontId="4" fillId="0" borderId="5" xfId="0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right"/>
      <protection locked="0"/>
    </xf>
    <xf numFmtId="0" fontId="0" fillId="0" borderId="0" xfId="0" applyBorder="1" applyAlignment="1">
      <alignment wrapText="1"/>
    </xf>
    <xf numFmtId="0" fontId="0" fillId="0" borderId="0" xfId="0" applyBorder="1" applyAlignment="1" applyProtection="1">
      <alignment horizontal="right"/>
      <protection locked="0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/>
    <xf numFmtId="164" fontId="6" fillId="0" borderId="0" xfId="0" applyNumberFormat="1" applyFont="1" applyBorder="1" applyAlignment="1">
      <alignment horizontal="center" vertical="center"/>
    </xf>
    <xf numFmtId="0" fontId="0" fillId="0" borderId="0" xfId="0" applyBorder="1" applyAlignment="1" applyProtection="1">
      <alignment horizontal="right" vertical="center"/>
      <protection locked="0"/>
    </xf>
    <xf numFmtId="0" fontId="0" fillId="0" borderId="0" xfId="0" applyAlignment="1">
      <alignment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right" vertical="center"/>
    </xf>
    <xf numFmtId="167" fontId="0" fillId="0" borderId="0" xfId="0" applyNumberFormat="1"/>
    <xf numFmtId="164" fontId="6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164" fontId="9" fillId="0" borderId="0" xfId="2" applyNumberFormat="1" applyFont="1" applyBorder="1" applyAlignment="1" applyProtection="1">
      <alignment horizontal="center" vertical="center"/>
    </xf>
    <xf numFmtId="168" fontId="10" fillId="0" borderId="0" xfId="2" applyNumberFormat="1" applyFont="1" applyBorder="1" applyAlignment="1" applyProtection="1">
      <alignment horizontal="center" vertical="center"/>
    </xf>
    <xf numFmtId="0" fontId="11" fillId="0" borderId="0" xfId="2" applyFont="1" applyBorder="1" applyAlignment="1" applyProtection="1"/>
    <xf numFmtId="0" fontId="12" fillId="0" borderId="0" xfId="2" applyFont="1" applyBorder="1" applyAlignment="1" applyProtection="1"/>
    <xf numFmtId="0" fontId="2" fillId="0" borderId="0" xfId="0" applyFont="1" applyBorder="1"/>
    <xf numFmtId="0" fontId="4" fillId="0" borderId="0" xfId="0" applyFont="1" applyBorder="1" applyAlignment="1">
      <alignment horizontal="right"/>
    </xf>
    <xf numFmtId="0" fontId="14" fillId="0" borderId="5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43" fontId="0" fillId="0" borderId="5" xfId="1" applyNumberFormat="1" applyFont="1" applyBorder="1"/>
    <xf numFmtId="43" fontId="4" fillId="0" borderId="5" xfId="1" applyNumberFormat="1" applyFont="1" applyBorder="1" applyAlignment="1">
      <alignment horizontal="right"/>
    </xf>
    <xf numFmtId="169" fontId="6" fillId="0" borderId="5" xfId="1" applyNumberFormat="1" applyFont="1" applyBorder="1"/>
    <xf numFmtId="43" fontId="13" fillId="0" borderId="5" xfId="1" applyNumberFormat="1" applyFont="1" applyBorder="1"/>
    <xf numFmtId="43" fontId="13" fillId="0" borderId="5" xfId="1" applyNumberFormat="1" applyFont="1" applyBorder="1" applyAlignment="1">
      <alignment horizontal="right"/>
    </xf>
    <xf numFmtId="2" fontId="5" fillId="0" borderId="5" xfId="0" applyNumberFormat="1" applyFont="1" applyBorder="1" applyAlignment="1">
      <alignment horizontal="center" vertical="center"/>
    </xf>
    <xf numFmtId="43" fontId="0" fillId="0" borderId="5" xfId="1" applyNumberFormat="1" applyFont="1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vertical="center" textRotation="90"/>
    </xf>
    <xf numFmtId="0" fontId="5" fillId="0" borderId="7" xfId="0" applyFont="1" applyBorder="1" applyAlignment="1">
      <alignment horizontal="center" vertical="center" wrapText="1"/>
    </xf>
    <xf numFmtId="43" fontId="0" fillId="2" borderId="5" xfId="1" applyNumberFormat="1" applyFont="1" applyFill="1" applyBorder="1" applyAlignment="1">
      <alignment horizontal="right" vertical="center"/>
    </xf>
    <xf numFmtId="0" fontId="5" fillId="0" borderId="7" xfId="0" applyFont="1" applyBorder="1" applyAlignment="1">
      <alignment horizontal="center" vertical="center"/>
    </xf>
    <xf numFmtId="0" fontId="0" fillId="0" borderId="5" xfId="0" applyBorder="1" applyAlignment="1" applyProtection="1">
      <alignment horizontal="right" vertical="center"/>
      <protection locked="0"/>
    </xf>
    <xf numFmtId="43" fontId="0" fillId="0" borderId="5" xfId="0" applyNumberFormat="1" applyBorder="1" applyAlignment="1" applyProtection="1">
      <alignment horizontal="right" vertical="center"/>
      <protection locked="0"/>
    </xf>
    <xf numFmtId="43" fontId="0" fillId="0" borderId="5" xfId="1" applyNumberFormat="1" applyFont="1" applyBorder="1" applyAlignment="1" applyProtection="1">
      <alignment horizontal="right" vertical="center"/>
      <protection locked="0"/>
    </xf>
    <xf numFmtId="0" fontId="5" fillId="0" borderId="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right"/>
    </xf>
    <xf numFmtId="43" fontId="0" fillId="0" borderId="4" xfId="1" applyNumberFormat="1" applyFont="1" applyBorder="1" applyAlignment="1">
      <alignment horizontal="right"/>
    </xf>
    <xf numFmtId="0" fontId="0" fillId="0" borderId="10" xfId="0" applyBorder="1"/>
    <xf numFmtId="0" fontId="11" fillId="0" borderId="10" xfId="2" applyFont="1" applyBorder="1" applyAlignment="1" applyProtection="1"/>
    <xf numFmtId="0" fontId="15" fillId="0" borderId="10" xfId="2" applyFont="1" applyBorder="1" applyAlignment="1" applyProtection="1">
      <alignment horizontal="center"/>
    </xf>
    <xf numFmtId="0" fontId="12" fillId="0" borderId="10" xfId="2" applyFont="1" applyBorder="1" applyAlignment="1" applyProtection="1"/>
    <xf numFmtId="0" fontId="0" fillId="0" borderId="3" xfId="0" applyBorder="1"/>
    <xf numFmtId="43" fontId="0" fillId="0" borderId="1" xfId="1" applyNumberFormat="1" applyFont="1" applyBorder="1" applyAlignment="1">
      <alignment horizontal="right"/>
    </xf>
    <xf numFmtId="0" fontId="11" fillId="0" borderId="3" xfId="2" applyFont="1" applyBorder="1" applyAlignment="1" applyProtection="1"/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right"/>
    </xf>
    <xf numFmtId="43" fontId="0" fillId="0" borderId="8" xfId="1" applyNumberFormat="1" applyFont="1" applyBorder="1" applyAlignment="1">
      <alignment horizontal="right"/>
    </xf>
    <xf numFmtId="0" fontId="0" fillId="0" borderId="8" xfId="0" applyBorder="1"/>
    <xf numFmtId="43" fontId="0" fillId="0" borderId="5" xfId="0" applyNumberFormat="1" applyBorder="1" applyAlignment="1" applyProtection="1">
      <alignment horizontal="right"/>
    </xf>
    <xf numFmtId="43" fontId="0" fillId="0" borderId="5" xfId="1" applyNumberFormat="1" applyFont="1" applyBorder="1" applyAlignment="1" applyProtection="1">
      <alignment horizontal="right"/>
    </xf>
    <xf numFmtId="43" fontId="0" fillId="0" borderId="5" xfId="1" applyNumberFormat="1" applyFont="1" applyBorder="1" applyAlignment="1" applyProtection="1">
      <alignment horizontal="right"/>
      <protection locked="0"/>
    </xf>
    <xf numFmtId="0" fontId="0" fillId="0" borderId="5" xfId="0" applyNumberFormat="1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 applyProtection="1">
      <alignment horizontal="right" vertical="center"/>
      <protection locked="0"/>
    </xf>
    <xf numFmtId="43" fontId="0" fillId="0" borderId="8" xfId="1" applyNumberFormat="1" applyFont="1" applyBorder="1" applyAlignment="1" applyProtection="1">
      <alignment horizontal="right" vertical="center"/>
      <protection locked="0"/>
    </xf>
    <xf numFmtId="0" fontId="0" fillId="0" borderId="11" xfId="0" applyBorder="1" applyAlignment="1">
      <alignment vertical="center"/>
    </xf>
    <xf numFmtId="43" fontId="0" fillId="0" borderId="4" xfId="1" applyNumberFormat="1" applyFont="1" applyBorder="1" applyAlignment="1" applyProtection="1">
      <alignment horizontal="right"/>
      <protection locked="0"/>
    </xf>
    <xf numFmtId="43" fontId="0" fillId="0" borderId="1" xfId="1" applyNumberFormat="1" applyFont="1" applyBorder="1" applyAlignment="1" applyProtection="1">
      <alignment horizontal="right"/>
      <protection locked="0"/>
    </xf>
    <xf numFmtId="0" fontId="0" fillId="0" borderId="11" xfId="0" applyBorder="1" applyAlignment="1">
      <alignment horizontal="center"/>
    </xf>
    <xf numFmtId="0" fontId="0" fillId="0" borderId="8" xfId="0" applyBorder="1" applyAlignment="1" applyProtection="1">
      <alignment horizontal="right"/>
      <protection locked="0"/>
    </xf>
    <xf numFmtId="43" fontId="0" fillId="0" borderId="8" xfId="1" applyNumberFormat="1" applyFont="1" applyBorder="1" applyAlignment="1" applyProtection="1">
      <alignment horizontal="right"/>
      <protection locked="0"/>
    </xf>
    <xf numFmtId="0" fontId="0" fillId="0" borderId="11" xfId="0" applyBorder="1"/>
    <xf numFmtId="0" fontId="0" fillId="0" borderId="10" xfId="0" applyBorder="1" applyAlignment="1">
      <alignment horizontal="center" wrapText="1"/>
    </xf>
    <xf numFmtId="0" fontId="0" fillId="0" borderId="10" xfId="0" applyBorder="1" applyAlignment="1">
      <alignment wrapText="1"/>
    </xf>
    <xf numFmtId="0" fontId="0" fillId="0" borderId="1" xfId="0" applyBorder="1" applyAlignment="1" applyProtection="1">
      <alignment horizontal="right"/>
    </xf>
    <xf numFmtId="43" fontId="0" fillId="0" borderId="1" xfId="1" applyNumberFormat="1" applyFont="1" applyBorder="1" applyAlignment="1" applyProtection="1">
      <alignment horizontal="right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3" xfId="0" applyBorder="1" applyAlignment="1" applyProtection="1">
      <protection locked="0"/>
    </xf>
    <xf numFmtId="17" fontId="0" fillId="0" borderId="2" xfId="0" applyNumberFormat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5" xfId="0" applyBorder="1" applyAlignment="1">
      <alignment horizontal="left"/>
    </xf>
    <xf numFmtId="0" fontId="0" fillId="0" borderId="13" xfId="0" applyBorder="1"/>
    <xf numFmtId="0" fontId="0" fillId="0" borderId="14" xfId="0" applyBorder="1"/>
    <xf numFmtId="0" fontId="2" fillId="0" borderId="10" xfId="0" applyFont="1" applyBorder="1" applyAlignment="1" applyProtection="1">
      <protection locked="0"/>
    </xf>
    <xf numFmtId="0" fontId="2" fillId="0" borderId="16" xfId="0" applyFont="1" applyBorder="1" applyAlignment="1" applyProtection="1">
      <protection locked="0"/>
    </xf>
    <xf numFmtId="0" fontId="0" fillId="0" borderId="3" xfId="0" applyBorder="1" applyAlignment="1">
      <alignment horizontal="right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165" fontId="18" fillId="0" borderId="1" xfId="0" applyNumberFormat="1" applyFont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clustered"/>
        <c:ser>
          <c:idx val="0"/>
          <c:order val="0"/>
          <c:tx>
            <c:v>Résultats</c:v>
          </c:tx>
          <c:val>
            <c:numLit>
              <c:formatCode>General</c:formatCode>
              <c:ptCount val="12"/>
              <c:pt idx="0">
                <c:v>1.5242237428616836</c:v>
              </c:pt>
              <c:pt idx="1">
                <c:v>1.7063813630979772</c:v>
              </c:pt>
              <c:pt idx="2">
                <c:v>1.7230186906480331</c:v>
              </c:pt>
              <c:pt idx="3">
                <c:v>1.7214360119559733</c:v>
              </c:pt>
              <c:pt idx="4">
                <c:v>1.7718455572106739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</c:ser>
        <c:gapWidth val="75"/>
        <c:overlap val="-25"/>
        <c:axId val="70941312"/>
        <c:axId val="70955392"/>
      </c:barChart>
      <c:lineChart>
        <c:grouping val="standard"/>
        <c:ser>
          <c:idx val="1"/>
          <c:order val="1"/>
          <c:tx>
            <c:v>Objectif</c:v>
          </c:tx>
          <c:marker>
            <c:symbol val="none"/>
          </c:marker>
          <c:val>
            <c:numLit>
              <c:formatCode>General</c:formatCode>
              <c:ptCount val="12"/>
              <c:pt idx="0">
                <c:v>1.3</c:v>
              </c:pt>
              <c:pt idx="1">
                <c:v>1.3</c:v>
              </c:pt>
              <c:pt idx="2">
                <c:v>1.3</c:v>
              </c:pt>
              <c:pt idx="3">
                <c:v>1.3</c:v>
              </c:pt>
              <c:pt idx="4">
                <c:v>1.3</c:v>
              </c:pt>
              <c:pt idx="5">
                <c:v>1.3</c:v>
              </c:pt>
              <c:pt idx="6">
                <c:v>1.3</c:v>
              </c:pt>
              <c:pt idx="7">
                <c:v>1.3</c:v>
              </c:pt>
              <c:pt idx="8">
                <c:v>1.3</c:v>
              </c:pt>
              <c:pt idx="9">
                <c:v>1.3</c:v>
              </c:pt>
              <c:pt idx="10">
                <c:v>1.3</c:v>
              </c:pt>
              <c:pt idx="11">
                <c:v>1.3</c:v>
              </c:pt>
            </c:numLit>
          </c:val>
        </c:ser>
        <c:ser>
          <c:idx val="2"/>
          <c:order val="2"/>
          <c:tx>
            <c:v>Seuil minimum</c:v>
          </c:tx>
          <c:marker>
            <c:symbol val="none"/>
          </c:marker>
          <c:val>
            <c:numLit>
              <c:formatCode>General</c:formatCode>
              <c:ptCount val="12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</c:numLit>
          </c:val>
        </c:ser>
        <c:marker val="1"/>
        <c:axId val="70941312"/>
        <c:axId val="70955392"/>
      </c:lineChart>
      <c:catAx>
        <c:axId val="70941312"/>
        <c:scaling>
          <c:orientation val="minMax"/>
        </c:scaling>
        <c:axPos val="b"/>
        <c:majorTickMark val="none"/>
        <c:tickLblPos val="nextTo"/>
        <c:crossAx val="70955392"/>
        <c:crosses val="autoZero"/>
        <c:auto val="1"/>
        <c:lblAlgn val="ctr"/>
        <c:lblOffset val="100"/>
      </c:catAx>
      <c:valAx>
        <c:axId val="70955392"/>
        <c:scaling>
          <c:orientation val="minMax"/>
          <c:max val="2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crossAx val="70941312"/>
        <c:crosses val="autoZero"/>
        <c:crossBetween val="between"/>
      </c:valAx>
    </c:plotArea>
    <c:plotVisOnly val="1"/>
    <c:dispBlanksAs val="gap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</xdr:colOff>
      <xdr:row>0</xdr:row>
      <xdr:rowOff>23878</xdr:rowOff>
    </xdr:from>
    <xdr:to>
      <xdr:col>14</xdr:col>
      <xdr:colOff>1488282</xdr:colOff>
      <xdr:row>7</xdr:row>
      <xdr:rowOff>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../../AppData/Local/Microsoft/Local%20Settings/Temporary%20Internet%20Files/Content.Outlook/ILD4TJR8/Tableau%20de%20suivi%20objectifs%20force%20commerciale.xlsx" TargetMode="External"/><Relationship Id="rId1" Type="http://schemas.openxmlformats.org/officeDocument/2006/relationships/hyperlink" Target="../../AppData/Local/Microsoft/Local%20Settings/Temporary%20Internet%20Files/Content.Outlook/ILD4TJR8/Tableau%20de%20suivi%20objectifs%20force%20commerciale.xlsx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37"/>
  <sheetViews>
    <sheetView tabSelected="1" view="pageLayout" topLeftCell="A7" zoomScale="70" zoomScaleNormal="90" zoomScalePageLayoutView="70" workbookViewId="0">
      <selection activeCell="C10" sqref="C10"/>
    </sheetView>
  </sheetViews>
  <sheetFormatPr baseColWidth="10" defaultRowHeight="15"/>
  <cols>
    <col min="1" max="1" width="14.5703125" customWidth="1"/>
    <col min="2" max="8" width="20" customWidth="1"/>
    <col min="9" max="9" width="16.7109375" customWidth="1"/>
    <col min="10" max="10" width="41.28515625" customWidth="1"/>
  </cols>
  <sheetData>
    <row r="1" spans="1:10" ht="15" customHeight="1">
      <c r="A1" s="111" t="s">
        <v>0</v>
      </c>
      <c r="B1" s="111"/>
      <c r="C1" s="111"/>
      <c r="D1" s="111"/>
      <c r="E1" s="111"/>
      <c r="F1" s="111"/>
      <c r="G1" s="111"/>
      <c r="H1" s="111"/>
      <c r="I1" s="111"/>
      <c r="J1" s="111"/>
    </row>
    <row r="2" spans="1:10" ht="15" customHeight="1">
      <c r="A2" s="111"/>
      <c r="B2" s="111"/>
      <c r="C2" s="111"/>
      <c r="D2" s="111"/>
      <c r="E2" s="111"/>
      <c r="F2" s="111"/>
      <c r="G2" s="111"/>
      <c r="H2" s="111"/>
      <c r="I2" s="111"/>
      <c r="J2" s="111"/>
    </row>
    <row r="3" spans="1:10">
      <c r="A3" s="1"/>
      <c r="B3" s="1"/>
      <c r="C3" s="1"/>
    </row>
    <row r="4" spans="1:10">
      <c r="A4" s="1"/>
      <c r="B4" s="1"/>
      <c r="C4" s="1"/>
      <c r="D4" s="2" t="s">
        <v>1</v>
      </c>
      <c r="E4" s="2"/>
      <c r="F4" s="3" t="s">
        <v>2</v>
      </c>
      <c r="G4" s="4"/>
      <c r="H4" s="5"/>
      <c r="I4" s="6"/>
    </row>
    <row r="5" spans="1:10">
      <c r="A5" s="1"/>
      <c r="B5" s="1"/>
      <c r="C5" s="1"/>
    </row>
    <row r="6" spans="1:10" ht="15.75">
      <c r="A6" s="1"/>
      <c r="B6" s="1"/>
      <c r="C6" s="1"/>
      <c r="D6" s="2" t="s">
        <v>3</v>
      </c>
      <c r="E6" s="4"/>
      <c r="F6" s="5"/>
      <c r="G6" s="7" t="s">
        <v>4</v>
      </c>
      <c r="H6" s="8">
        <v>40544</v>
      </c>
      <c r="I6" s="9">
        <f>MONTH(H6)</f>
        <v>1</v>
      </c>
    </row>
    <row r="7" spans="1:10">
      <c r="A7" s="10"/>
      <c r="B7" s="10"/>
      <c r="C7" s="10"/>
    </row>
    <row r="8" spans="1:10">
      <c r="A8" s="11" t="s">
        <v>5</v>
      </c>
      <c r="B8" s="11" t="s">
        <v>6</v>
      </c>
      <c r="C8" s="11" t="s">
        <v>7</v>
      </c>
      <c r="D8" s="11" t="s">
        <v>8</v>
      </c>
      <c r="E8" s="11" t="s">
        <v>9</v>
      </c>
      <c r="F8" s="11" t="s">
        <v>10</v>
      </c>
      <c r="G8" s="11" t="s">
        <v>11</v>
      </c>
      <c r="H8" s="11" t="s">
        <v>12</v>
      </c>
      <c r="I8" s="11" t="s">
        <v>13</v>
      </c>
      <c r="J8" s="11" t="s">
        <v>14</v>
      </c>
    </row>
    <row r="9" spans="1:10" ht="125.25" customHeight="1">
      <c r="A9" s="12"/>
      <c r="B9" s="13">
        <v>23275.664400000001</v>
      </c>
      <c r="C9" s="13">
        <v>12801.615420000002</v>
      </c>
      <c r="D9" s="13">
        <v>36077.279819999996</v>
      </c>
      <c r="E9" s="14"/>
      <c r="F9" s="13">
        <v>37890</v>
      </c>
      <c r="G9" s="13">
        <v>1812.7201800000039</v>
      </c>
      <c r="H9" s="15">
        <v>1.0502454782911625</v>
      </c>
      <c r="I9" s="16">
        <v>260000</v>
      </c>
      <c r="J9" s="17"/>
    </row>
    <row r="10" spans="1:10" ht="125.25" customHeight="1">
      <c r="A10" s="12"/>
      <c r="B10" s="13">
        <v>22874.075490000003</v>
      </c>
      <c r="C10" s="13">
        <v>12580.741519500001</v>
      </c>
      <c r="D10" s="13">
        <v>35454.817009499995</v>
      </c>
      <c r="E10" s="13"/>
      <c r="F10" s="13">
        <v>62820.46</v>
      </c>
      <c r="G10" s="13">
        <v>27365.642990500004</v>
      </c>
      <c r="H10" s="18">
        <v>1.7718455572106739</v>
      </c>
      <c r="I10" s="19">
        <v>312000</v>
      </c>
      <c r="J10" s="17"/>
    </row>
    <row r="11" spans="1:10" ht="125.25" customHeight="1">
      <c r="A11" s="12"/>
      <c r="B11" s="13">
        <f>SUM(GL!$C$20:$N$20)</f>
        <v>33909.813000000002</v>
      </c>
      <c r="C11" s="13">
        <f>SUM(GL!$C$22:$N$22)</f>
        <v>18650.397150000001</v>
      </c>
      <c r="D11" s="13">
        <f>SUM(GL!$C$23:$N$23)</f>
        <v>52560.210149999999</v>
      </c>
      <c r="E11" s="116">
        <f>IF((I6)=1,SUM(GL!C37),IF((I6)=2,SUM(GL!D37),IF((I6)=3,SUM(GL!E37),IF((I6)=4,SUM(GL!F37)," "))))</f>
        <v>8431.7999999999993</v>
      </c>
      <c r="F11" s="13">
        <f>SUM(GL!$C$37:$N$37)</f>
        <v>70934</v>
      </c>
      <c r="G11" s="13">
        <f>SUM(GL!$C$37:$N$37)-SUM(GL!$C$23:$N$23)</f>
        <v>18373.789850000001</v>
      </c>
      <c r="H11" s="18">
        <f>SUM(GL!$C$37:$N$37)/SUM(GL!$C$23:$N$23)</f>
        <v>1.3495760347525931</v>
      </c>
      <c r="I11" s="19">
        <v>312000</v>
      </c>
      <c r="J11" s="17"/>
    </row>
    <row r="12" spans="1:10" ht="125.25" customHeight="1" thickBot="1">
      <c r="A12" s="20"/>
      <c r="B12" s="21">
        <v>0</v>
      </c>
      <c r="C12" s="21">
        <v>0</v>
      </c>
      <c r="D12" s="21">
        <v>0</v>
      </c>
      <c r="E12" s="21"/>
      <c r="F12" s="21">
        <v>0</v>
      </c>
      <c r="G12" s="21">
        <v>0</v>
      </c>
      <c r="H12" s="18" t="s">
        <v>77</v>
      </c>
      <c r="I12" s="22">
        <v>156000</v>
      </c>
      <c r="J12" s="23"/>
    </row>
    <row r="13" spans="1:10" ht="125.25" customHeight="1" thickBot="1">
      <c r="A13" s="24" t="s">
        <v>15</v>
      </c>
      <c r="B13" s="25">
        <f>SUM(B9:B12)</f>
        <v>80059.552890000006</v>
      </c>
      <c r="C13" s="25">
        <f t="shared" ref="C13:G13" si="0">SUM(C9:C12)</f>
        <v>44032.754089499998</v>
      </c>
      <c r="D13" s="25">
        <f t="shared" si="0"/>
        <v>124092.30697949999</v>
      </c>
      <c r="E13" s="25">
        <f>SUM(E9:E12)</f>
        <v>8431.7999999999993</v>
      </c>
      <c r="F13" s="25">
        <f t="shared" si="0"/>
        <v>171644.46</v>
      </c>
      <c r="G13" s="25">
        <f t="shared" si="0"/>
        <v>47552.153020500009</v>
      </c>
      <c r="H13" s="26">
        <f>SUM(H9:H12)/4</f>
        <v>1.0429167675636073</v>
      </c>
      <c r="I13" s="27">
        <f>SUM(I9:I12)</f>
        <v>1040000</v>
      </c>
      <c r="J13" s="28"/>
    </row>
    <row r="14" spans="1:10">
      <c r="A14" s="29"/>
      <c r="B14" s="30"/>
      <c r="C14" s="30"/>
      <c r="D14" s="30"/>
      <c r="E14" s="30"/>
      <c r="F14" s="30"/>
      <c r="G14" s="30"/>
      <c r="H14" s="30"/>
      <c r="I14" s="30"/>
      <c r="J14" s="30"/>
    </row>
    <row r="15" spans="1:10" ht="18.75" customHeight="1">
      <c r="A15" s="31"/>
      <c r="B15" s="32"/>
      <c r="C15" s="32"/>
      <c r="D15" s="32"/>
      <c r="E15" s="32"/>
      <c r="F15" s="32"/>
      <c r="G15" s="32"/>
      <c r="H15" s="32"/>
      <c r="I15" s="32"/>
      <c r="J15" s="32"/>
    </row>
    <row r="16" spans="1:10">
      <c r="A16" s="33"/>
      <c r="B16" s="32"/>
      <c r="C16" s="30"/>
      <c r="D16" s="30"/>
      <c r="E16" s="30"/>
      <c r="F16" s="30"/>
      <c r="G16" s="30"/>
      <c r="H16" s="30"/>
      <c r="I16" s="30"/>
      <c r="J16" s="30"/>
    </row>
    <row r="17" spans="1:10">
      <c r="A17" s="33"/>
      <c r="B17" s="32"/>
      <c r="C17" s="30"/>
      <c r="D17" s="30"/>
      <c r="E17" s="30"/>
      <c r="F17" s="30"/>
      <c r="G17" s="30"/>
      <c r="H17" s="30"/>
      <c r="I17" s="30"/>
      <c r="J17" s="30"/>
    </row>
    <row r="18" spans="1:10" ht="15.75" hidden="1">
      <c r="A18" s="34">
        <v>40544</v>
      </c>
      <c r="B18" s="32"/>
      <c r="C18" s="30"/>
      <c r="D18" s="30"/>
      <c r="E18" s="30"/>
      <c r="F18" s="30"/>
      <c r="G18" s="30"/>
      <c r="H18" s="30"/>
      <c r="I18" s="30"/>
      <c r="J18" s="30"/>
    </row>
    <row r="19" spans="1:10" ht="18.75" hidden="1" customHeight="1">
      <c r="A19" s="34">
        <v>40575</v>
      </c>
      <c r="B19" s="32"/>
      <c r="C19" s="32"/>
      <c r="D19" s="32"/>
      <c r="E19" s="32"/>
      <c r="F19" s="32"/>
      <c r="G19" s="32"/>
      <c r="H19" s="32"/>
      <c r="I19" s="32"/>
      <c r="J19" s="32"/>
    </row>
    <row r="20" spans="1:10" ht="18.75" hidden="1" customHeight="1">
      <c r="A20" s="34">
        <v>40603</v>
      </c>
      <c r="B20" s="32"/>
      <c r="C20" s="32"/>
      <c r="D20" s="32"/>
      <c r="E20" s="32"/>
      <c r="F20" s="32"/>
      <c r="G20" s="32"/>
      <c r="H20" s="32"/>
      <c r="I20" s="32"/>
      <c r="J20" s="32"/>
    </row>
    <row r="21" spans="1:10" s="36" customFormat="1" ht="18" hidden="1" customHeight="1">
      <c r="A21" s="34">
        <v>40634</v>
      </c>
      <c r="B21" s="32"/>
      <c r="C21" s="35"/>
      <c r="D21" s="35"/>
      <c r="E21" s="35"/>
      <c r="F21" s="35"/>
      <c r="G21" s="35"/>
      <c r="H21" s="35"/>
      <c r="I21" s="35"/>
      <c r="J21" s="35"/>
    </row>
    <row r="22" spans="1:10" s="39" customFormat="1" ht="18.75" hidden="1" customHeight="1">
      <c r="A22" s="37">
        <v>40664</v>
      </c>
      <c r="B22" s="32"/>
      <c r="C22" s="38"/>
      <c r="D22" s="38"/>
      <c r="E22" s="38"/>
      <c r="F22" s="38"/>
      <c r="G22" s="38"/>
      <c r="H22" s="38"/>
      <c r="I22" s="38"/>
      <c r="J22" s="38"/>
    </row>
    <row r="23" spans="1:10" ht="18.75" hidden="1" customHeight="1">
      <c r="A23" s="34">
        <v>40695</v>
      </c>
      <c r="B23" s="32"/>
      <c r="C23" s="32"/>
      <c r="D23" s="32"/>
      <c r="E23" s="32"/>
      <c r="F23" s="32"/>
      <c r="G23" s="32"/>
      <c r="H23" s="32"/>
      <c r="I23" s="32"/>
      <c r="J23" s="32"/>
    </row>
    <row r="24" spans="1:10" ht="18.75" hidden="1" customHeight="1">
      <c r="A24" s="34">
        <v>40725</v>
      </c>
      <c r="B24" s="32"/>
      <c r="C24" s="30"/>
      <c r="D24" s="30"/>
      <c r="E24" s="30"/>
      <c r="F24" s="30"/>
      <c r="G24" s="30"/>
      <c r="H24" s="30"/>
      <c r="I24" s="30"/>
      <c r="J24" s="30"/>
    </row>
    <row r="25" spans="1:10" ht="15.75" hidden="1">
      <c r="A25" s="40">
        <v>40756</v>
      </c>
      <c r="B25" s="32"/>
      <c r="C25" s="32"/>
      <c r="D25" s="32"/>
      <c r="E25" s="32"/>
      <c r="F25" s="32"/>
      <c r="G25" s="32"/>
      <c r="H25" s="32"/>
      <c r="I25" s="32"/>
      <c r="J25" s="32"/>
    </row>
    <row r="26" spans="1:10" ht="15" hidden="1" customHeight="1">
      <c r="A26" s="34">
        <v>40787</v>
      </c>
      <c r="B26" s="32"/>
      <c r="C26" s="41"/>
      <c r="D26" s="41"/>
      <c r="E26" s="41"/>
      <c r="F26" s="41"/>
      <c r="G26" s="41"/>
      <c r="H26" s="41"/>
      <c r="I26" s="41"/>
      <c r="J26" s="41"/>
    </row>
    <row r="27" spans="1:10" ht="15" hidden="1" customHeight="1">
      <c r="A27" s="34">
        <v>40817</v>
      </c>
      <c r="B27" s="41"/>
      <c r="C27" s="41"/>
      <c r="D27" s="41"/>
      <c r="E27" s="41"/>
      <c r="F27" s="41"/>
      <c r="G27" s="41"/>
      <c r="H27" s="41"/>
      <c r="I27" s="41"/>
      <c r="J27" s="41"/>
    </row>
    <row r="28" spans="1:10" ht="15" hidden="1" customHeight="1">
      <c r="A28" s="34">
        <v>40848</v>
      </c>
      <c r="B28" s="41"/>
      <c r="C28" s="41"/>
      <c r="D28" s="41"/>
      <c r="E28" s="41"/>
      <c r="F28" s="41"/>
      <c r="G28" s="41"/>
      <c r="H28" s="41"/>
      <c r="I28" s="41"/>
      <c r="J28" s="41"/>
    </row>
    <row r="29" spans="1:10" ht="15.75" hidden="1">
      <c r="A29" s="42">
        <v>40878</v>
      </c>
      <c r="B29" s="41"/>
      <c r="C29" s="41"/>
      <c r="D29" s="41"/>
      <c r="E29" s="41"/>
      <c r="F29" s="41"/>
      <c r="G29" s="41"/>
      <c r="H29" s="41"/>
      <c r="I29" s="41"/>
      <c r="J29" s="41"/>
    </row>
    <row r="30" spans="1:10">
      <c r="A30" s="43"/>
      <c r="B30" s="41"/>
      <c r="C30" s="41"/>
      <c r="D30" s="41"/>
      <c r="E30" s="41"/>
      <c r="F30" s="41"/>
      <c r="G30" s="41"/>
      <c r="H30" s="41"/>
      <c r="I30" s="41"/>
      <c r="J30" s="41"/>
    </row>
    <row r="31" spans="1:10">
      <c r="A31" s="44"/>
      <c r="B31" s="41"/>
      <c r="C31" s="41"/>
      <c r="D31" s="41"/>
      <c r="E31" s="41"/>
      <c r="F31" s="41"/>
      <c r="G31" s="41"/>
      <c r="H31" s="41"/>
      <c r="I31" s="41"/>
      <c r="J31" s="41"/>
    </row>
    <row r="32" spans="1:10">
      <c r="A32" s="44"/>
      <c r="B32" s="41"/>
      <c r="C32" s="41"/>
      <c r="D32" s="41"/>
      <c r="E32" s="41"/>
      <c r="F32" s="41"/>
      <c r="G32" s="41"/>
      <c r="H32" s="41"/>
      <c r="I32" s="41"/>
      <c r="J32" s="41"/>
    </row>
    <row r="33" spans="1:10">
      <c r="A33" s="44"/>
      <c r="B33" s="41"/>
      <c r="C33" s="41"/>
      <c r="D33" s="41"/>
      <c r="E33" s="41"/>
      <c r="F33" s="41"/>
      <c r="G33" s="41"/>
      <c r="H33" s="41"/>
      <c r="I33" s="41"/>
      <c r="J33" s="41"/>
    </row>
    <row r="34" spans="1:10">
      <c r="A34" s="45"/>
      <c r="B34" s="41"/>
      <c r="C34" s="41"/>
      <c r="D34" s="41"/>
      <c r="E34" s="41"/>
      <c r="F34" s="41"/>
      <c r="G34" s="41"/>
      <c r="H34" s="41"/>
      <c r="I34" s="41"/>
      <c r="J34" s="41"/>
    </row>
    <row r="35" spans="1:10" ht="18.75">
      <c r="A35" s="46"/>
      <c r="B35" s="47"/>
      <c r="C35" s="33"/>
      <c r="D35" s="33"/>
      <c r="E35" s="33"/>
      <c r="F35" s="33"/>
      <c r="G35" s="33"/>
      <c r="H35" s="33"/>
      <c r="I35" s="33"/>
      <c r="J35" s="33"/>
    </row>
    <row r="36" spans="1:10">
      <c r="A36" s="33"/>
      <c r="B36" s="33"/>
      <c r="C36" s="33"/>
      <c r="D36" s="33"/>
      <c r="E36" s="33"/>
      <c r="F36" s="33"/>
      <c r="G36" s="33"/>
      <c r="H36" s="33"/>
      <c r="I36" s="33"/>
      <c r="J36" s="33"/>
    </row>
    <row r="37" spans="1:10">
      <c r="A37" s="33"/>
      <c r="B37" s="33"/>
      <c r="C37" s="33"/>
      <c r="D37" s="33"/>
      <c r="E37" s="33"/>
      <c r="F37" s="33"/>
      <c r="G37" s="33"/>
      <c r="H37" s="33"/>
      <c r="I37" s="33"/>
      <c r="J37" s="33"/>
    </row>
  </sheetData>
  <mergeCells count="1">
    <mergeCell ref="A1:J2"/>
  </mergeCells>
  <dataValidations count="1">
    <dataValidation type="list" allowBlank="1" showInputMessage="1" showErrorMessage="1" sqref="H6">
      <formula1>$A$18:$A$29</formula1>
    </dataValidation>
  </dataValidations>
  <pageMargins left="0.25" right="0.25" top="0.75" bottom="0.75" header="0.3" footer="0.3"/>
  <pageSetup paperSize="9" scale="67" fitToHeight="0" orientation="landscape" r:id="rId1"/>
  <headerFooter>
    <oddFooter xml:space="preserve">&amp;L&amp;10Créé le 17/02/2011&amp;C&amp;10Mise à jour le 17/06/2011&amp;R&amp;10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O45"/>
  <sheetViews>
    <sheetView zoomScale="90" zoomScaleNormal="90" workbookViewId="0">
      <selection activeCell="I4" sqref="I4"/>
    </sheetView>
  </sheetViews>
  <sheetFormatPr baseColWidth="10" defaultRowHeight="15"/>
  <cols>
    <col min="1" max="1" width="4.5703125" customWidth="1"/>
    <col min="2" max="2" width="21.42578125" customWidth="1"/>
    <col min="3" max="3" width="14.28515625" customWidth="1"/>
    <col min="4" max="4" width="13.42578125" customWidth="1"/>
    <col min="5" max="6" width="13.7109375" customWidth="1"/>
    <col min="7" max="7" width="13.28515625" bestFit="1" customWidth="1"/>
    <col min="15" max="15" width="24.7109375" customWidth="1"/>
  </cols>
  <sheetData>
    <row r="1" spans="1:15">
      <c r="A1" s="111" t="s">
        <v>76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</row>
    <row r="2" spans="1:15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</row>
    <row r="3" spans="1:15">
      <c r="A3" s="1"/>
      <c r="B3" s="1"/>
      <c r="C3" s="1"/>
      <c r="D3" s="1"/>
    </row>
    <row r="4" spans="1:15">
      <c r="A4" s="1"/>
      <c r="B4" s="1"/>
      <c r="C4" s="1"/>
      <c r="D4" s="2" t="s">
        <v>1</v>
      </c>
      <c r="E4" s="104"/>
      <c r="F4" s="104"/>
      <c r="G4" s="3" t="s">
        <v>75</v>
      </c>
      <c r="H4" s="110"/>
      <c r="I4" s="2"/>
      <c r="K4" s="109" t="s">
        <v>74</v>
      </c>
      <c r="L4" s="108"/>
      <c r="M4" s="6"/>
    </row>
    <row r="5" spans="1:15">
      <c r="A5" s="1"/>
      <c r="B5" s="1"/>
      <c r="C5" s="1"/>
      <c r="H5" s="107"/>
      <c r="K5" s="106" t="s">
        <v>73</v>
      </c>
      <c r="L5" s="105">
        <v>1.3</v>
      </c>
    </row>
    <row r="6" spans="1:15">
      <c r="A6" s="1"/>
      <c r="B6" s="1"/>
      <c r="C6" s="1"/>
      <c r="D6" s="2" t="s">
        <v>3</v>
      </c>
      <c r="E6" s="104"/>
      <c r="F6" s="104"/>
      <c r="G6" s="7" t="s">
        <v>4</v>
      </c>
      <c r="H6" s="103">
        <v>40664</v>
      </c>
      <c r="I6" s="102"/>
      <c r="K6" s="101" t="s">
        <v>72</v>
      </c>
      <c r="L6" s="100" t="s">
        <v>71</v>
      </c>
    </row>
    <row r="7" spans="1:15">
      <c r="A7" s="10"/>
      <c r="B7" s="10"/>
      <c r="C7" s="10"/>
      <c r="D7" s="10"/>
    </row>
    <row r="8" spans="1:15">
      <c r="A8" s="112" t="s">
        <v>70</v>
      </c>
      <c r="B8" s="112"/>
      <c r="C8" s="11" t="s">
        <v>69</v>
      </c>
      <c r="D8" s="11" t="s">
        <v>68</v>
      </c>
      <c r="E8" s="11" t="s">
        <v>67</v>
      </c>
      <c r="F8" s="11" t="s">
        <v>66</v>
      </c>
      <c r="G8" s="11" t="s">
        <v>65</v>
      </c>
      <c r="H8" s="11" t="s">
        <v>64</v>
      </c>
      <c r="I8" s="11" t="s">
        <v>63</v>
      </c>
      <c r="J8" s="11" t="s">
        <v>62</v>
      </c>
      <c r="K8" s="11" t="s">
        <v>61</v>
      </c>
      <c r="L8" s="11" t="s">
        <v>60</v>
      </c>
      <c r="M8" s="11" t="s">
        <v>59</v>
      </c>
      <c r="N8" s="11" t="s">
        <v>58</v>
      </c>
      <c r="O8" s="11" t="s">
        <v>57</v>
      </c>
    </row>
    <row r="9" spans="1:15">
      <c r="A9" s="113" t="s">
        <v>56</v>
      </c>
      <c r="B9" s="74" t="s">
        <v>55</v>
      </c>
      <c r="C9" s="91">
        <v>3923</v>
      </c>
      <c r="D9" s="91">
        <v>3923</v>
      </c>
      <c r="E9" s="91">
        <v>3923</v>
      </c>
      <c r="F9" s="91">
        <v>3923</v>
      </c>
      <c r="G9" s="17">
        <v>3923</v>
      </c>
      <c r="H9" s="17"/>
      <c r="I9" s="17"/>
      <c r="J9" s="17"/>
      <c r="K9" s="17"/>
      <c r="L9" s="17"/>
      <c r="M9" s="17"/>
      <c r="N9" s="17"/>
      <c r="O9" s="77" t="s">
        <v>55</v>
      </c>
    </row>
    <row r="10" spans="1:15">
      <c r="A10" s="114"/>
      <c r="B10" s="74" t="s">
        <v>54</v>
      </c>
      <c r="C10" s="91"/>
      <c r="D10" s="91"/>
      <c r="E10" s="91"/>
      <c r="F10" s="91"/>
      <c r="G10" s="17"/>
      <c r="H10" s="17"/>
      <c r="I10" s="17"/>
      <c r="J10" s="17"/>
      <c r="K10" s="17"/>
      <c r="L10" s="17"/>
      <c r="M10" s="17"/>
      <c r="N10" s="17"/>
      <c r="O10" s="77" t="s">
        <v>54</v>
      </c>
    </row>
    <row r="11" spans="1:15">
      <c r="A11" s="114"/>
      <c r="B11" s="74" t="s">
        <v>53</v>
      </c>
      <c r="C11" s="91"/>
      <c r="D11" s="91"/>
      <c r="E11" s="91"/>
      <c r="F11" s="91"/>
      <c r="G11" s="17"/>
      <c r="H11" s="17"/>
      <c r="I11" s="17"/>
      <c r="J11" s="17"/>
      <c r="K11" s="17"/>
      <c r="L11" s="17"/>
      <c r="M11" s="17"/>
      <c r="N11" s="17"/>
      <c r="O11" s="77" t="s">
        <v>53</v>
      </c>
    </row>
    <row r="12" spans="1:15">
      <c r="A12" s="114"/>
      <c r="B12" s="74" t="s">
        <v>24</v>
      </c>
      <c r="C12" s="91">
        <v>550</v>
      </c>
      <c r="D12" s="91">
        <v>550</v>
      </c>
      <c r="E12" s="91">
        <v>550</v>
      </c>
      <c r="F12" s="91">
        <v>550</v>
      </c>
      <c r="G12" s="17">
        <v>550</v>
      </c>
      <c r="H12" s="17"/>
      <c r="I12" s="17"/>
      <c r="J12" s="17"/>
      <c r="K12" s="17"/>
      <c r="L12" s="17"/>
      <c r="M12" s="17"/>
      <c r="N12" s="17"/>
      <c r="O12" s="77" t="s">
        <v>24</v>
      </c>
    </row>
    <row r="13" spans="1:15">
      <c r="A13" s="114"/>
      <c r="B13" s="74" t="s">
        <v>52</v>
      </c>
      <c r="C13" s="99">
        <f t="shared" ref="C13:N13" si="0">SUM(C9:C12)*(51.62%)</f>
        <v>2308.9625999999998</v>
      </c>
      <c r="D13" s="99">
        <f t="shared" si="0"/>
        <v>2308.9625999999998</v>
      </c>
      <c r="E13" s="99">
        <f t="shared" si="0"/>
        <v>2308.9625999999998</v>
      </c>
      <c r="F13" s="99">
        <f t="shared" si="0"/>
        <v>2308.9625999999998</v>
      </c>
      <c r="G13" s="98">
        <f t="shared" si="0"/>
        <v>2308.9625999999998</v>
      </c>
      <c r="H13" s="98">
        <f t="shared" si="0"/>
        <v>0</v>
      </c>
      <c r="I13" s="98">
        <f t="shared" si="0"/>
        <v>0</v>
      </c>
      <c r="J13" s="98">
        <f t="shared" si="0"/>
        <v>0</v>
      </c>
      <c r="K13" s="98">
        <f t="shared" si="0"/>
        <v>0</v>
      </c>
      <c r="L13" s="98">
        <f t="shared" si="0"/>
        <v>0</v>
      </c>
      <c r="M13" s="98">
        <f t="shared" si="0"/>
        <v>0</v>
      </c>
      <c r="N13" s="98">
        <f t="shared" si="0"/>
        <v>0</v>
      </c>
      <c r="O13" s="77" t="s">
        <v>52</v>
      </c>
    </row>
    <row r="14" spans="1:15" ht="30.75" thickBot="1">
      <c r="A14" s="114"/>
      <c r="B14" s="97" t="s">
        <v>51</v>
      </c>
      <c r="C14" s="90"/>
      <c r="D14" s="90"/>
      <c r="E14" s="90"/>
      <c r="F14" s="90"/>
      <c r="G14" s="23"/>
      <c r="H14" s="23"/>
      <c r="I14" s="23"/>
      <c r="J14" s="23"/>
      <c r="K14" s="23"/>
      <c r="L14" s="23"/>
      <c r="M14" s="23"/>
      <c r="N14" s="23"/>
      <c r="O14" s="96" t="s">
        <v>51</v>
      </c>
    </row>
    <row r="15" spans="1:15" ht="16.5" thickBot="1">
      <c r="A15" s="114"/>
      <c r="B15" s="62" t="s">
        <v>50</v>
      </c>
      <c r="C15" s="57">
        <f t="shared" ref="C15:N15" si="1">SUM(C9:C14)</f>
        <v>6781.9625999999998</v>
      </c>
      <c r="D15" s="57">
        <f t="shared" si="1"/>
        <v>6781.9625999999998</v>
      </c>
      <c r="E15" s="57">
        <f t="shared" si="1"/>
        <v>6781.9625999999998</v>
      </c>
      <c r="F15" s="57">
        <f t="shared" si="1"/>
        <v>6781.9625999999998</v>
      </c>
      <c r="G15" s="58">
        <f t="shared" si="1"/>
        <v>6781.9625999999998</v>
      </c>
      <c r="H15" s="58">
        <f t="shared" si="1"/>
        <v>0</v>
      </c>
      <c r="I15" s="58">
        <f t="shared" si="1"/>
        <v>0</v>
      </c>
      <c r="J15" s="58">
        <f t="shared" si="1"/>
        <v>0</v>
      </c>
      <c r="K15" s="58">
        <f t="shared" si="1"/>
        <v>0</v>
      </c>
      <c r="L15" s="58">
        <f t="shared" si="1"/>
        <v>0</v>
      </c>
      <c r="M15" s="58">
        <f t="shared" si="1"/>
        <v>0</v>
      </c>
      <c r="N15" s="58">
        <f t="shared" si="1"/>
        <v>0</v>
      </c>
      <c r="O15" s="62" t="s">
        <v>50</v>
      </c>
    </row>
    <row r="16" spans="1:15">
      <c r="A16" s="114"/>
      <c r="B16" s="95" t="s">
        <v>49</v>
      </c>
      <c r="C16" s="94"/>
      <c r="D16" s="94"/>
      <c r="E16" s="94"/>
      <c r="F16" s="94"/>
      <c r="G16" s="93"/>
      <c r="H16" s="93"/>
      <c r="I16" s="93"/>
      <c r="J16" s="93"/>
      <c r="K16" s="93"/>
      <c r="L16" s="93"/>
      <c r="M16" s="93"/>
      <c r="N16" s="93"/>
      <c r="O16" s="92" t="s">
        <v>49</v>
      </c>
    </row>
    <row r="17" spans="1:15">
      <c r="A17" s="114"/>
      <c r="B17" s="74" t="s">
        <v>48</v>
      </c>
      <c r="C17" s="91"/>
      <c r="D17" s="91"/>
      <c r="E17" s="91"/>
      <c r="F17" s="91"/>
      <c r="G17" s="17"/>
      <c r="H17" s="17"/>
      <c r="I17" s="17"/>
      <c r="J17" s="17"/>
      <c r="K17" s="17"/>
      <c r="L17" s="17"/>
      <c r="M17" s="17"/>
      <c r="N17" s="17"/>
      <c r="O17" s="77" t="s">
        <v>48</v>
      </c>
    </row>
    <row r="18" spans="1:15" ht="15.75" thickBot="1">
      <c r="A18" s="114"/>
      <c r="B18" s="70" t="s">
        <v>24</v>
      </c>
      <c r="C18" s="90"/>
      <c r="D18" s="90"/>
      <c r="E18" s="90"/>
      <c r="F18" s="90"/>
      <c r="G18" s="23"/>
      <c r="H18" s="23"/>
      <c r="I18" s="23"/>
      <c r="J18" s="23"/>
      <c r="K18" s="23"/>
      <c r="L18" s="23"/>
      <c r="M18" s="23"/>
      <c r="N18" s="23"/>
      <c r="O18" s="67" t="s">
        <v>24</v>
      </c>
    </row>
    <row r="19" spans="1:15" ht="16.5" thickBot="1">
      <c r="A19" s="114"/>
      <c r="B19" s="62" t="s">
        <v>15</v>
      </c>
      <c r="C19" s="57">
        <f t="shared" ref="C19:N19" si="2">SUM(C16:C18)</f>
        <v>0</v>
      </c>
      <c r="D19" s="57">
        <f t="shared" si="2"/>
        <v>0</v>
      </c>
      <c r="E19" s="57">
        <f t="shared" si="2"/>
        <v>0</v>
      </c>
      <c r="F19" s="57">
        <f t="shared" si="2"/>
        <v>0</v>
      </c>
      <c r="G19" s="58">
        <f t="shared" si="2"/>
        <v>0</v>
      </c>
      <c r="H19" s="58">
        <f t="shared" si="2"/>
        <v>0</v>
      </c>
      <c r="I19" s="58">
        <f t="shared" si="2"/>
        <v>0</v>
      </c>
      <c r="J19" s="58">
        <f t="shared" si="2"/>
        <v>0</v>
      </c>
      <c r="K19" s="58">
        <f t="shared" si="2"/>
        <v>0</v>
      </c>
      <c r="L19" s="58">
        <f t="shared" si="2"/>
        <v>0</v>
      </c>
      <c r="M19" s="58">
        <f t="shared" si="2"/>
        <v>0</v>
      </c>
      <c r="N19" s="58">
        <f t="shared" si="2"/>
        <v>0</v>
      </c>
      <c r="O19" s="62" t="s">
        <v>15</v>
      </c>
    </row>
    <row r="20" spans="1:15" ht="16.5" thickBot="1">
      <c r="A20" s="114"/>
      <c r="B20" s="62" t="s">
        <v>47</v>
      </c>
      <c r="C20" s="57">
        <f t="shared" ref="C20:N20" si="3">C15+C19</f>
        <v>6781.9625999999998</v>
      </c>
      <c r="D20" s="57">
        <f t="shared" si="3"/>
        <v>6781.9625999999998</v>
      </c>
      <c r="E20" s="57">
        <f t="shared" si="3"/>
        <v>6781.9625999999998</v>
      </c>
      <c r="F20" s="57">
        <f t="shared" si="3"/>
        <v>6781.9625999999998</v>
      </c>
      <c r="G20" s="58">
        <f t="shared" si="3"/>
        <v>6781.9625999999998</v>
      </c>
      <c r="H20" s="58">
        <f t="shared" si="3"/>
        <v>0</v>
      </c>
      <c r="I20" s="58">
        <f t="shared" si="3"/>
        <v>0</v>
      </c>
      <c r="J20" s="58">
        <f t="shared" si="3"/>
        <v>0</v>
      </c>
      <c r="K20" s="58">
        <f t="shared" si="3"/>
        <v>0</v>
      </c>
      <c r="L20" s="58">
        <f t="shared" si="3"/>
        <v>0</v>
      </c>
      <c r="M20" s="58">
        <f t="shared" si="3"/>
        <v>0</v>
      </c>
      <c r="N20" s="58">
        <f t="shared" si="3"/>
        <v>0</v>
      </c>
      <c r="O20" s="62" t="s">
        <v>46</v>
      </c>
    </row>
    <row r="21" spans="1:15" ht="15.75" thickBot="1">
      <c r="A21" s="114"/>
      <c r="B21" s="89" t="s">
        <v>45</v>
      </c>
      <c r="C21" s="88"/>
      <c r="D21" s="88"/>
      <c r="E21" s="88"/>
      <c r="F21" s="88"/>
      <c r="G21" s="87"/>
      <c r="H21" s="87"/>
      <c r="I21" s="87"/>
      <c r="J21" s="87"/>
      <c r="K21" s="87"/>
      <c r="L21" s="87"/>
      <c r="M21" s="87"/>
      <c r="N21" s="87"/>
      <c r="O21" s="86" t="s">
        <v>45</v>
      </c>
    </row>
    <row r="22" spans="1:15" ht="16.5" thickBot="1">
      <c r="A22" s="114"/>
      <c r="B22" s="66" t="s">
        <v>44</v>
      </c>
      <c r="C22" s="57">
        <f t="shared" ref="C22:N22" si="4">C20*(55%)</f>
        <v>3730.0794300000002</v>
      </c>
      <c r="D22" s="57">
        <f t="shared" si="4"/>
        <v>3730.0794300000002</v>
      </c>
      <c r="E22" s="57">
        <f t="shared" si="4"/>
        <v>3730.0794300000002</v>
      </c>
      <c r="F22" s="57">
        <f t="shared" si="4"/>
        <v>3730.0794300000002</v>
      </c>
      <c r="G22" s="85">
        <f t="shared" si="4"/>
        <v>3730.0794300000002</v>
      </c>
      <c r="H22" s="85">
        <f t="shared" si="4"/>
        <v>0</v>
      </c>
      <c r="I22" s="85">
        <f t="shared" si="4"/>
        <v>0</v>
      </c>
      <c r="J22" s="85">
        <f t="shared" si="4"/>
        <v>0</v>
      </c>
      <c r="K22" s="85">
        <f t="shared" si="4"/>
        <v>0</v>
      </c>
      <c r="L22" s="85">
        <f t="shared" si="4"/>
        <v>0</v>
      </c>
      <c r="M22" s="85">
        <f t="shared" si="4"/>
        <v>0</v>
      </c>
      <c r="N22" s="85">
        <f t="shared" si="4"/>
        <v>0</v>
      </c>
      <c r="O22" s="66" t="s">
        <v>43</v>
      </c>
    </row>
    <row r="23" spans="1:15" ht="16.5" thickBot="1">
      <c r="A23" s="114"/>
      <c r="B23" s="62" t="s">
        <v>42</v>
      </c>
      <c r="C23" s="57">
        <f t="shared" ref="C23:N23" si="5">C21+C20+C22</f>
        <v>10512.042030000001</v>
      </c>
      <c r="D23" s="57">
        <f t="shared" si="5"/>
        <v>10512.042030000001</v>
      </c>
      <c r="E23" s="57">
        <f t="shared" si="5"/>
        <v>10512.042030000001</v>
      </c>
      <c r="F23" s="57">
        <f t="shared" si="5"/>
        <v>10512.042030000001</v>
      </c>
      <c r="G23" s="58">
        <f t="shared" si="5"/>
        <v>10512.042030000001</v>
      </c>
      <c r="H23" s="58">
        <f t="shared" si="5"/>
        <v>0</v>
      </c>
      <c r="I23" s="58">
        <f t="shared" si="5"/>
        <v>0</v>
      </c>
      <c r="J23" s="58">
        <f t="shared" si="5"/>
        <v>0</v>
      </c>
      <c r="K23" s="58">
        <f t="shared" si="5"/>
        <v>0</v>
      </c>
      <c r="L23" s="58">
        <f t="shared" si="5"/>
        <v>0</v>
      </c>
      <c r="M23" s="58">
        <f t="shared" si="5"/>
        <v>0</v>
      </c>
      <c r="N23" s="58">
        <f t="shared" si="5"/>
        <v>0</v>
      </c>
      <c r="O23" s="62" t="s">
        <v>42</v>
      </c>
    </row>
    <row r="24" spans="1:15" ht="16.5" thickBot="1">
      <c r="A24" s="114"/>
      <c r="B24" s="62" t="s">
        <v>41</v>
      </c>
      <c r="C24" s="84"/>
      <c r="D24" s="83">
        <f>C25</f>
        <v>10512.042030000001</v>
      </c>
      <c r="E24" s="83">
        <f>D25</f>
        <v>21024.084060000001</v>
      </c>
      <c r="F24" s="83">
        <f>E25</f>
        <v>31536.126090000002</v>
      </c>
      <c r="G24" s="82">
        <f>F25</f>
        <v>42048.168120000002</v>
      </c>
      <c r="H24" s="28"/>
      <c r="I24" s="28"/>
      <c r="J24" s="28"/>
      <c r="K24" s="28"/>
      <c r="L24" s="28"/>
      <c r="M24" s="28"/>
      <c r="N24" s="28"/>
      <c r="O24" s="62" t="s">
        <v>41</v>
      </c>
    </row>
    <row r="25" spans="1:15" ht="32.25" thickBot="1">
      <c r="A25" s="115"/>
      <c r="B25" s="60" t="s">
        <v>40</v>
      </c>
      <c r="C25" s="57">
        <f>+C23+C24</f>
        <v>10512.042030000001</v>
      </c>
      <c r="D25" s="57">
        <f t="shared" ref="D25:N25" si="6">D23+D24</f>
        <v>21024.084060000001</v>
      </c>
      <c r="E25" s="57">
        <f t="shared" si="6"/>
        <v>31536.126090000002</v>
      </c>
      <c r="F25" s="61">
        <f t="shared" si="6"/>
        <v>42048.168120000002</v>
      </c>
      <c r="G25" s="58">
        <f t="shared" si="6"/>
        <v>52560.210149999999</v>
      </c>
      <c r="H25" s="58">
        <f t="shared" si="6"/>
        <v>0</v>
      </c>
      <c r="I25" s="58">
        <f t="shared" si="6"/>
        <v>0</v>
      </c>
      <c r="J25" s="58">
        <f t="shared" si="6"/>
        <v>0</v>
      </c>
      <c r="K25" s="58">
        <f t="shared" si="6"/>
        <v>0</v>
      </c>
      <c r="L25" s="58">
        <f t="shared" si="6"/>
        <v>0</v>
      </c>
      <c r="M25" s="58">
        <f t="shared" si="6"/>
        <v>0</v>
      </c>
      <c r="N25" s="58">
        <f t="shared" si="6"/>
        <v>0</v>
      </c>
      <c r="O25" s="60" t="s">
        <v>40</v>
      </c>
    </row>
    <row r="26" spans="1:15">
      <c r="A26" s="113" t="s">
        <v>39</v>
      </c>
      <c r="B26" s="81" t="s">
        <v>38</v>
      </c>
      <c r="C26" s="80"/>
      <c r="D26" s="80"/>
      <c r="E26" s="80"/>
      <c r="F26" s="80"/>
      <c r="G26" s="79"/>
      <c r="H26" s="79"/>
      <c r="I26" s="79"/>
      <c r="J26" s="79"/>
      <c r="K26" s="79"/>
      <c r="L26" s="79"/>
      <c r="M26" s="79"/>
      <c r="N26" s="79"/>
      <c r="O26" s="78" t="s">
        <v>38</v>
      </c>
    </row>
    <row r="27" spans="1:15">
      <c r="A27" s="114"/>
      <c r="B27" s="74" t="s">
        <v>37</v>
      </c>
      <c r="C27" s="75"/>
      <c r="D27" s="75"/>
      <c r="E27" s="75"/>
      <c r="F27" s="75"/>
      <c r="G27" s="7"/>
      <c r="H27" s="7"/>
      <c r="I27" s="7"/>
      <c r="J27" s="7"/>
      <c r="K27" s="7"/>
      <c r="L27" s="7"/>
      <c r="M27" s="7"/>
      <c r="N27" s="7"/>
      <c r="O27" s="77" t="s">
        <v>37</v>
      </c>
    </row>
    <row r="28" spans="1:15">
      <c r="A28" s="114"/>
      <c r="B28" s="74" t="s">
        <v>36</v>
      </c>
      <c r="C28" s="75"/>
      <c r="D28" s="75"/>
      <c r="E28" s="75"/>
      <c r="F28" s="75"/>
      <c r="G28" s="7"/>
      <c r="H28" s="7"/>
      <c r="I28" s="7"/>
      <c r="J28" s="7"/>
      <c r="K28" s="7"/>
      <c r="L28" s="7"/>
      <c r="M28" s="7"/>
      <c r="N28" s="7"/>
      <c r="O28" s="77" t="s">
        <v>36</v>
      </c>
    </row>
    <row r="29" spans="1:15">
      <c r="A29" s="114"/>
      <c r="B29" s="76" t="s">
        <v>35</v>
      </c>
      <c r="C29" s="75"/>
      <c r="D29" s="75"/>
      <c r="E29" s="75"/>
      <c r="F29" s="75"/>
      <c r="G29" s="7"/>
      <c r="H29" s="7"/>
      <c r="I29" s="7"/>
      <c r="J29" s="7"/>
      <c r="K29" s="7"/>
      <c r="L29" s="7"/>
      <c r="M29" s="7"/>
      <c r="N29" s="7"/>
      <c r="O29" s="77" t="s">
        <v>35</v>
      </c>
    </row>
    <row r="30" spans="1:15">
      <c r="A30" s="114"/>
      <c r="B30" s="76" t="s">
        <v>34</v>
      </c>
      <c r="C30" s="75">
        <v>3832</v>
      </c>
      <c r="D30" s="75">
        <v>1398.22</v>
      </c>
      <c r="E30" s="75">
        <v>4262.51</v>
      </c>
      <c r="F30" s="75">
        <v>4644</v>
      </c>
      <c r="G30" s="7"/>
      <c r="H30" s="7"/>
      <c r="I30" s="7"/>
      <c r="J30" s="7"/>
      <c r="K30" s="7"/>
      <c r="L30" s="7"/>
      <c r="M30" s="7"/>
      <c r="N30" s="7"/>
      <c r="O30" s="74" t="s">
        <v>33</v>
      </c>
    </row>
    <row r="31" spans="1:15">
      <c r="A31" s="114"/>
      <c r="B31" s="76" t="s">
        <v>32</v>
      </c>
      <c r="C31" s="75"/>
      <c r="D31" s="75"/>
      <c r="E31" s="75">
        <v>7554</v>
      </c>
      <c r="F31" s="75">
        <v>14100</v>
      </c>
      <c r="G31" s="7"/>
      <c r="H31" s="7"/>
      <c r="I31" s="7"/>
      <c r="J31" s="7"/>
      <c r="K31" s="7"/>
      <c r="L31" s="7"/>
      <c r="M31" s="7"/>
      <c r="N31" s="7"/>
      <c r="O31" s="74" t="s">
        <v>31</v>
      </c>
    </row>
    <row r="32" spans="1:15">
      <c r="A32" s="114"/>
      <c r="B32" s="76" t="s">
        <v>30</v>
      </c>
      <c r="C32" s="75">
        <v>3640</v>
      </c>
      <c r="D32" s="75">
        <v>5170</v>
      </c>
      <c r="E32" s="75">
        <v>11327</v>
      </c>
      <c r="F32" s="75">
        <v>10372</v>
      </c>
      <c r="G32" s="7"/>
      <c r="H32" s="7"/>
      <c r="I32" s="7"/>
      <c r="J32" s="7"/>
      <c r="K32" s="7"/>
      <c r="L32" s="7"/>
      <c r="M32" s="7"/>
      <c r="N32" s="7"/>
      <c r="O32" s="74" t="s">
        <v>29</v>
      </c>
    </row>
    <row r="33" spans="1:15">
      <c r="A33" s="114"/>
      <c r="B33" s="76" t="s">
        <v>28</v>
      </c>
      <c r="C33" s="75">
        <v>5040</v>
      </c>
      <c r="D33" s="75">
        <v>5074.5</v>
      </c>
      <c r="E33" s="75">
        <v>13617.25</v>
      </c>
      <c r="F33" s="75">
        <v>11061.72</v>
      </c>
      <c r="G33" s="7"/>
      <c r="H33" s="7"/>
      <c r="I33" s="7"/>
      <c r="J33" s="7"/>
      <c r="K33" s="7"/>
      <c r="L33" s="7"/>
      <c r="M33" s="7"/>
      <c r="N33" s="7"/>
      <c r="O33" s="74" t="s">
        <v>27</v>
      </c>
    </row>
    <row r="34" spans="1:15">
      <c r="A34" s="114"/>
      <c r="B34" s="73" t="s">
        <v>26</v>
      </c>
      <c r="C34" s="69"/>
      <c r="D34" s="69"/>
      <c r="E34" s="69"/>
      <c r="F34" s="69"/>
      <c r="G34" s="68"/>
      <c r="H34" s="68"/>
      <c r="I34" s="68"/>
      <c r="J34" s="68"/>
      <c r="K34" s="68"/>
      <c r="L34" s="68"/>
      <c r="M34" s="68"/>
      <c r="N34" s="68"/>
      <c r="O34" s="72" t="s">
        <v>26</v>
      </c>
    </row>
    <row r="35" spans="1:15">
      <c r="A35" s="114"/>
      <c r="B35" s="71" t="s">
        <v>25</v>
      </c>
      <c r="C35" s="69">
        <v>4080.2</v>
      </c>
      <c r="D35" s="69">
        <v>4425</v>
      </c>
      <c r="E35" s="69">
        <v>7554</v>
      </c>
      <c r="F35" s="69">
        <v>14100</v>
      </c>
      <c r="G35" s="68"/>
      <c r="H35" s="68"/>
      <c r="I35" s="68"/>
      <c r="J35" s="68"/>
      <c r="K35" s="68"/>
      <c r="L35" s="68"/>
      <c r="M35" s="68"/>
      <c r="N35" s="68"/>
      <c r="O35" s="71" t="s">
        <v>25</v>
      </c>
    </row>
    <row r="36" spans="1:15" ht="15.75" thickBot="1">
      <c r="A36" s="114"/>
      <c r="B36" s="70" t="s">
        <v>24</v>
      </c>
      <c r="C36" s="69"/>
      <c r="D36" s="69"/>
      <c r="E36" s="69"/>
      <c r="F36" s="69"/>
      <c r="G36" s="68"/>
      <c r="H36" s="68"/>
      <c r="I36" s="68"/>
      <c r="J36" s="68"/>
      <c r="K36" s="68"/>
      <c r="L36" s="68"/>
      <c r="M36" s="68"/>
      <c r="N36" s="68"/>
      <c r="O36" s="67" t="s">
        <v>24</v>
      </c>
    </row>
    <row r="37" spans="1:15" ht="16.5" thickBot="1">
      <c r="A37" s="114"/>
      <c r="B37" s="66" t="s">
        <v>23</v>
      </c>
      <c r="C37" s="57">
        <f t="shared" ref="C37:N37" si="7">SUM(C26:C34,C36)-C35</f>
        <v>8431.7999999999993</v>
      </c>
      <c r="D37" s="57">
        <f t="shared" si="7"/>
        <v>7217.7200000000012</v>
      </c>
      <c r="E37" s="57">
        <f t="shared" si="7"/>
        <v>29206.760000000002</v>
      </c>
      <c r="F37" s="57">
        <f t="shared" si="7"/>
        <v>26077.72</v>
      </c>
      <c r="G37" s="57">
        <f t="shared" si="7"/>
        <v>0</v>
      </c>
      <c r="H37" s="58">
        <f t="shared" si="7"/>
        <v>0</v>
      </c>
      <c r="I37" s="58">
        <f t="shared" si="7"/>
        <v>0</v>
      </c>
      <c r="J37" s="58">
        <f t="shared" si="7"/>
        <v>0</v>
      </c>
      <c r="K37" s="58">
        <f t="shared" si="7"/>
        <v>0</v>
      </c>
      <c r="L37" s="58">
        <f t="shared" si="7"/>
        <v>0</v>
      </c>
      <c r="M37" s="58">
        <f t="shared" si="7"/>
        <v>0</v>
      </c>
      <c r="N37" s="58">
        <f t="shared" si="7"/>
        <v>0</v>
      </c>
      <c r="O37" s="66" t="s">
        <v>23</v>
      </c>
    </row>
    <row r="38" spans="1:15" ht="16.5" thickBot="1">
      <c r="A38" s="114"/>
      <c r="B38" s="62" t="s">
        <v>22</v>
      </c>
      <c r="C38" s="65"/>
      <c r="D38" s="65">
        <f>C39</f>
        <v>8431.7999999999993</v>
      </c>
      <c r="E38" s="65">
        <f>D39</f>
        <v>15649.52</v>
      </c>
      <c r="F38" s="65">
        <f>E39</f>
        <v>44856.28</v>
      </c>
      <c r="G38" s="64">
        <f>F39</f>
        <v>70934</v>
      </c>
      <c r="H38" s="63"/>
      <c r="I38" s="63"/>
      <c r="J38" s="63"/>
      <c r="K38" s="63"/>
      <c r="L38" s="63"/>
      <c r="M38" s="63"/>
      <c r="N38" s="63"/>
      <c r="O38" s="62" t="s">
        <v>22</v>
      </c>
    </row>
    <row r="39" spans="1:15" ht="32.25" thickBot="1">
      <c r="A39" s="115"/>
      <c r="B39" s="60" t="s">
        <v>21</v>
      </c>
      <c r="C39" s="57">
        <f t="shared" ref="C39:N39" si="8">C37+C38</f>
        <v>8431.7999999999993</v>
      </c>
      <c r="D39" s="57">
        <f t="shared" si="8"/>
        <v>15649.52</v>
      </c>
      <c r="E39" s="57">
        <f t="shared" si="8"/>
        <v>44856.28</v>
      </c>
      <c r="F39" s="61">
        <f t="shared" si="8"/>
        <v>70934</v>
      </c>
      <c r="G39" s="58">
        <f t="shared" si="8"/>
        <v>70934</v>
      </c>
      <c r="H39" s="58">
        <f t="shared" si="8"/>
        <v>0</v>
      </c>
      <c r="I39" s="58">
        <f t="shared" si="8"/>
        <v>0</v>
      </c>
      <c r="J39" s="58">
        <f t="shared" si="8"/>
        <v>0</v>
      </c>
      <c r="K39" s="58">
        <f t="shared" si="8"/>
        <v>0</v>
      </c>
      <c r="L39" s="58">
        <f t="shared" si="8"/>
        <v>0</v>
      </c>
      <c r="M39" s="58">
        <f t="shared" si="8"/>
        <v>0</v>
      </c>
      <c r="N39" s="58">
        <f t="shared" si="8"/>
        <v>0</v>
      </c>
      <c r="O39" s="60" t="s">
        <v>20</v>
      </c>
    </row>
    <row r="40" spans="1:15" ht="16.5" thickBot="1">
      <c r="A40" s="59"/>
      <c r="B40" s="24" t="s">
        <v>11</v>
      </c>
      <c r="C40" s="57">
        <f t="shared" ref="C40:N40" si="9">C39-C25</f>
        <v>-2080.2420300000013</v>
      </c>
      <c r="D40" s="57">
        <f t="shared" si="9"/>
        <v>-5374.5640600000006</v>
      </c>
      <c r="E40" s="57">
        <f t="shared" si="9"/>
        <v>13320.153909999997</v>
      </c>
      <c r="F40" s="57">
        <f t="shared" si="9"/>
        <v>28885.831879999998</v>
      </c>
      <c r="G40" s="58">
        <f t="shared" si="9"/>
        <v>18373.789850000001</v>
      </c>
      <c r="H40" s="58">
        <f t="shared" si="9"/>
        <v>0</v>
      </c>
      <c r="I40" s="58">
        <f t="shared" si="9"/>
        <v>0</v>
      </c>
      <c r="J40" s="58">
        <f t="shared" si="9"/>
        <v>0</v>
      </c>
      <c r="K40" s="58">
        <f t="shared" si="9"/>
        <v>0</v>
      </c>
      <c r="L40" s="58">
        <f t="shared" si="9"/>
        <v>0</v>
      </c>
      <c r="M40" s="58">
        <f t="shared" si="9"/>
        <v>0</v>
      </c>
      <c r="N40" s="58">
        <f t="shared" si="9"/>
        <v>0</v>
      </c>
      <c r="O40" s="24" t="s">
        <v>11</v>
      </c>
    </row>
    <row r="41" spans="1:15" ht="16.5" thickBot="1">
      <c r="A41" s="33"/>
      <c r="B41" s="56" t="s">
        <v>19</v>
      </c>
      <c r="C41" s="57">
        <f t="shared" ref="C41:N41" si="10">IF(ISERROR(C39/C25), " ", (C39/C25))</f>
        <v>0.80210866508493206</v>
      </c>
      <c r="D41" s="57">
        <f t="shared" si="10"/>
        <v>0.74436155959699868</v>
      </c>
      <c r="E41" s="57">
        <f t="shared" si="10"/>
        <v>1.4223776208905943</v>
      </c>
      <c r="F41" s="57">
        <f t="shared" si="10"/>
        <v>1.6869700434407413</v>
      </c>
      <c r="G41" s="57">
        <f t="shared" si="10"/>
        <v>1.3495760347525931</v>
      </c>
      <c r="H41" s="57" t="str">
        <f t="shared" si="10"/>
        <v xml:space="preserve"> </v>
      </c>
      <c r="I41" s="57" t="str">
        <f t="shared" si="10"/>
        <v xml:space="preserve"> </v>
      </c>
      <c r="J41" s="57" t="str">
        <f t="shared" si="10"/>
        <v xml:space="preserve"> </v>
      </c>
      <c r="K41" s="57" t="str">
        <f t="shared" si="10"/>
        <v xml:space="preserve"> </v>
      </c>
      <c r="L41" s="57" t="str">
        <f t="shared" si="10"/>
        <v xml:space="preserve"> </v>
      </c>
      <c r="M41" s="57" t="str">
        <f t="shared" si="10"/>
        <v xml:space="preserve"> </v>
      </c>
      <c r="N41" s="57" t="str">
        <f t="shared" si="10"/>
        <v xml:space="preserve"> </v>
      </c>
      <c r="O41" s="56" t="s">
        <v>19</v>
      </c>
    </row>
    <row r="42" spans="1:15" ht="16.5" thickBot="1">
      <c r="A42" s="33"/>
      <c r="B42" s="50" t="s">
        <v>18</v>
      </c>
      <c r="C42" s="55"/>
      <c r="D42" s="54"/>
      <c r="E42" s="54"/>
      <c r="F42" s="54"/>
      <c r="G42" s="53"/>
      <c r="H42" s="53"/>
      <c r="I42" s="53"/>
      <c r="J42" s="53"/>
      <c r="K42" s="53"/>
      <c r="L42" s="53"/>
      <c r="M42" s="53"/>
      <c r="N42" s="53"/>
      <c r="O42" s="50" t="s">
        <v>18</v>
      </c>
    </row>
    <row r="43" spans="1:15" ht="19.5" thickBot="1">
      <c r="B43" s="50" t="s">
        <v>17</v>
      </c>
      <c r="C43" s="52"/>
      <c r="D43" s="51"/>
      <c r="E43" s="51"/>
      <c r="F43" s="51"/>
      <c r="G43" s="49"/>
      <c r="H43" s="49"/>
      <c r="I43" s="49"/>
      <c r="J43" s="49"/>
      <c r="K43" s="49"/>
      <c r="L43" s="49"/>
      <c r="M43" s="49"/>
      <c r="N43" s="49"/>
      <c r="O43" s="50" t="s">
        <v>17</v>
      </c>
    </row>
    <row r="44" spans="1:15" ht="15.75" thickBot="1"/>
    <row r="45" spans="1:15" ht="15.75" thickBot="1">
      <c r="B45" s="48" t="s">
        <v>16</v>
      </c>
      <c r="C45" s="49">
        <v>26000</v>
      </c>
      <c r="D45" s="49">
        <v>52000</v>
      </c>
      <c r="E45" s="49">
        <v>78000</v>
      </c>
      <c r="F45" s="49">
        <v>104000</v>
      </c>
      <c r="G45" s="49">
        <f>26000*5</f>
        <v>130000</v>
      </c>
      <c r="H45" s="49">
        <f>26000*6</f>
        <v>156000</v>
      </c>
      <c r="I45" s="49">
        <f>26000*7</f>
        <v>182000</v>
      </c>
      <c r="J45" s="49">
        <f>26000*8</f>
        <v>208000</v>
      </c>
      <c r="K45" s="49">
        <f>26000*9</f>
        <v>234000</v>
      </c>
      <c r="L45" s="49">
        <f>26000*10</f>
        <v>260000</v>
      </c>
      <c r="M45" s="49">
        <f>26000*11</f>
        <v>286000</v>
      </c>
      <c r="N45" s="49">
        <f>26000*12</f>
        <v>312000</v>
      </c>
      <c r="O45" s="48" t="s">
        <v>16</v>
      </c>
    </row>
  </sheetData>
  <mergeCells count="4">
    <mergeCell ref="A1:O2"/>
    <mergeCell ref="A8:B8"/>
    <mergeCell ref="A9:A25"/>
    <mergeCell ref="A26:A39"/>
  </mergeCells>
  <hyperlinks>
    <hyperlink ref="B29:B31" r:id="rId1" display="Transaction"/>
    <hyperlink ref="B30:B33" r:id="rId2" display="Droits d'entrée ( K€/mois)"/>
  </hyperlinks>
  <pageMargins left="0.25" right="0.25" top="0.75" bottom="0.75" header="0.3" footer="0.3"/>
  <pageSetup paperSize="9" scale="61" orientation="landscape" verticalDpi="0" r:id="rId3"/>
  <drawing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GL</vt:lpstr>
      <vt:lpstr>GL!Zone_d_impression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2011-06-30T14:11:01Z</dcterms:created>
  <dcterms:modified xsi:type="dcterms:W3CDTF">2011-06-30T15:16:14Z</dcterms:modified>
</cp:coreProperties>
</file>