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10515" windowHeight="546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Feuil1!$A$1:$K$20</definedName>
  </definedNames>
  <calcPr calcId="144525"/>
</workbook>
</file>

<file path=xl/calcChain.xml><?xml version="1.0" encoding="utf-8"?>
<calcChain xmlns="http://schemas.openxmlformats.org/spreadsheetml/2006/main">
  <c r="K16" i="1" l="1"/>
  <c r="J16" i="1"/>
  <c r="G18" i="1"/>
  <c r="D18" i="1" l="1"/>
  <c r="C18" i="1"/>
  <c r="B18" i="1"/>
  <c r="G6" i="1" l="1"/>
  <c r="F6" i="1"/>
  <c r="G15" i="1" l="1"/>
  <c r="E15" i="1"/>
  <c r="F15" i="1"/>
  <c r="C19" i="1"/>
  <c r="F11" i="1"/>
  <c r="B19" i="1"/>
  <c r="E11" i="1"/>
  <c r="E9" i="1"/>
  <c r="E12" i="1"/>
  <c r="E14" i="1"/>
  <c r="E13" i="1"/>
  <c r="E10" i="1"/>
  <c r="D19" i="1"/>
  <c r="F9" i="1"/>
  <c r="F13" i="1"/>
  <c r="E18" i="1" l="1"/>
  <c r="I15" i="1"/>
  <c r="K15" i="1" s="1"/>
  <c r="H15" i="1"/>
  <c r="J15" i="1" s="1"/>
  <c r="E19" i="1"/>
  <c r="H11" i="1"/>
  <c r="J11" i="1" s="1"/>
  <c r="F12" i="1"/>
  <c r="H12" i="1" s="1"/>
  <c r="J12" i="1" s="1"/>
  <c r="F14" i="1"/>
  <c r="H14" i="1" s="1"/>
  <c r="J14" i="1" s="1"/>
  <c r="F10" i="1"/>
  <c r="H10" i="1" s="1"/>
  <c r="J10" i="1" s="1"/>
  <c r="H13" i="1"/>
  <c r="J13" i="1" s="1"/>
  <c r="H9" i="1"/>
  <c r="J9" i="1" s="1"/>
  <c r="G11" i="1"/>
  <c r="I11" i="1" s="1"/>
  <c r="K11" i="1" s="1"/>
  <c r="G12" i="1"/>
  <c r="I12" i="1" s="1"/>
  <c r="K12" i="1" s="1"/>
  <c r="G9" i="1"/>
  <c r="G14" i="1"/>
  <c r="I14" i="1" s="1"/>
  <c r="K14" i="1" s="1"/>
  <c r="G13" i="1"/>
  <c r="I13" i="1" s="1"/>
  <c r="K13" i="1" s="1"/>
  <c r="G10" i="1"/>
  <c r="I10" i="1" s="1"/>
  <c r="K10" i="1" s="1"/>
  <c r="F18" i="1" l="1"/>
  <c r="F19" i="1"/>
  <c r="G19" i="1"/>
  <c r="H18" i="1"/>
  <c r="H19" i="1"/>
  <c r="I9" i="1"/>
  <c r="K9" i="1" s="1"/>
  <c r="I19" i="1" l="1"/>
  <c r="I18" i="1"/>
</calcChain>
</file>

<file path=xl/sharedStrings.xml><?xml version="1.0" encoding="utf-8"?>
<sst xmlns="http://schemas.openxmlformats.org/spreadsheetml/2006/main" count="37" uniqueCount="32">
  <si>
    <t>COMMUNES</t>
  </si>
  <si>
    <t xml:space="preserve">NB Eléves </t>
  </si>
  <si>
    <t>Scolarisés</t>
  </si>
  <si>
    <t>Transportés</t>
  </si>
  <si>
    <t>Total Hors Syndicat</t>
  </si>
  <si>
    <t>TOTAL GENERAL</t>
  </si>
  <si>
    <t>Pourcentatage fonction habitants</t>
  </si>
  <si>
    <t>Part totale fontion pourcentage habitants</t>
  </si>
  <si>
    <t>TOTAL à REMBOURSER</t>
  </si>
  <si>
    <t>Scolarisé</t>
  </si>
  <si>
    <t>Transporté</t>
  </si>
  <si>
    <t xml:space="preserve">Total part du Syndicat </t>
  </si>
  <si>
    <r>
      <t xml:space="preserve">Nb Habitants                          </t>
    </r>
    <r>
      <rPr>
        <sz val="8"/>
        <color theme="1"/>
        <rFont val="Calibri"/>
        <family val="2"/>
        <scheme val="minor"/>
      </rPr>
      <t xml:space="preserve"> (INSEE DGF 2018)</t>
    </r>
  </si>
  <si>
    <t>Eléves Transportés</t>
  </si>
  <si>
    <t>Eléves Scolarisés</t>
  </si>
  <si>
    <t>Part en fonction</t>
  </si>
  <si>
    <t>des Eléves Scolarisés</t>
  </si>
  <si>
    <t>des Eléves Transportés</t>
  </si>
  <si>
    <t>Sommes dues pour chaque Commune en fonction des</t>
  </si>
  <si>
    <t>COUT REEL par ENFANT</t>
  </si>
  <si>
    <t xml:space="preserve">Part théorique par Eléve </t>
  </si>
  <si>
    <t xml:space="preserve"> (Application du tarif au moins équivalent au tarif le plus élevé appliqué à un membre du RPI)</t>
  </si>
  <si>
    <t>A</t>
  </si>
  <si>
    <t>C</t>
  </si>
  <si>
    <t>D</t>
  </si>
  <si>
    <t>E</t>
  </si>
  <si>
    <t>F</t>
  </si>
  <si>
    <t>G</t>
  </si>
  <si>
    <t>H (Hors Syndicat)</t>
  </si>
  <si>
    <t>?</t>
  </si>
  <si>
    <r>
      <t xml:space="preserve">SOMMES DUES  pour </t>
    </r>
    <r>
      <rPr>
        <b/>
        <sz val="24"/>
        <color rgb="FFFF0000"/>
        <rFont val="Calibri"/>
        <family val="2"/>
        <scheme val="minor"/>
      </rPr>
      <t>TRANSPORTS MERIDIENS</t>
    </r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</si>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</sst>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&quot; €&quot;"/>
    <numFmt numFmtId="165" formatCode="0&quot; habitants&quot;"/>
    <numFmt numFmtId="166" formatCode="0.00&quot; %&quot;"/>
    <numFmt numFmtId="167" formatCode="0&quot; élève(s)&quot;"/>
    <numFmt numFmtId="168" formatCode="&quot;Différence = &quot;0.00&quot; 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66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164" fontId="0" fillId="0" borderId="9" xfId="0" applyNumberFormat="1" applyBorder="1" applyAlignment="1">
      <alignment vertical="center"/>
    </xf>
    <xf numFmtId="164" fontId="0" fillId="0" borderId="15" xfId="0" applyNumberFormat="1" applyBorder="1" applyAlignment="1">
      <alignment vertical="center"/>
    </xf>
    <xf numFmtId="165" fontId="1" fillId="0" borderId="3" xfId="0" applyNumberFormat="1" applyFont="1" applyFill="1" applyBorder="1"/>
    <xf numFmtId="165" fontId="1" fillId="2" borderId="8" xfId="0" applyNumberFormat="1" applyFont="1" applyFill="1" applyBorder="1"/>
    <xf numFmtId="165" fontId="0" fillId="0" borderId="18" xfId="0" applyNumberFormat="1" applyBorder="1"/>
    <xf numFmtId="165" fontId="0" fillId="0" borderId="19" xfId="0" applyNumberFormat="1" applyBorder="1"/>
    <xf numFmtId="165" fontId="0" fillId="0" borderId="17" xfId="0" applyNumberFormat="1" applyBorder="1"/>
    <xf numFmtId="0" fontId="0" fillId="0" borderId="23" xfId="0" applyBorder="1"/>
    <xf numFmtId="0" fontId="0" fillId="0" borderId="24" xfId="0" applyBorder="1"/>
    <xf numFmtId="167" fontId="0" fillId="0" borderId="12" xfId="0" applyNumberFormat="1" applyBorder="1"/>
    <xf numFmtId="167" fontId="0" fillId="0" borderId="13" xfId="0" applyNumberFormat="1" applyBorder="1"/>
    <xf numFmtId="167" fontId="0" fillId="0" borderId="1" xfId="0" applyNumberFormat="1" applyBorder="1"/>
    <xf numFmtId="167" fontId="0" fillId="0" borderId="2" xfId="0" applyNumberFormat="1" applyBorder="1"/>
    <xf numFmtId="167" fontId="0" fillId="0" borderId="9" xfId="0" applyNumberFormat="1" applyBorder="1"/>
    <xf numFmtId="167" fontId="0" fillId="0" borderId="15" xfId="0" applyNumberFormat="1" applyBorder="1"/>
    <xf numFmtId="167" fontId="0" fillId="0" borderId="0" xfId="0" applyNumberFormat="1"/>
    <xf numFmtId="167" fontId="1" fillId="0" borderId="4" xfId="0" applyNumberFormat="1" applyFont="1" applyBorder="1"/>
    <xf numFmtId="167" fontId="1" fillId="0" borderId="11" xfId="0" applyNumberFormat="1" applyFont="1" applyBorder="1"/>
    <xf numFmtId="167" fontId="1" fillId="2" borderId="9" xfId="0" applyNumberFormat="1" applyFont="1" applyFill="1" applyBorder="1"/>
    <xf numFmtId="167" fontId="1" fillId="2" borderId="15" xfId="0" applyNumberFormat="1" applyFont="1" applyFill="1" applyBorder="1"/>
    <xf numFmtId="164" fontId="2" fillId="0" borderId="10" xfId="0" applyNumberFormat="1" applyFont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4" fontId="0" fillId="0" borderId="6" xfId="0" applyNumberFormat="1" applyBorder="1" applyAlignment="1"/>
    <xf numFmtId="164" fontId="0" fillId="0" borderId="17" xfId="0" applyNumberFormat="1" applyBorder="1" applyAlignment="1">
      <alignment wrapText="1"/>
    </xf>
    <xf numFmtId="164" fontId="0" fillId="0" borderId="8" xfId="0" applyNumberFormat="1" applyBorder="1" applyAlignment="1"/>
    <xf numFmtId="0" fontId="0" fillId="0" borderId="0" xfId="0" applyAlignment="1"/>
    <xf numFmtId="164" fontId="2" fillId="0" borderId="5" xfId="0" applyNumberFormat="1" applyFont="1" applyFill="1" applyBorder="1" applyAlignment="1">
      <alignment wrapText="1"/>
    </xf>
    <xf numFmtId="164" fontId="0" fillId="0" borderId="16" xfId="0" applyNumberFormat="1" applyBorder="1" applyAlignment="1"/>
    <xf numFmtId="164" fontId="2" fillId="0" borderId="10" xfId="0" applyNumberFormat="1" applyFont="1" applyBorder="1" applyAlignment="1">
      <alignment wrapText="1"/>
    </xf>
    <xf numFmtId="164" fontId="0" fillId="0" borderId="17" xfId="0" applyNumberFormat="1" applyBorder="1" applyAlignment="1"/>
    <xf numFmtId="164" fontId="0" fillId="0" borderId="3" xfId="0" applyNumberFormat="1" applyBorder="1" applyAlignment="1"/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4" fontId="0" fillId="0" borderId="5" xfId="0" applyNumberFormat="1" applyBorder="1" applyAlignment="1"/>
    <xf numFmtId="164" fontId="0" fillId="0" borderId="7" xfId="0" applyNumberFormat="1" applyBorder="1" applyAlignment="1"/>
    <xf numFmtId="164" fontId="0" fillId="0" borderId="10" xfId="0" applyNumberFormat="1" applyBorder="1" applyAlignment="1"/>
    <xf numFmtId="0" fontId="0" fillId="0" borderId="0" xfId="0" applyFill="1" applyBorder="1"/>
    <xf numFmtId="165" fontId="1" fillId="0" borderId="0" xfId="0" applyNumberFormat="1" applyFont="1" applyFill="1" applyBorder="1"/>
    <xf numFmtId="167" fontId="1" fillId="0" borderId="0" xfId="0" applyNumberFormat="1" applyFont="1" applyFill="1" applyBorder="1"/>
    <xf numFmtId="164" fontId="0" fillId="0" borderId="0" xfId="0" applyNumberFormat="1" applyFill="1" applyBorder="1"/>
    <xf numFmtId="164" fontId="0" fillId="0" borderId="0" xfId="0" applyNumberFormat="1" applyFill="1" applyBorder="1" applyAlignment="1">
      <alignment wrapText="1"/>
    </xf>
    <xf numFmtId="164" fontId="2" fillId="0" borderId="0" xfId="0" applyNumberFormat="1" applyFont="1" applyFill="1" applyBorder="1" applyAlignment="1">
      <alignment wrapText="1"/>
    </xf>
    <xf numFmtId="164" fontId="0" fillId="0" borderId="0" xfId="0" applyNumberFormat="1" applyFill="1" applyBorder="1" applyAlignment="1"/>
    <xf numFmtId="0" fontId="0" fillId="0" borderId="0" xfId="0" applyFill="1"/>
    <xf numFmtId="164" fontId="0" fillId="0" borderId="25" xfId="0" applyNumberFormat="1" applyBorder="1" applyAlignment="1"/>
    <xf numFmtId="164" fontId="0" fillId="0" borderId="34" xfId="0" applyNumberFormat="1" applyBorder="1" applyAlignment="1"/>
    <xf numFmtId="165" fontId="0" fillId="3" borderId="19" xfId="0" applyNumberFormat="1" applyFill="1" applyBorder="1"/>
    <xf numFmtId="167" fontId="0" fillId="3" borderId="1" xfId="0" applyNumberFormat="1" applyFill="1" applyBorder="1"/>
    <xf numFmtId="167" fontId="0" fillId="3" borderId="2" xfId="0" applyNumberFormat="1" applyFill="1" applyBorder="1"/>
    <xf numFmtId="164" fontId="0" fillId="0" borderId="29" xfId="0" applyNumberFormat="1" applyFill="1" applyBorder="1" applyAlignment="1">
      <alignment wrapText="1"/>
    </xf>
    <xf numFmtId="164" fontId="0" fillId="0" borderId="20" xfId="0" applyNumberFormat="1" applyFill="1" applyBorder="1"/>
    <xf numFmtId="164" fontId="0" fillId="0" borderId="22" xfId="0" applyNumberFormat="1" applyFill="1" applyBorder="1"/>
    <xf numFmtId="164" fontId="0" fillId="0" borderId="5" xfId="0" applyNumberFormat="1" applyBorder="1"/>
    <xf numFmtId="164" fontId="0" fillId="0" borderId="7" xfId="0" applyNumberFormat="1" applyBorder="1"/>
    <xf numFmtId="166" fontId="0" fillId="0" borderId="10" xfId="0" applyNumberFormat="1" applyBorder="1"/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wrapText="1"/>
    </xf>
    <xf numFmtId="164" fontId="2" fillId="0" borderId="11" xfId="0" applyNumberFormat="1" applyFont="1" applyBorder="1" applyAlignment="1">
      <alignment horizontal="center" wrapText="1"/>
    </xf>
    <xf numFmtId="164" fontId="0" fillId="0" borderId="14" xfId="0" applyNumberFormat="1" applyBorder="1" applyAlignment="1">
      <alignment horizontal="center"/>
    </xf>
    <xf numFmtId="164" fontId="2" fillId="0" borderId="13" xfId="0" applyNumberFormat="1" applyFont="1" applyBorder="1" applyAlignment="1">
      <alignment horizontal="center" wrapText="1"/>
    </xf>
    <xf numFmtId="164" fontId="0" fillId="0" borderId="19" xfId="0" applyNumberFormat="1" applyBorder="1" applyAlignment="1">
      <alignment horizontal="center" wrapText="1"/>
    </xf>
    <xf numFmtId="164" fontId="2" fillId="0" borderId="2" xfId="0" applyNumberFormat="1" applyFont="1" applyBorder="1" applyAlignment="1">
      <alignment horizontal="center" wrapText="1"/>
    </xf>
    <xf numFmtId="164" fontId="0" fillId="0" borderId="17" xfId="0" applyNumberFormat="1" applyBorder="1" applyAlignment="1">
      <alignment horizontal="center" wrapText="1"/>
    </xf>
    <xf numFmtId="164" fontId="2" fillId="0" borderId="15" xfId="0" applyNumberFormat="1" applyFont="1" applyBorder="1" applyAlignment="1">
      <alignment horizontal="center" wrapText="1"/>
    </xf>
    <xf numFmtId="164" fontId="0" fillId="0" borderId="8" xfId="0" applyNumberFormat="1" applyBorder="1" applyAlignment="1">
      <alignment horizontal="center"/>
    </xf>
    <xf numFmtId="164" fontId="0" fillId="3" borderId="19" xfId="0" applyNumberFormat="1" applyFill="1" applyBorder="1" applyAlignment="1">
      <alignment horizontal="center" wrapText="1"/>
    </xf>
    <xf numFmtId="164" fontId="2" fillId="3" borderId="2" xfId="0" applyNumberFormat="1" applyFont="1" applyFill="1" applyBorder="1" applyAlignment="1">
      <alignment horizontal="center" wrapText="1"/>
    </xf>
    <xf numFmtId="164" fontId="0" fillId="3" borderId="6" xfId="0" applyNumberFormat="1" applyFill="1" applyBorder="1" applyAlignment="1">
      <alignment horizontal="center" wrapText="1"/>
    </xf>
    <xf numFmtId="164" fontId="0" fillId="0" borderId="20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164" fontId="0" fillId="0" borderId="24" xfId="0" applyNumberFormat="1" applyFill="1" applyBorder="1" applyAlignment="1">
      <alignment horizontal="center"/>
    </xf>
    <xf numFmtId="164" fontId="0" fillId="3" borderId="21" xfId="0" applyNumberFormat="1" applyFill="1" applyBorder="1" applyAlignment="1">
      <alignment horizontal="center"/>
    </xf>
    <xf numFmtId="0" fontId="5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0" fillId="0" borderId="3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17" xfId="0" applyBorder="1" applyAlignment="1">
      <alignment horizontal="left"/>
    </xf>
    <xf numFmtId="164" fontId="0" fillId="0" borderId="4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4" fontId="0" fillId="0" borderId="26" xfId="0" applyNumberFormat="1" applyBorder="1" applyAlignment="1">
      <alignment horizontal="center" vertical="center" wrapText="1"/>
    </xf>
    <xf numFmtId="164" fontId="0" fillId="0" borderId="27" xfId="0" applyNumberFormat="1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vertical="center" wrapText="1"/>
    </xf>
    <xf numFmtId="168" fontId="0" fillId="0" borderId="35" xfId="0" applyNumberFormat="1" applyBorder="1" applyAlignment="1">
      <alignment horizontal="center" vertical="center"/>
    </xf>
    <xf numFmtId="168" fontId="0" fillId="0" borderId="36" xfId="0" applyNumberFormat="1" applyBorder="1" applyAlignment="1">
      <alignment horizontal="center" vertical="center"/>
    </xf>
    <xf numFmtId="168" fontId="0" fillId="0" borderId="38" xfId="0" applyNumberFormat="1" applyBorder="1" applyAlignment="1">
      <alignment horizontal="center" vertical="center"/>
    </xf>
    <xf numFmtId="168" fontId="0" fillId="0" borderId="39" xfId="0" applyNumberFormat="1" applyBorder="1" applyAlignment="1">
      <alignment horizontal="center" vertical="center"/>
    </xf>
    <xf numFmtId="168" fontId="0" fillId="0" borderId="32" xfId="0" applyNumberFormat="1" applyBorder="1" applyAlignment="1">
      <alignment horizontal="center" vertical="center"/>
    </xf>
    <xf numFmtId="168" fontId="0" fillId="0" borderId="37" xfId="0" applyNumberFormat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3" borderId="2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zoomScaleNormal="100" workbookViewId="0">
      <selection activeCell="B23" sqref="B23"/>
    </sheetView>
  </sheetViews>
  <sheetFormatPr baseColWidth="10" defaultRowHeight="15" x14ac:dyDescent="0.25"/>
  <cols>
    <col min="1" max="1" width="24.42578125" customWidth="1"/>
    <col min="2" max="2" width="16.85546875" customWidth="1"/>
    <col min="3" max="3" width="12.7109375" bestFit="1" customWidth="1"/>
    <col min="4" max="4" width="11.7109375" bestFit="1" customWidth="1"/>
    <col min="5" max="5" width="13.42578125" customWidth="1"/>
    <col min="6" max="6" width="13.5703125" customWidth="1"/>
  </cols>
  <sheetData>
    <row r="1" spans="1:11" ht="43.5" customHeight="1" x14ac:dyDescent="0.25">
      <c r="A1" s="77" t="s">
        <v>30</v>
      </c>
      <c r="B1" s="77"/>
      <c r="C1" s="77"/>
      <c r="D1" s="77"/>
      <c r="E1" s="77"/>
      <c r="F1" s="77"/>
      <c r="G1" s="77"/>
      <c r="H1" s="77"/>
      <c r="I1" s="77"/>
      <c r="J1" s="77"/>
      <c r="K1" s="77"/>
    </row>
    <row r="2" spans="1:11" ht="15.75" customHeight="1" x14ac:dyDescent="0.25">
      <c r="A2" s="76" t="s">
        <v>21</v>
      </c>
      <c r="B2" s="76"/>
      <c r="C2" s="76"/>
      <c r="D2" s="76"/>
      <c r="E2" s="76"/>
      <c r="F2" s="76"/>
      <c r="G2" s="76"/>
      <c r="H2" s="76"/>
      <c r="I2" s="76"/>
      <c r="J2" s="76"/>
      <c r="K2" s="76"/>
    </row>
    <row r="3" spans="1:11" ht="15.75" customHeight="1" thickBot="1" x14ac:dyDescent="0.3"/>
    <row r="4" spans="1:11" ht="17.25" customHeight="1" x14ac:dyDescent="0.25">
      <c r="A4" s="84" t="s">
        <v>8</v>
      </c>
      <c r="B4" s="85"/>
      <c r="C4" s="53">
        <v>29900.2</v>
      </c>
      <c r="D4" s="96"/>
      <c r="E4" s="97"/>
      <c r="F4" s="78" t="s">
        <v>20</v>
      </c>
      <c r="G4" s="79"/>
    </row>
    <row r="5" spans="1:11" ht="17.25" customHeight="1" x14ac:dyDescent="0.25">
      <c r="A5" s="86" t="s">
        <v>11</v>
      </c>
      <c r="B5" s="87"/>
      <c r="C5" s="54">
        <v>29900.2</v>
      </c>
      <c r="D5" s="98"/>
      <c r="E5" s="99"/>
      <c r="F5" s="56" t="s">
        <v>9</v>
      </c>
      <c r="G5" s="57" t="s">
        <v>10</v>
      </c>
    </row>
    <row r="6" spans="1:11" ht="15.75" thickBot="1" x14ac:dyDescent="0.3">
      <c r="A6" s="88" t="s">
        <v>6</v>
      </c>
      <c r="B6" s="89"/>
      <c r="C6" s="55">
        <v>50</v>
      </c>
      <c r="D6" s="100"/>
      <c r="E6" s="101"/>
      <c r="F6" s="58">
        <f>$C$5*($C$6/100)/C18</f>
        <v>100.33624161073826</v>
      </c>
      <c r="G6" s="59">
        <f>$C$5*($C$6/100)/D18</f>
        <v>210.56478873239436</v>
      </c>
    </row>
    <row r="7" spans="1:11" ht="44.25" customHeight="1" x14ac:dyDescent="0.25">
      <c r="A7" s="82" t="s">
        <v>0</v>
      </c>
      <c r="B7" s="78" t="s">
        <v>12</v>
      </c>
      <c r="C7" s="90" t="s">
        <v>1</v>
      </c>
      <c r="D7" s="91"/>
      <c r="E7" s="93" t="s">
        <v>7</v>
      </c>
      <c r="F7" s="93" t="s">
        <v>15</v>
      </c>
      <c r="G7" s="95"/>
      <c r="H7" s="78" t="s">
        <v>18</v>
      </c>
      <c r="I7" s="79"/>
      <c r="J7" s="80" t="s">
        <v>19</v>
      </c>
      <c r="K7" s="81"/>
    </row>
    <row r="8" spans="1:11" ht="33" customHeight="1" thickBot="1" x14ac:dyDescent="0.3">
      <c r="A8" s="83"/>
      <c r="B8" s="92"/>
      <c r="C8" s="1" t="s">
        <v>2</v>
      </c>
      <c r="D8" s="2" t="s">
        <v>3</v>
      </c>
      <c r="E8" s="94"/>
      <c r="F8" s="22" t="s">
        <v>16</v>
      </c>
      <c r="G8" s="21" t="s">
        <v>17</v>
      </c>
      <c r="H8" s="22" t="s">
        <v>14</v>
      </c>
      <c r="I8" s="21" t="s">
        <v>13</v>
      </c>
      <c r="J8" s="32" t="s">
        <v>9</v>
      </c>
      <c r="K8" s="33" t="s">
        <v>10</v>
      </c>
    </row>
    <row r="9" spans="1:11" x14ac:dyDescent="0.25">
      <c r="A9" s="102" t="s">
        <v>22</v>
      </c>
      <c r="B9" s="5">
        <v>1193</v>
      </c>
      <c r="C9" s="10">
        <v>79</v>
      </c>
      <c r="D9" s="11">
        <v>1</v>
      </c>
      <c r="E9" s="72">
        <f t="shared" ref="E9:E15" si="0">($C$5*($C$6/100))/$B$18*B9</f>
        <v>8416.9274657857477</v>
      </c>
      <c r="F9" s="60">
        <f t="shared" ref="F9:F14" si="1">$F$6*C9</f>
        <v>7926.5630872483225</v>
      </c>
      <c r="G9" s="61">
        <f t="shared" ref="G9:G14" si="2">$G$6*D9</f>
        <v>210.56478873239436</v>
      </c>
      <c r="H9" s="62">
        <f t="shared" ref="H9:H14" si="3">E9+F9</f>
        <v>16343.490553034069</v>
      </c>
      <c r="I9" s="63">
        <f t="shared" ref="I9:I14" si="4">E9+G9</f>
        <v>8627.4922545181416</v>
      </c>
      <c r="J9" s="31">
        <f t="shared" ref="J9:K14" si="5">H9/C9</f>
        <v>206.87962725359583</v>
      </c>
      <c r="K9" s="34">
        <f t="shared" si="5"/>
        <v>8627.4922545181416</v>
      </c>
    </row>
    <row r="10" spans="1:11" x14ac:dyDescent="0.25">
      <c r="A10" s="103" t="s">
        <v>31</v>
      </c>
      <c r="B10" s="6">
        <v>150</v>
      </c>
      <c r="C10" s="12">
        <v>22</v>
      </c>
      <c r="D10" s="13">
        <v>22</v>
      </c>
      <c r="E10" s="73">
        <f t="shared" si="0"/>
        <v>1058.2892873997168</v>
      </c>
      <c r="F10" s="64">
        <f t="shared" si="1"/>
        <v>2207.3973154362416</v>
      </c>
      <c r="G10" s="65">
        <f t="shared" si="2"/>
        <v>4632.4253521126757</v>
      </c>
      <c r="H10" s="56">
        <f t="shared" si="3"/>
        <v>3265.6866028359582</v>
      </c>
      <c r="I10" s="65">
        <f t="shared" si="4"/>
        <v>5690.7146395123928</v>
      </c>
      <c r="J10" s="23">
        <f t="shared" si="5"/>
        <v>148.44030012890718</v>
      </c>
      <c r="K10" s="35">
        <f t="shared" si="5"/>
        <v>258.66884725056332</v>
      </c>
    </row>
    <row r="11" spans="1:11" x14ac:dyDescent="0.25">
      <c r="A11" s="103" t="s">
        <v>23</v>
      </c>
      <c r="B11" s="6">
        <v>164</v>
      </c>
      <c r="C11" s="12">
        <v>11</v>
      </c>
      <c r="D11" s="13">
        <v>11</v>
      </c>
      <c r="E11" s="73">
        <f t="shared" si="0"/>
        <v>1157.0629542236904</v>
      </c>
      <c r="F11" s="64">
        <f t="shared" si="1"/>
        <v>1103.6986577181208</v>
      </c>
      <c r="G11" s="65">
        <f t="shared" si="2"/>
        <v>2316.2126760563378</v>
      </c>
      <c r="H11" s="56">
        <f t="shared" si="3"/>
        <v>2260.7616119418112</v>
      </c>
      <c r="I11" s="65">
        <f t="shared" si="4"/>
        <v>3473.2756302800281</v>
      </c>
      <c r="J11" s="23">
        <f t="shared" si="5"/>
        <v>205.52378290380102</v>
      </c>
      <c r="K11" s="35">
        <f t="shared" si="5"/>
        <v>315.75233002545707</v>
      </c>
    </row>
    <row r="12" spans="1:11" x14ac:dyDescent="0.25">
      <c r="A12" s="103" t="s">
        <v>24</v>
      </c>
      <c r="B12" s="6">
        <v>78</v>
      </c>
      <c r="C12" s="12">
        <v>4</v>
      </c>
      <c r="D12" s="13">
        <v>4</v>
      </c>
      <c r="E12" s="73">
        <f t="shared" si="0"/>
        <v>550.31042944785281</v>
      </c>
      <c r="F12" s="64">
        <f t="shared" si="1"/>
        <v>401.34496644295302</v>
      </c>
      <c r="G12" s="65">
        <f t="shared" si="2"/>
        <v>842.25915492957745</v>
      </c>
      <c r="H12" s="56">
        <f t="shared" si="3"/>
        <v>951.65539589080583</v>
      </c>
      <c r="I12" s="65">
        <f t="shared" si="4"/>
        <v>1392.5695843774301</v>
      </c>
      <c r="J12" s="23">
        <f t="shared" si="5"/>
        <v>237.91384897270146</v>
      </c>
      <c r="K12" s="35">
        <f t="shared" si="5"/>
        <v>348.14239609435754</v>
      </c>
    </row>
    <row r="13" spans="1:11" x14ac:dyDescent="0.25">
      <c r="A13" s="103" t="s">
        <v>25</v>
      </c>
      <c r="B13" s="6">
        <v>155</v>
      </c>
      <c r="C13" s="12">
        <v>15</v>
      </c>
      <c r="D13" s="13">
        <v>15</v>
      </c>
      <c r="E13" s="73">
        <f t="shared" si="0"/>
        <v>1093.5655969797074</v>
      </c>
      <c r="F13" s="64">
        <f t="shared" si="1"/>
        <v>1505.0436241610739</v>
      </c>
      <c r="G13" s="65">
        <f t="shared" si="2"/>
        <v>3158.4718309859154</v>
      </c>
      <c r="H13" s="56">
        <f t="shared" si="3"/>
        <v>2598.6092211407813</v>
      </c>
      <c r="I13" s="65">
        <f t="shared" si="4"/>
        <v>4252.0374279656226</v>
      </c>
      <c r="J13" s="23">
        <f t="shared" si="5"/>
        <v>173.24061474271875</v>
      </c>
      <c r="K13" s="35">
        <f t="shared" si="5"/>
        <v>283.46916186437483</v>
      </c>
    </row>
    <row r="14" spans="1:11" x14ac:dyDescent="0.25">
      <c r="A14" s="103" t="s">
        <v>26</v>
      </c>
      <c r="B14" s="6">
        <v>142</v>
      </c>
      <c r="C14" s="12">
        <v>14</v>
      </c>
      <c r="D14" s="13">
        <v>14</v>
      </c>
      <c r="E14" s="73">
        <f t="shared" si="0"/>
        <v>1001.847192071732</v>
      </c>
      <c r="F14" s="64">
        <f t="shared" si="1"/>
        <v>1404.7073825503355</v>
      </c>
      <c r="G14" s="65">
        <f t="shared" si="2"/>
        <v>2947.907042253521</v>
      </c>
      <c r="H14" s="56">
        <f t="shared" si="3"/>
        <v>2406.5545746220678</v>
      </c>
      <c r="I14" s="65">
        <f t="shared" si="4"/>
        <v>3949.754234325253</v>
      </c>
      <c r="J14" s="23">
        <f t="shared" si="5"/>
        <v>171.8967553301477</v>
      </c>
      <c r="K14" s="35">
        <f t="shared" si="5"/>
        <v>282.1253024518038</v>
      </c>
    </row>
    <row r="15" spans="1:11" ht="15.75" thickBot="1" x14ac:dyDescent="0.3">
      <c r="A15" s="104" t="s">
        <v>27</v>
      </c>
      <c r="B15" s="7">
        <v>237</v>
      </c>
      <c r="C15" s="14">
        <v>4</v>
      </c>
      <c r="D15" s="15">
        <v>4</v>
      </c>
      <c r="E15" s="74">
        <f t="shared" si="0"/>
        <v>1672.0970740915527</v>
      </c>
      <c r="F15" s="66">
        <f>$F$6*C15</f>
        <v>401.34496644295302</v>
      </c>
      <c r="G15" s="67">
        <f>$G$6*D15</f>
        <v>842.25915492957745</v>
      </c>
      <c r="H15" s="68">
        <f>E15+F15</f>
        <v>2073.4420405345058</v>
      </c>
      <c r="I15" s="67">
        <f>E15+G15</f>
        <v>2514.3562290211303</v>
      </c>
      <c r="J15" s="25">
        <f t="shared" ref="J15:J16" si="6">H15/C15</f>
        <v>518.36051013362646</v>
      </c>
      <c r="K15" s="36">
        <f t="shared" ref="K15:K16" si="7">I15/D15</f>
        <v>628.58905725528257</v>
      </c>
    </row>
    <row r="16" spans="1:11" ht="15.75" thickBot="1" x14ac:dyDescent="0.3">
      <c r="A16" s="105" t="s">
        <v>28</v>
      </c>
      <c r="B16" s="47">
        <v>42</v>
      </c>
      <c r="C16" s="48">
        <v>2</v>
      </c>
      <c r="D16" s="49">
        <v>2</v>
      </c>
      <c r="E16" s="75">
        <v>0</v>
      </c>
      <c r="F16" s="69" t="s">
        <v>29</v>
      </c>
      <c r="G16" s="70" t="s">
        <v>29</v>
      </c>
      <c r="H16" s="71" t="s">
        <v>29</v>
      </c>
      <c r="I16" s="70" t="s">
        <v>29</v>
      </c>
      <c r="J16" s="25" t="e">
        <f t="shared" si="6"/>
        <v>#VALUE!</v>
      </c>
      <c r="K16" s="36" t="e">
        <f t="shared" si="7"/>
        <v>#VALUE!</v>
      </c>
    </row>
    <row r="17" spans="1:9" ht="4.5" customHeight="1" thickBot="1" x14ac:dyDescent="0.3">
      <c r="C17" s="16"/>
      <c r="D17" s="16"/>
      <c r="F17" s="26"/>
      <c r="G17" s="26"/>
      <c r="H17" s="26"/>
      <c r="I17" s="26"/>
    </row>
    <row r="18" spans="1:9" x14ac:dyDescent="0.25">
      <c r="A18" s="8" t="s">
        <v>4</v>
      </c>
      <c r="B18" s="3">
        <f>SUM(B9:B16)-B16</f>
        <v>2119</v>
      </c>
      <c r="C18" s="17">
        <f>SUM(C9:C16)-C16</f>
        <v>149</v>
      </c>
      <c r="D18" s="18">
        <f>SUM(D9:D16)-D16</f>
        <v>71</v>
      </c>
      <c r="E18" s="51">
        <f>SUM(E9:E16)</f>
        <v>14950.1</v>
      </c>
      <c r="F18" s="50">
        <f>F9+F10+F11+F12+F13+F14+F15</f>
        <v>14950.100000000002</v>
      </c>
      <c r="G18" s="27">
        <f>G9+G10+G11+G12+G13+G14+G15</f>
        <v>14950.099999999999</v>
      </c>
      <c r="H18" s="28" t="e">
        <f>SUM(H9:H16)-H16</f>
        <v>#VALUE!</v>
      </c>
      <c r="I18" s="45" t="e">
        <f>SUM(I9:I16)-I16</f>
        <v>#VALUE!</v>
      </c>
    </row>
    <row r="19" spans="1:9" ht="15.75" thickBot="1" x14ac:dyDescent="0.3">
      <c r="A19" s="9" t="s">
        <v>5</v>
      </c>
      <c r="B19" s="4">
        <f>B18+B16</f>
        <v>2161</v>
      </c>
      <c r="C19" s="19">
        <f>C18+C16</f>
        <v>151</v>
      </c>
      <c r="D19" s="20">
        <f>D18+D16</f>
        <v>73</v>
      </c>
      <c r="E19" s="52">
        <f>SUM(E9:E16)</f>
        <v>14950.1</v>
      </c>
      <c r="F19" s="24" t="e">
        <f>SUM(F18+F16)</f>
        <v>#VALUE!</v>
      </c>
      <c r="G19" s="29">
        <f>SUM(G9:G16)</f>
        <v>14950.099999999999</v>
      </c>
      <c r="H19" s="30">
        <f>SUM(H9:H16)</f>
        <v>29900.199999999997</v>
      </c>
      <c r="I19" s="46">
        <f>SUM(I9:I16)</f>
        <v>29900.199999999997</v>
      </c>
    </row>
    <row r="20" spans="1:9" s="44" customFormat="1" ht="28.5" customHeight="1" x14ac:dyDescent="0.25">
      <c r="A20" s="37"/>
      <c r="B20" s="38"/>
      <c r="C20" s="39"/>
      <c r="D20" s="39"/>
      <c r="E20" s="40"/>
      <c r="F20" s="41"/>
      <c r="G20" s="42"/>
      <c r="H20" s="43"/>
      <c r="I20" s="43"/>
    </row>
  </sheetData>
  <mergeCells count="14">
    <mergeCell ref="A2:K2"/>
    <mergeCell ref="A1:K1"/>
    <mergeCell ref="F4:G4"/>
    <mergeCell ref="J7:K7"/>
    <mergeCell ref="A7:A8"/>
    <mergeCell ref="A4:B4"/>
    <mergeCell ref="A5:B5"/>
    <mergeCell ref="A6:B6"/>
    <mergeCell ref="H7:I7"/>
    <mergeCell ref="C7:D7"/>
    <mergeCell ref="B7:B8"/>
    <mergeCell ref="E7:E8"/>
    <mergeCell ref="F7:G7"/>
    <mergeCell ref="D4:E6"/>
  </mergeCells>
  <printOptions horizontalCentered="1"/>
  <pageMargins left="0.31496062992125984" right="0.11811023622047245" top="0.35433070866141736" bottom="0.15748031496062992" header="0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Gouthier</dc:creator>
  <cp:lastModifiedBy>Bernard Gouthier</cp:lastModifiedBy>
  <cp:lastPrinted>2019-09-25T04:36:20Z</cp:lastPrinted>
  <dcterms:created xsi:type="dcterms:W3CDTF">2019-09-20T06:24:49Z</dcterms:created>
  <dcterms:modified xsi:type="dcterms:W3CDTF">2019-10-03T06:55:20Z</dcterms:modified>
</cp:coreProperties>
</file>