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audio\Desktop\"/>
    </mc:Choice>
  </mc:AlternateContent>
  <bookViews>
    <workbookView xWindow="0" yWindow="0" windowWidth="19410" windowHeight="11010" activeTab="1"/>
  </bookViews>
  <sheets>
    <sheet name="data" sheetId="1" r:id="rId1"/>
    <sheet name="output" sheetId="2" r:id="rId2"/>
    <sheet name="Feuil2" sheetId="3" r:id="rId3"/>
  </sheets>
  <externalReferences>
    <externalReference r:id="rId4"/>
  </externalReferences>
  <definedNames>
    <definedName name="_xlnm._FilterDatabase" localSheetId="0" hidden="1">data!$A$2:$W$12</definedName>
    <definedName name="capital" localSheetId="0">data!#REF!</definedName>
    <definedName name="capital">[1]Summary!$C$5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 a="1"/>
  <c r="G8" i="2" s="1"/>
  <c r="C3" i="2" a="1"/>
  <c r="C3" i="2" s="1"/>
  <c r="D3" i="2" a="1"/>
  <c r="D3" i="2"/>
  <c r="E3" i="2" a="1"/>
  <c r="E3" i="2" s="1"/>
  <c r="F3" i="2" a="1"/>
  <c r="F3" i="2" s="1"/>
  <c r="G3" i="2" a="1"/>
  <c r="G3" i="2" s="1"/>
  <c r="B3" i="2" a="1"/>
  <c r="B3" i="2" s="1"/>
  <c r="B13" i="2" l="1"/>
  <c r="X14" i="1"/>
  <c r="Y4" i="1"/>
  <c r="Z4" i="1"/>
  <c r="AA4" i="1"/>
  <c r="Y5" i="1"/>
  <c r="Z5" i="1"/>
  <c r="AA5" i="1"/>
  <c r="Y6" i="1"/>
  <c r="Z6" i="1"/>
  <c r="AA6" i="1"/>
  <c r="Y7" i="1"/>
  <c r="Z7" i="1"/>
  <c r="AA7" i="1"/>
  <c r="Y8" i="1"/>
  <c r="Z8" i="1"/>
  <c r="AA8" i="1"/>
  <c r="Y9" i="1"/>
  <c r="Z9" i="1"/>
  <c r="AA9" i="1"/>
  <c r="Y10" i="1"/>
  <c r="Z10" i="1"/>
  <c r="AA10" i="1"/>
  <c r="Y11" i="1"/>
  <c r="Z11" i="1"/>
  <c r="AA11" i="1"/>
  <c r="Y12" i="1"/>
  <c r="Z12" i="1"/>
  <c r="AA12" i="1"/>
  <c r="X6" i="1" l="1"/>
  <c r="X10" i="1"/>
  <c r="X7" i="1"/>
  <c r="X11" i="1"/>
  <c r="X4" i="1"/>
  <c r="X8" i="1"/>
  <c r="X12" i="1"/>
  <c r="X5" i="1"/>
  <c r="X9" i="1"/>
  <c r="X3" i="1"/>
  <c r="B8" i="2" s="1" a="1"/>
  <c r="B8" i="2" s="1"/>
  <c r="B11" i="2"/>
  <c r="B14" i="2" l="1"/>
  <c r="X13" i="1"/>
</calcChain>
</file>

<file path=xl/comments1.xml><?xml version="1.0" encoding="utf-8"?>
<comments xmlns="http://schemas.openxmlformats.org/spreadsheetml/2006/main">
  <authors>
    <author>Claudio CG. GALATI</author>
  </authors>
  <commentList>
    <comment ref="A14" authorId="0" shapeId="0">
      <text>
        <r>
          <rPr>
            <b/>
            <sz val="9"/>
            <color indexed="81"/>
            <rFont val="Tahoma"/>
            <family val="2"/>
          </rPr>
          <t>Claudio CG. GALATI:</t>
        </r>
        <r>
          <rPr>
            <sz val="9"/>
            <color indexed="81"/>
            <rFont val="Tahoma"/>
            <family val="2"/>
          </rPr>
          <t xml:space="preserve">
based on 5Y historical data</t>
        </r>
      </text>
    </comment>
  </commentList>
</comments>
</file>

<file path=xl/sharedStrings.xml><?xml version="1.0" encoding="utf-8"?>
<sst xmlns="http://schemas.openxmlformats.org/spreadsheetml/2006/main" count="50" uniqueCount="36">
  <si>
    <t>Unit 1</t>
  </si>
  <si>
    <t>Unit 2</t>
  </si>
  <si>
    <t>Unit 3</t>
  </si>
  <si>
    <t>Unit 4</t>
  </si>
  <si>
    <t>#</t>
  </si>
  <si>
    <t>Entry Date</t>
  </si>
  <si>
    <t>Close Date</t>
  </si>
  <si>
    <t>Long/short</t>
  </si>
  <si>
    <t># units</t>
  </si>
  <si>
    <t>Current Price</t>
  </si>
  <si>
    <t>Open</t>
  </si>
  <si>
    <t>Entry Price</t>
  </si>
  <si>
    <t>Shares</t>
  </si>
  <si>
    <t>S/L</t>
  </si>
  <si>
    <t>FIS</t>
  </si>
  <si>
    <t>CAG</t>
  </si>
  <si>
    <t>TRN</t>
  </si>
  <si>
    <t>AMGN</t>
  </si>
  <si>
    <t>HOG</t>
  </si>
  <si>
    <t>NUE</t>
  </si>
  <si>
    <t>FCX</t>
  </si>
  <si>
    <t/>
  </si>
  <si>
    <t>EWZ</t>
  </si>
  <si>
    <t>ITB</t>
  </si>
  <si>
    <t>Average daily Return 1Y</t>
  </si>
  <si>
    <t>Volatility 1Y</t>
  </si>
  <si>
    <t>Historical 5Y max daily loss</t>
  </si>
  <si>
    <t>Weight</t>
  </si>
  <si>
    <t>Total Portfolio</t>
  </si>
  <si>
    <t>CASH</t>
  </si>
  <si>
    <t>Value At Risk 95%</t>
  </si>
  <si>
    <t>Maximum expected drawdown</t>
  </si>
  <si>
    <t>Maximum Loss (if stop loss hit)</t>
  </si>
  <si>
    <t>Average Return</t>
  </si>
  <si>
    <t>Portfolio Volatility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</si>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</sst>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_-;\-#,##0_-;_-;_-@_-"/>
    <numFmt numFmtId="165" formatCode="#,##0.0_-;\-#,##0.0_-;_-;_-@_-"/>
    <numFmt numFmtId="166" formatCode="0.0000%"/>
    <numFmt numFmtId="167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1" fillId="2" borderId="1" xfId="0" applyFont="1" applyFill="1" applyBorder="1" applyAlignment="1">
      <alignment horizontal="centerContinuous"/>
    </xf>
    <xf numFmtId="0" fontId="0" fillId="2" borderId="1" xfId="0" applyFill="1" applyBorder="1" applyAlignment="1">
      <alignment horizontal="centerContinuous"/>
    </xf>
    <xf numFmtId="0" fontId="1" fillId="3" borderId="1" xfId="0" applyFont="1" applyFill="1" applyBorder="1" applyAlignment="1">
      <alignment horizontal="centerContinuous"/>
    </xf>
    <xf numFmtId="0" fontId="0" fillId="3" borderId="1" xfId="0" applyFill="1" applyBorder="1" applyAlignment="1">
      <alignment horizontal="centerContinuous"/>
    </xf>
    <xf numFmtId="0" fontId="1" fillId="4" borderId="1" xfId="0" applyFont="1" applyFill="1" applyBorder="1" applyAlignment="1">
      <alignment horizontal="centerContinuous"/>
    </xf>
    <xf numFmtId="0" fontId="0" fillId="4" borderId="1" xfId="0" applyFill="1" applyBorder="1" applyAlignment="1">
      <alignment horizontal="centerContinuous"/>
    </xf>
    <xf numFmtId="0" fontId="1" fillId="5" borderId="1" xfId="0" applyFont="1" applyFill="1" applyBorder="1" applyAlignment="1">
      <alignment horizontal="centerContinuous"/>
    </xf>
    <xf numFmtId="0" fontId="0" fillId="5" borderId="1" xfId="0" applyFill="1" applyBorder="1" applyAlignment="1">
      <alignment horizontal="centerContinuous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Font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 vertical="center"/>
    </xf>
    <xf numFmtId="164" fontId="0" fillId="4" borderId="0" xfId="0" applyNumberFormat="1" applyFont="1" applyFill="1" applyBorder="1" applyAlignment="1">
      <alignment horizontal="center" vertical="center"/>
    </xf>
    <xf numFmtId="165" fontId="0" fillId="5" borderId="0" xfId="0" applyNumberFormat="1" applyFont="1" applyFill="1" applyBorder="1" applyAlignment="1">
      <alignment horizontal="center" vertical="center"/>
    </xf>
    <xf numFmtId="164" fontId="0" fillId="5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Continuous"/>
    </xf>
    <xf numFmtId="0" fontId="1" fillId="6" borderId="0" xfId="0" applyFont="1" applyFill="1" applyBorder="1" applyAlignment="1">
      <alignment horizontal="center" vertical="center"/>
    </xf>
    <xf numFmtId="167" fontId="0" fillId="6" borderId="0" xfId="1" applyNumberFormat="1" applyFont="1" applyFill="1" applyBorder="1" applyAlignment="1">
      <alignment horizontal="center" vertical="center"/>
    </xf>
    <xf numFmtId="167" fontId="0" fillId="0" borderId="0" xfId="1" applyNumberFormat="1" applyFo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7" borderId="0" xfId="0" applyFill="1"/>
    <xf numFmtId="0" fontId="1" fillId="7" borderId="1" xfId="0" applyFont="1" applyFill="1" applyBorder="1" applyAlignment="1">
      <alignment horizontal="center" vertical="center"/>
    </xf>
    <xf numFmtId="166" fontId="0" fillId="7" borderId="0" xfId="1" applyNumberFormat="1" applyFont="1" applyFill="1"/>
    <xf numFmtId="10" fontId="0" fillId="7" borderId="0" xfId="1" applyNumberFormat="1" applyFont="1" applyFill="1"/>
    <xf numFmtId="0" fontId="6" fillId="7" borderId="0" xfId="0" applyFont="1" applyFill="1" applyAlignment="1"/>
    <xf numFmtId="0" fontId="0" fillId="8" borderId="0" xfId="0" applyFill="1"/>
    <xf numFmtId="166" fontId="0" fillId="8" borderId="0" xfId="1" applyNumberFormat="1" applyFont="1" applyFill="1"/>
    <xf numFmtId="10" fontId="0" fillId="8" borderId="0" xfId="1" applyNumberFormat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mone.patrese/Documents/Trading/Watchlist/Trade%20master_MC_GFG%20(IB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H"/>
      <sheetName val="NQ"/>
      <sheetName val="DE"/>
      <sheetName val="ADM"/>
      <sheetName val="INCY"/>
      <sheetName val="XLE"/>
      <sheetName val="ALGN"/>
      <sheetName val="ALKS"/>
      <sheetName val="Risk Summary"/>
      <sheetName val="Summary"/>
      <sheetName val="ITB3042014"/>
      <sheetName val="EWZ2942014"/>
      <sheetName val="MSI2842014"/>
      <sheetName val="MOO2842014"/>
      <sheetName val="EPI1742014"/>
      <sheetName val="LOGI1642014"/>
      <sheetName val="JAZZ1542014"/>
      <sheetName val="UAL1542014"/>
      <sheetName val="RAI1042014"/>
      <sheetName val="BAC942014"/>
      <sheetName val="CHD942014"/>
      <sheetName val="SLB942014"/>
      <sheetName val="ZW942014"/>
      <sheetName val="A842014"/>
      <sheetName val="FFIV842014"/>
      <sheetName val="IWM_PUT742014"/>
      <sheetName val="VLO442014"/>
      <sheetName val="WFC442014"/>
      <sheetName val="EWI242014"/>
      <sheetName val="SX7E242014"/>
      <sheetName val="ADSK2632014"/>
      <sheetName val="IBB2532014"/>
      <sheetName val="TAP2132014"/>
      <sheetName val="MCHP1932014"/>
      <sheetName val="PSX1132014"/>
      <sheetName val="TWTR1132014"/>
      <sheetName val="KLAC632014"/>
      <sheetName val="X332014"/>
      <sheetName val="TFX2722014"/>
      <sheetName val="GTLS2722014"/>
      <sheetName val="STRZA2722014"/>
      <sheetName val="MT2722014"/>
      <sheetName val="GILD2522014"/>
      <sheetName val="USM2022014"/>
      <sheetName val="ALNY2022014"/>
      <sheetName val="SI1822014"/>
      <sheetName val="GREK1222014"/>
      <sheetName val="TWC1022014"/>
      <sheetName val="IBN1022014"/>
      <sheetName val="ZC522014"/>
      <sheetName val="FCX422014"/>
      <sheetName val="NUE322014"/>
      <sheetName val="HOG2712014"/>
      <sheetName val="AMGN2412014"/>
      <sheetName val="TRN1512014"/>
      <sheetName val="CAG1312014"/>
      <sheetName val="FIS16122013"/>
      <sheetName val="VRSK5112013"/>
      <sheetName val="FLIR5112013"/>
      <sheetName val="JNPR4112013"/>
      <sheetName val="BAH"/>
      <sheetName val="ACT"/>
      <sheetName val="SPB"/>
      <sheetName val="JO"/>
      <sheetName val="HON"/>
      <sheetName val="NAV"/>
      <sheetName val="TRW"/>
      <sheetName val="CSC"/>
      <sheetName val="IGTE"/>
      <sheetName val="DOV"/>
      <sheetName val="TECH"/>
      <sheetName val="GM"/>
      <sheetName val="EWJ"/>
      <sheetName val="PII"/>
      <sheetName val="zzz-data"/>
      <sheetName val="zzz-templ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C5">
            <v>500000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4"/>
  <sheetViews>
    <sheetView showGridLines="0" topLeftCell="D1" workbookViewId="0">
      <selection activeCell="Z10" sqref="Z10"/>
    </sheetView>
  </sheetViews>
  <sheetFormatPr baseColWidth="10" defaultColWidth="9.140625" defaultRowHeight="15" x14ac:dyDescent="0.25"/>
  <cols>
    <col min="1" max="1" width="6.5703125" customWidth="1"/>
    <col min="2" max="2" width="14.7109375" customWidth="1"/>
    <col min="3" max="3" width="15" customWidth="1"/>
    <col min="4" max="4" width="15.85546875" bestFit="1" customWidth="1"/>
    <col min="5" max="5" width="15.140625" customWidth="1"/>
    <col min="6" max="6" width="11.42578125" customWidth="1"/>
    <col min="7" max="7" width="17.140625" customWidth="1"/>
    <col min="8" max="8" width="10.42578125" customWidth="1"/>
    <col min="9" max="9" width="15" customWidth="1"/>
    <col min="10" max="10" width="11.42578125" customWidth="1"/>
    <col min="11" max="11" width="8.28515625" customWidth="1"/>
    <col min="12" max="12" width="10.42578125" customWidth="1"/>
    <col min="13" max="13" width="15" customWidth="1"/>
    <col min="14" max="14" width="11.42578125" customWidth="1"/>
    <col min="15" max="15" width="8.28515625" customWidth="1"/>
    <col min="16" max="16" width="10.42578125" customWidth="1"/>
    <col min="17" max="17" width="15" customWidth="1"/>
    <col min="18" max="18" width="11.42578125" customWidth="1"/>
    <col min="19" max="19" width="8.28515625" customWidth="1"/>
    <col min="20" max="20" width="10.42578125" customWidth="1"/>
    <col min="21" max="21" width="15" customWidth="1"/>
    <col min="22" max="22" width="11.42578125" customWidth="1"/>
    <col min="23" max="23" width="13.7109375" bestFit="1" customWidth="1"/>
    <col min="24" max="24" width="9.7109375" bestFit="1" customWidth="1"/>
    <col min="25" max="25" width="5.7109375" customWidth="1"/>
    <col min="26" max="26" width="5.140625" customWidth="1"/>
    <col min="27" max="27" width="16.28515625" bestFit="1" customWidth="1"/>
    <col min="28" max="28" width="9" bestFit="1" customWidth="1"/>
  </cols>
  <sheetData>
    <row r="1" spans="1:27" x14ac:dyDescent="0.25">
      <c r="H1" s="1" t="s">
        <v>0</v>
      </c>
      <c r="I1" s="2"/>
      <c r="J1" s="2"/>
      <c r="K1" s="2"/>
      <c r="L1" s="3" t="s">
        <v>1</v>
      </c>
      <c r="M1" s="4"/>
      <c r="N1" s="4"/>
      <c r="O1" s="4"/>
      <c r="P1" s="5" t="s">
        <v>2</v>
      </c>
      <c r="Q1" s="6"/>
      <c r="R1" s="6"/>
      <c r="S1" s="6"/>
      <c r="T1" s="7" t="s">
        <v>3</v>
      </c>
      <c r="U1" s="8"/>
      <c r="V1" s="8"/>
      <c r="W1" s="8"/>
      <c r="X1" s="27"/>
    </row>
    <row r="2" spans="1:27" x14ac:dyDescent="0.25">
      <c r="A2" s="9" t="s">
        <v>4</v>
      </c>
      <c r="B2" s="10" t="s">
        <v>5</v>
      </c>
      <c r="C2" s="10" t="s">
        <v>6</v>
      </c>
      <c r="D2" s="10" t="s">
        <v>35</v>
      </c>
      <c r="E2" s="10" t="s">
        <v>7</v>
      </c>
      <c r="F2" s="10" t="s">
        <v>8</v>
      </c>
      <c r="G2" s="10" t="s">
        <v>9</v>
      </c>
      <c r="H2" s="10" t="s">
        <v>10</v>
      </c>
      <c r="I2" s="10" t="s">
        <v>11</v>
      </c>
      <c r="J2" s="10" t="s">
        <v>12</v>
      </c>
      <c r="K2" s="11" t="s">
        <v>13</v>
      </c>
      <c r="L2" s="10" t="s">
        <v>10</v>
      </c>
      <c r="M2" s="10" t="s">
        <v>11</v>
      </c>
      <c r="N2" s="10" t="s">
        <v>12</v>
      </c>
      <c r="O2" s="11" t="s">
        <v>13</v>
      </c>
      <c r="P2" s="10" t="s">
        <v>10</v>
      </c>
      <c r="Q2" s="10" t="s">
        <v>11</v>
      </c>
      <c r="R2" s="10" t="s">
        <v>12</v>
      </c>
      <c r="S2" s="11" t="s">
        <v>13</v>
      </c>
      <c r="T2" s="10" t="s">
        <v>10</v>
      </c>
      <c r="U2" s="10" t="s">
        <v>11</v>
      </c>
      <c r="V2" s="10" t="s">
        <v>12</v>
      </c>
      <c r="W2" s="11" t="s">
        <v>13</v>
      </c>
      <c r="X2" s="28" t="s">
        <v>27</v>
      </c>
    </row>
    <row r="3" spans="1:27" x14ac:dyDescent="0.25">
      <c r="A3" s="31"/>
      <c r="B3" s="32"/>
      <c r="C3" s="32"/>
      <c r="D3" s="33" t="s">
        <v>29</v>
      </c>
      <c r="E3" s="32"/>
      <c r="F3" s="32">
        <v>1</v>
      </c>
      <c r="G3" s="28">
        <v>100000</v>
      </c>
      <c r="H3" s="32"/>
      <c r="I3" s="32"/>
      <c r="J3" s="32">
        <v>1</v>
      </c>
      <c r="K3" s="26"/>
      <c r="L3" s="32"/>
      <c r="M3" s="32"/>
      <c r="N3" s="32"/>
      <c r="O3" s="26"/>
      <c r="P3" s="32"/>
      <c r="Q3" s="32"/>
      <c r="R3" s="32"/>
      <c r="S3" s="26"/>
      <c r="T3" s="32"/>
      <c r="U3" s="32"/>
      <c r="V3" s="32"/>
      <c r="W3" s="26"/>
      <c r="X3" s="29">
        <f t="shared" ref="X3:X12" si="0">+IF(F3&gt;0,G3*(J3+N3+R3+V3),0)/X$14</f>
        <v>-0.5179040694719883</v>
      </c>
    </row>
    <row r="4" spans="1:27" x14ac:dyDescent="0.25">
      <c r="A4" s="12">
        <v>1</v>
      </c>
      <c r="B4" s="13">
        <v>41624</v>
      </c>
      <c r="C4" s="13">
        <v>41652</v>
      </c>
      <c r="D4" s="13" t="s">
        <v>14</v>
      </c>
      <c r="E4" s="14">
        <v>1</v>
      </c>
      <c r="F4" s="15">
        <v>0</v>
      </c>
      <c r="G4" s="16">
        <v>54.2</v>
      </c>
      <c r="H4" s="17">
        <v>0</v>
      </c>
      <c r="I4" s="18">
        <v>51.1</v>
      </c>
      <c r="J4" s="17">
        <v>2083.333333333333</v>
      </c>
      <c r="K4" s="18">
        <v>51.1</v>
      </c>
      <c r="L4" s="19">
        <v>0</v>
      </c>
      <c r="M4" s="19">
        <v>0</v>
      </c>
      <c r="N4" s="20">
        <v>0</v>
      </c>
      <c r="O4" s="19">
        <v>0</v>
      </c>
      <c r="P4" s="21">
        <v>0</v>
      </c>
      <c r="Q4" s="21">
        <v>0</v>
      </c>
      <c r="R4" s="22">
        <v>0</v>
      </c>
      <c r="S4" s="21">
        <v>0</v>
      </c>
      <c r="T4" s="23">
        <v>0</v>
      </c>
      <c r="U4" s="23">
        <v>0</v>
      </c>
      <c r="V4" s="24">
        <v>0</v>
      </c>
      <c r="W4" s="23">
        <v>0</v>
      </c>
      <c r="X4" s="29">
        <f t="shared" si="0"/>
        <v>0</v>
      </c>
      <c r="Y4" s="25">
        <f t="shared" ref="Y4:Y12" si="1">DAY(B4)</f>
        <v>16</v>
      </c>
      <c r="Z4" s="25">
        <f t="shared" ref="Z4:Z12" si="2">MONTH(B4)</f>
        <v>12</v>
      </c>
      <c r="AA4" s="25">
        <f t="shared" ref="AA4:AA12" si="3">YEAR(B4)</f>
        <v>2013</v>
      </c>
    </row>
    <row r="5" spans="1:27" x14ac:dyDescent="0.25">
      <c r="A5" s="12">
        <v>2</v>
      </c>
      <c r="B5" s="13">
        <v>41652</v>
      </c>
      <c r="C5" s="13">
        <v>41661</v>
      </c>
      <c r="D5" s="13" t="s">
        <v>15</v>
      </c>
      <c r="E5" s="14">
        <v>1</v>
      </c>
      <c r="F5" s="15">
        <v>0</v>
      </c>
      <c r="G5" s="16">
        <v>30.86</v>
      </c>
      <c r="H5" s="17">
        <v>0</v>
      </c>
      <c r="I5" s="18">
        <v>33.69</v>
      </c>
      <c r="J5" s="17">
        <v>3076.9230769230771</v>
      </c>
      <c r="K5" s="18">
        <v>32.064999999999998</v>
      </c>
      <c r="L5" s="19">
        <v>0</v>
      </c>
      <c r="M5" s="19">
        <v>0</v>
      </c>
      <c r="N5" s="20">
        <v>0</v>
      </c>
      <c r="O5" s="19">
        <v>0</v>
      </c>
      <c r="P5" s="21">
        <v>0</v>
      </c>
      <c r="Q5" s="21">
        <v>0</v>
      </c>
      <c r="R5" s="22">
        <v>0</v>
      </c>
      <c r="S5" s="21">
        <v>0</v>
      </c>
      <c r="T5" s="23">
        <v>0</v>
      </c>
      <c r="U5" s="23">
        <v>0</v>
      </c>
      <c r="V5" s="24">
        <v>0</v>
      </c>
      <c r="W5" s="23">
        <v>0</v>
      </c>
      <c r="X5" s="29">
        <f t="shared" si="0"/>
        <v>0</v>
      </c>
      <c r="Y5" s="25">
        <f t="shared" si="1"/>
        <v>13</v>
      </c>
      <c r="Z5" s="25">
        <f t="shared" si="2"/>
        <v>1</v>
      </c>
      <c r="AA5" s="25">
        <f t="shared" si="3"/>
        <v>2014</v>
      </c>
    </row>
    <row r="6" spans="1:27" x14ac:dyDescent="0.25">
      <c r="A6" s="12">
        <v>3</v>
      </c>
      <c r="B6" s="13">
        <v>41654</v>
      </c>
      <c r="C6" s="13">
        <v>41666</v>
      </c>
      <c r="D6" s="13" t="s">
        <v>16</v>
      </c>
      <c r="E6" s="14">
        <v>1</v>
      </c>
      <c r="F6" s="15">
        <v>1</v>
      </c>
      <c r="G6" s="16">
        <v>79.98</v>
      </c>
      <c r="H6" s="17">
        <v>0</v>
      </c>
      <c r="I6" s="18">
        <v>56.8</v>
      </c>
      <c r="J6" s="17">
        <v>1612.9032258064515</v>
      </c>
      <c r="K6" s="18">
        <v>53.699999999999996</v>
      </c>
      <c r="L6" s="19">
        <v>0</v>
      </c>
      <c r="M6" s="19">
        <v>57.8</v>
      </c>
      <c r="N6" s="20">
        <v>1612.9032258064515</v>
      </c>
      <c r="O6" s="19">
        <v>54.699999999999996</v>
      </c>
      <c r="P6" s="21">
        <v>0</v>
      </c>
      <c r="Q6" s="21">
        <v>0</v>
      </c>
      <c r="R6" s="22">
        <v>0</v>
      </c>
      <c r="S6" s="21">
        <v>0</v>
      </c>
      <c r="T6" s="23">
        <v>0</v>
      </c>
      <c r="U6" s="23">
        <v>0</v>
      </c>
      <c r="V6" s="24">
        <v>0</v>
      </c>
      <c r="W6" s="23">
        <v>0</v>
      </c>
      <c r="X6" s="29">
        <f t="shared" si="0"/>
        <v>-1.3361924992377296</v>
      </c>
      <c r="Y6" s="25">
        <f t="shared" si="1"/>
        <v>15</v>
      </c>
      <c r="Z6" s="25">
        <f t="shared" si="2"/>
        <v>1</v>
      </c>
      <c r="AA6" s="25">
        <f t="shared" si="3"/>
        <v>2014</v>
      </c>
    </row>
    <row r="7" spans="1:27" x14ac:dyDescent="0.25">
      <c r="A7" s="12">
        <v>4</v>
      </c>
      <c r="B7" s="13">
        <v>41663</v>
      </c>
      <c r="C7" s="13">
        <v>41696</v>
      </c>
      <c r="D7" s="13" t="s">
        <v>17</v>
      </c>
      <c r="E7" s="14">
        <v>1</v>
      </c>
      <c r="F7" s="15">
        <v>0</v>
      </c>
      <c r="G7" s="16">
        <v>112.03</v>
      </c>
      <c r="H7" s="17">
        <v>0</v>
      </c>
      <c r="I7" s="18">
        <v>121.05</v>
      </c>
      <c r="J7" s="17">
        <v>666.66666666666663</v>
      </c>
      <c r="K7" s="18">
        <v>122</v>
      </c>
      <c r="L7" s="19">
        <v>0</v>
      </c>
      <c r="M7" s="19">
        <v>0</v>
      </c>
      <c r="N7" s="20">
        <v>0</v>
      </c>
      <c r="O7" s="19">
        <v>0</v>
      </c>
      <c r="P7" s="21">
        <v>0</v>
      </c>
      <c r="Q7" s="21">
        <v>0</v>
      </c>
      <c r="R7" s="22">
        <v>0</v>
      </c>
      <c r="S7" s="21">
        <v>0</v>
      </c>
      <c r="T7" s="23">
        <v>0</v>
      </c>
      <c r="U7" s="23">
        <v>0</v>
      </c>
      <c r="V7" s="24">
        <v>0</v>
      </c>
      <c r="W7" s="23">
        <v>0</v>
      </c>
      <c r="X7" s="29">
        <f t="shared" si="0"/>
        <v>0</v>
      </c>
      <c r="Y7" s="25">
        <f t="shared" si="1"/>
        <v>24</v>
      </c>
      <c r="Z7" s="25">
        <f t="shared" si="2"/>
        <v>1</v>
      </c>
      <c r="AA7" s="25">
        <f t="shared" si="3"/>
        <v>2014</v>
      </c>
    </row>
    <row r="8" spans="1:27" x14ac:dyDescent="0.25">
      <c r="A8" s="12">
        <v>5</v>
      </c>
      <c r="B8" s="13">
        <v>41666</v>
      </c>
      <c r="C8" s="13">
        <v>41674</v>
      </c>
      <c r="D8" s="13" t="s">
        <v>18</v>
      </c>
      <c r="E8" s="14">
        <v>-1</v>
      </c>
      <c r="F8" s="15">
        <v>1</v>
      </c>
      <c r="G8" s="16">
        <v>73.099999999999994</v>
      </c>
      <c r="H8" s="17">
        <v>0</v>
      </c>
      <c r="I8" s="18">
        <v>63.75</v>
      </c>
      <c r="J8" s="17">
        <v>-1424.5014245014245</v>
      </c>
      <c r="K8" s="18">
        <v>67.260000000000005</v>
      </c>
      <c r="L8" s="19">
        <v>0</v>
      </c>
      <c r="M8" s="19">
        <v>32.770000000000003</v>
      </c>
      <c r="N8" s="20">
        <v>1000</v>
      </c>
      <c r="O8" s="19">
        <v>34.682500000000005</v>
      </c>
      <c r="P8" s="21">
        <v>0</v>
      </c>
      <c r="Q8" s="22">
        <v>27</v>
      </c>
      <c r="R8" s="21">
        <v>-2614.3790849673205</v>
      </c>
      <c r="S8" s="23">
        <v>34.682500000000005</v>
      </c>
      <c r="T8" s="23">
        <v>0</v>
      </c>
      <c r="U8" s="22">
        <v>27</v>
      </c>
      <c r="V8" s="21">
        <v>-2614.3790849673205</v>
      </c>
      <c r="W8" s="23">
        <v>34.682500000000005</v>
      </c>
      <c r="X8" s="29">
        <f t="shared" si="0"/>
        <v>2.1402555354599397</v>
      </c>
      <c r="Y8" s="25">
        <f t="shared" si="1"/>
        <v>27</v>
      </c>
      <c r="Z8" s="25">
        <f t="shared" si="2"/>
        <v>1</v>
      </c>
      <c r="AA8" s="25">
        <f t="shared" si="3"/>
        <v>2014</v>
      </c>
    </row>
    <row r="9" spans="1:27" x14ac:dyDescent="0.25">
      <c r="A9" s="12">
        <v>6</v>
      </c>
      <c r="B9" s="13">
        <v>41673</v>
      </c>
      <c r="C9" s="13">
        <v>41675</v>
      </c>
      <c r="D9" s="13" t="s">
        <v>19</v>
      </c>
      <c r="E9" s="14">
        <v>-1</v>
      </c>
      <c r="F9" s="15">
        <v>0</v>
      </c>
      <c r="G9" s="16">
        <v>52.81</v>
      </c>
      <c r="H9" s="17">
        <v>0</v>
      </c>
      <c r="I9" s="18">
        <v>47.35</v>
      </c>
      <c r="J9" s="17">
        <v>-1666.6666666666667</v>
      </c>
      <c r="K9" s="18">
        <v>50.35</v>
      </c>
      <c r="L9" s="19">
        <v>0</v>
      </c>
      <c r="M9" s="19">
        <v>0</v>
      </c>
      <c r="N9" s="20">
        <v>0</v>
      </c>
      <c r="O9" s="19">
        <v>0</v>
      </c>
      <c r="P9" s="21">
        <v>0</v>
      </c>
      <c r="Q9" s="21">
        <v>0</v>
      </c>
      <c r="R9" s="22">
        <v>0</v>
      </c>
      <c r="S9" s="21">
        <v>0</v>
      </c>
      <c r="T9" s="23">
        <v>0</v>
      </c>
      <c r="U9" s="23">
        <v>0</v>
      </c>
      <c r="V9" s="24">
        <v>0</v>
      </c>
      <c r="W9" s="23">
        <v>0</v>
      </c>
      <c r="X9" s="29">
        <f t="shared" si="0"/>
        <v>0</v>
      </c>
      <c r="Y9" s="25">
        <f t="shared" si="1"/>
        <v>3</v>
      </c>
      <c r="Z9" s="25">
        <f t="shared" si="2"/>
        <v>2</v>
      </c>
      <c r="AA9" s="25">
        <f t="shared" si="3"/>
        <v>2014</v>
      </c>
    </row>
    <row r="10" spans="1:27" x14ac:dyDescent="0.25">
      <c r="A10" s="12">
        <v>7</v>
      </c>
      <c r="B10" s="13">
        <v>41674</v>
      </c>
      <c r="C10" s="13">
        <v>41683</v>
      </c>
      <c r="D10" s="13" t="s">
        <v>20</v>
      </c>
      <c r="E10" s="14">
        <v>-1</v>
      </c>
      <c r="F10" s="15">
        <v>1</v>
      </c>
      <c r="G10" s="16">
        <v>34.71</v>
      </c>
      <c r="H10" s="17">
        <v>0</v>
      </c>
      <c r="I10" s="18">
        <v>31.05</v>
      </c>
      <c r="J10" s="17">
        <v>-2614.3790849673205</v>
      </c>
      <c r="K10" s="18">
        <v>32.962499999999999</v>
      </c>
      <c r="L10" s="19">
        <v>0</v>
      </c>
      <c r="M10" s="19">
        <v>32.770000000000003</v>
      </c>
      <c r="N10" s="20">
        <v>500</v>
      </c>
      <c r="O10" s="19">
        <v>34.682500000000005</v>
      </c>
      <c r="P10" s="21">
        <v>0</v>
      </c>
      <c r="Q10" s="22">
        <v>10</v>
      </c>
      <c r="R10" s="21">
        <v>-2614.3790849673205</v>
      </c>
      <c r="S10" s="23">
        <v>34.682500000000005</v>
      </c>
      <c r="T10" s="23">
        <v>0</v>
      </c>
      <c r="U10" s="22">
        <v>15</v>
      </c>
      <c r="V10" s="21">
        <v>-2614.3790849673205</v>
      </c>
      <c r="W10" s="23">
        <v>34.682500000000005</v>
      </c>
      <c r="X10" s="29">
        <f t="shared" si="0"/>
        <v>1.3200354155174672</v>
      </c>
      <c r="Y10" s="25">
        <f t="shared" si="1"/>
        <v>4</v>
      </c>
      <c r="Z10" s="25">
        <f t="shared" si="2"/>
        <v>2</v>
      </c>
      <c r="AA10" s="25">
        <f t="shared" si="3"/>
        <v>2014</v>
      </c>
    </row>
    <row r="11" spans="1:27" x14ac:dyDescent="0.25">
      <c r="A11" s="12">
        <v>46</v>
      </c>
      <c r="B11" s="13">
        <v>41758</v>
      </c>
      <c r="C11" s="13" t="s">
        <v>21</v>
      </c>
      <c r="D11" s="13" t="s">
        <v>22</v>
      </c>
      <c r="E11" s="14">
        <v>1</v>
      </c>
      <c r="F11" s="15">
        <v>1</v>
      </c>
      <c r="G11" s="16">
        <v>49.16</v>
      </c>
      <c r="H11" s="17"/>
      <c r="I11" s="18">
        <v>47.85</v>
      </c>
      <c r="J11" s="17">
        <v>2380.9523809523807</v>
      </c>
      <c r="K11" s="18">
        <v>46.95</v>
      </c>
      <c r="L11" s="19">
        <v>0</v>
      </c>
      <c r="M11" s="19">
        <v>0</v>
      </c>
      <c r="N11" s="20">
        <v>0</v>
      </c>
      <c r="O11" s="19">
        <v>0</v>
      </c>
      <c r="P11" s="21">
        <v>0</v>
      </c>
      <c r="Q11" s="21">
        <v>0</v>
      </c>
      <c r="R11" s="22">
        <v>0</v>
      </c>
      <c r="S11" s="21">
        <v>0</v>
      </c>
      <c r="T11" s="23">
        <v>0</v>
      </c>
      <c r="U11" s="23">
        <v>0</v>
      </c>
      <c r="V11" s="24">
        <v>0</v>
      </c>
      <c r="W11" s="23">
        <v>0</v>
      </c>
      <c r="X11" s="29">
        <f t="shared" si="0"/>
        <v>-0.60619438226768896</v>
      </c>
      <c r="Y11" s="25">
        <f t="shared" si="1"/>
        <v>29</v>
      </c>
      <c r="Z11" s="25">
        <f t="shared" si="2"/>
        <v>4</v>
      </c>
      <c r="AA11" s="25">
        <f t="shared" si="3"/>
        <v>2014</v>
      </c>
    </row>
    <row r="12" spans="1:27" x14ac:dyDescent="0.25">
      <c r="A12" s="12">
        <v>47</v>
      </c>
      <c r="B12" s="13">
        <v>41759</v>
      </c>
      <c r="C12" s="13">
        <v>41765</v>
      </c>
      <c r="D12" s="13" t="s">
        <v>23</v>
      </c>
      <c r="E12" s="14">
        <v>-1</v>
      </c>
      <c r="F12" s="15">
        <v>0</v>
      </c>
      <c r="G12" s="16">
        <v>23.5</v>
      </c>
      <c r="H12" s="17">
        <v>0</v>
      </c>
      <c r="I12" s="18">
        <v>23.39</v>
      </c>
      <c r="J12" s="17">
        <v>-3205.1282051282051</v>
      </c>
      <c r="K12" s="18">
        <v>24.95</v>
      </c>
      <c r="L12" s="19">
        <v>0</v>
      </c>
      <c r="M12" s="19">
        <v>0</v>
      </c>
      <c r="N12" s="20">
        <v>0</v>
      </c>
      <c r="O12" s="19">
        <v>0</v>
      </c>
      <c r="P12" s="21">
        <v>0</v>
      </c>
      <c r="Q12" s="21">
        <v>0</v>
      </c>
      <c r="R12" s="22">
        <v>0</v>
      </c>
      <c r="S12" s="21">
        <v>0</v>
      </c>
      <c r="T12" s="23">
        <v>0</v>
      </c>
      <c r="U12" s="23">
        <v>0</v>
      </c>
      <c r="V12" s="24">
        <v>0</v>
      </c>
      <c r="W12" s="23">
        <v>0</v>
      </c>
      <c r="X12" s="29">
        <f t="shared" si="0"/>
        <v>0</v>
      </c>
      <c r="Y12" s="25">
        <f t="shared" si="1"/>
        <v>30</v>
      </c>
      <c r="Z12" s="25">
        <f t="shared" si="2"/>
        <v>4</v>
      </c>
      <c r="AA12" s="25">
        <f t="shared" si="3"/>
        <v>2014</v>
      </c>
    </row>
    <row r="13" spans="1:27" x14ac:dyDescent="0.25">
      <c r="A13" s="12"/>
      <c r="D13" s="13"/>
      <c r="X13" s="30">
        <f>+SUM(X3:X12)</f>
        <v>1</v>
      </c>
    </row>
    <row r="14" spans="1:27" x14ac:dyDescent="0.25">
      <c r="W14" t="s">
        <v>28</v>
      </c>
      <c r="X14">
        <f>+SUMPRODUCT((F$3:F13&gt;0)*(G$3:G13)*((J$3:J13)+(N$3:N13)+(R$3:R13)+(V$3:V13)))</f>
        <v>-193085.95142330442</v>
      </c>
    </row>
  </sheetData>
  <autoFilter ref="A2:W1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U17"/>
  <sheetViews>
    <sheetView tabSelected="1" workbookViewId="0">
      <selection activeCell="F15" sqref="F15"/>
    </sheetView>
  </sheetViews>
  <sheetFormatPr baseColWidth="10" defaultRowHeight="15" x14ac:dyDescent="0.25"/>
  <cols>
    <col min="1" max="1" width="28.85546875" bestFit="1" customWidth="1"/>
    <col min="2" max="2" width="12" bestFit="1" customWidth="1"/>
    <col min="3" max="3" width="13.42578125" bestFit="1" customWidth="1"/>
    <col min="4" max="4" width="13.5703125" bestFit="1" customWidth="1"/>
  </cols>
  <sheetData>
    <row r="2" spans="1:2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1" x14ac:dyDescent="0.25">
      <c r="A3" s="35" t="s">
        <v>35</v>
      </c>
      <c r="B3" s="34" t="str">
        <f t="array" ref="B3">IFERROR(INDEX(data!$D:$D,SMALL(IF(data!$F$2:$F$1000=1,ROW(data!$F$2:$F$1000)),COLUMNS($B3:B3))),"")</f>
        <v>CASH</v>
      </c>
      <c r="C3" s="34" t="str">
        <f t="array" ref="C3">IFERROR(INDEX(data!$D:$D,SMALL(IF(data!$F$2:$F$1000=1,ROW(data!$F$2:$F$1000)),COLUMNS($B3:C3))),"")</f>
        <v>TRN</v>
      </c>
      <c r="D3" s="34" t="str">
        <f t="array" ref="D3">IFERROR(INDEX(data!$D:$D,SMALL(IF(data!$F$2:$F$1000=1,ROW(data!$F$2:$F$1000)),COLUMNS($B3:D3))),"")</f>
        <v>HOG</v>
      </c>
      <c r="E3" s="34" t="str">
        <f t="array" ref="E3">IFERROR(INDEX(data!$D:$D,SMALL(IF(data!$F$2:$F$1000=1,ROW(data!$F$2:$F$1000)),COLUMNS($B3:E3))),"")</f>
        <v>FCX</v>
      </c>
      <c r="F3" s="34" t="str">
        <f t="array" ref="F3">IFERROR(INDEX(data!$D:$D,SMALL(IF(data!$F$2:$F$1000=1,ROW(data!$F$2:$F$1000)),COLUMNS($B3:F3))),"")</f>
        <v>EWZ</v>
      </c>
      <c r="G3" s="34" t="str">
        <f t="array" ref="G3">IFERROR(INDEX(data!$D:$D,SMALL(IF(data!$F$2:$F$1000=1,ROW(data!$F$2:$F$1000)),COLUMNS($B3:G3))),"")</f>
        <v/>
      </c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</row>
    <row r="4" spans="1:21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</row>
    <row r="5" spans="1:21" x14ac:dyDescent="0.25">
      <c r="A5" s="34" t="s">
        <v>24</v>
      </c>
      <c r="B5" s="34">
        <v>0</v>
      </c>
      <c r="C5" s="36">
        <v>4.355577689243028E-4</v>
      </c>
      <c r="D5" s="36">
        <v>-2.6013147410358612E-4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</row>
    <row r="6" spans="1:21" x14ac:dyDescent="0.25">
      <c r="A6" s="39" t="s">
        <v>25</v>
      </c>
      <c r="B6" s="39">
        <v>0</v>
      </c>
      <c r="C6" s="40">
        <v>0.1437601319142473</v>
      </c>
      <c r="D6" s="40">
        <v>0.22391040514639682</v>
      </c>
      <c r="E6" s="40">
        <v>0.1</v>
      </c>
      <c r="F6" s="39">
        <v>12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</row>
    <row r="7" spans="1:21" x14ac:dyDescent="0.25">
      <c r="A7" s="34" t="s">
        <v>26</v>
      </c>
      <c r="B7" s="34">
        <v>0</v>
      </c>
      <c r="C7" s="37">
        <v>-6.3155267099351001E-2</v>
      </c>
      <c r="D7" s="37">
        <v>-9.279006843864393E-2</v>
      </c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</row>
    <row r="8" spans="1:21" x14ac:dyDescent="0.25">
      <c r="A8" s="39" t="s">
        <v>27</v>
      </c>
      <c r="B8" s="41">
        <f t="array" ref="B8">IFERROR(INDEX(data!$X:$X,SMALL(IF(data!$F$2:$F$1000=1,ROW(data!$F$2:$F$1000)),COLUMNS($B8:B8))),"")</f>
        <v>-0.5179040694719883</v>
      </c>
      <c r="C8" s="41">
        <v>0.12</v>
      </c>
      <c r="D8" s="41">
        <v>0.12</v>
      </c>
      <c r="E8" s="41">
        <v>0.15</v>
      </c>
      <c r="F8" s="41">
        <v>0.16</v>
      </c>
      <c r="G8" s="37" t="str">
        <f t="array" ref="G8">IFERROR(INDEX(data!$X:$X,SMALL(IF(data!$F$2:$F$1000=1,ROW(data!$F$2:$F$1000)),COLUMNS($B8:G8))),"")</f>
        <v/>
      </c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</row>
    <row r="9" spans="1:21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</row>
    <row r="10" spans="1:2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x14ac:dyDescent="0.25">
      <c r="A11" s="34" t="s">
        <v>33</v>
      </c>
      <c r="B11" s="36">
        <f>+AVERAGE(B5:CD5)</f>
        <v>5.8475431606905562E-5</v>
      </c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</row>
    <row r="12" spans="1:21" x14ac:dyDescent="0.25">
      <c r="A12" s="34" t="s">
        <v>34</v>
      </c>
      <c r="B12" s="39"/>
      <c r="C12" s="34"/>
      <c r="D12" s="38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</row>
    <row r="13" spans="1:21" x14ac:dyDescent="0.25">
      <c r="A13" s="34" t="s">
        <v>30</v>
      </c>
      <c r="B13" s="36">
        <f>+B12-1.96*B12</f>
        <v>0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</row>
    <row r="14" spans="1:21" x14ac:dyDescent="0.25">
      <c r="A14" s="34" t="s">
        <v>31</v>
      </c>
      <c r="B14" s="36">
        <f>+SUMPRODUCT(B7:CD7,B8:CD8)</f>
        <v>-1.8713440264559393E-2</v>
      </c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x14ac:dyDescent="0.25">
      <c r="A15" s="34" t="s">
        <v>32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</row>
    <row r="16" spans="1:21" x14ac:dyDescent="0.25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 x14ac:dyDescent="0.25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output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Patrese</dc:creator>
  <cp:lastModifiedBy>Claudio CG. GALATI</cp:lastModifiedBy>
  <dcterms:created xsi:type="dcterms:W3CDTF">2014-05-12T16:08:10Z</dcterms:created>
  <dcterms:modified xsi:type="dcterms:W3CDTF">2014-05-27T10:32:48Z</dcterms:modified>
</cp:coreProperties>
</file>