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ne.richaume\Desktop\JULINE\"/>
    </mc:Choice>
  </mc:AlternateContent>
  <xr:revisionPtr revIDLastSave="0" documentId="13_ncr:1_{617EC8DE-77B9-42CB-835B-23CDB4E91C48}" xr6:coauthVersionLast="47" xr6:coauthVersionMax="47" xr10:uidLastSave="{00000000-0000-0000-0000-000000000000}"/>
  <bookViews>
    <workbookView xWindow="28680" yWindow="-120" windowWidth="29040" windowHeight="15720" xr2:uid="{4380DEE2-78F7-48B9-896E-5F3F4FDC873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R4" i="1"/>
  <c r="S4" i="1"/>
  <c r="T4" i="1"/>
  <c r="U4" i="1"/>
  <c r="V4" i="1"/>
  <c r="W4" i="1"/>
  <c r="X4" i="1"/>
  <c r="Y4" i="1"/>
  <c r="Z4" i="1"/>
  <c r="AA4" i="1"/>
  <c r="R5" i="1"/>
  <c r="S5" i="1"/>
  <c r="T5" i="1"/>
  <c r="U5" i="1"/>
  <c r="V5" i="1"/>
  <c r="W5" i="1"/>
  <c r="X5" i="1"/>
  <c r="Y5" i="1"/>
  <c r="Z5" i="1"/>
  <c r="AA5" i="1"/>
  <c r="R6" i="1"/>
  <c r="S6" i="1"/>
  <c r="T6" i="1"/>
  <c r="U6" i="1"/>
  <c r="V6" i="1"/>
  <c r="W6" i="1"/>
  <c r="X6" i="1"/>
  <c r="Y6" i="1"/>
  <c r="Z6" i="1"/>
  <c r="AA6" i="1"/>
  <c r="R7" i="1"/>
  <c r="T7" i="1"/>
  <c r="U7" i="1"/>
  <c r="V7" i="1"/>
  <c r="W7" i="1"/>
  <c r="X7" i="1"/>
  <c r="Y7" i="1"/>
  <c r="Z7" i="1"/>
  <c r="AA7" i="1"/>
  <c r="R8" i="1"/>
  <c r="S8" i="1"/>
  <c r="T8" i="1"/>
  <c r="U8" i="1"/>
  <c r="V8" i="1"/>
  <c r="W8" i="1"/>
  <c r="X8" i="1"/>
  <c r="Y8" i="1"/>
  <c r="Z8" i="1"/>
  <c r="AA8" i="1"/>
  <c r="R9" i="1"/>
  <c r="S9" i="1"/>
  <c r="T9" i="1"/>
  <c r="U9" i="1"/>
  <c r="V9" i="1"/>
  <c r="W9" i="1"/>
  <c r="X9" i="1"/>
  <c r="Y9" i="1"/>
  <c r="Z9" i="1"/>
  <c r="AA9" i="1"/>
  <c r="R10" i="1"/>
  <c r="S10" i="1"/>
  <c r="T10" i="1"/>
  <c r="U10" i="1"/>
  <c r="V10" i="1"/>
  <c r="W10" i="1"/>
  <c r="X10" i="1"/>
  <c r="Y10" i="1"/>
  <c r="Z10" i="1"/>
  <c r="AA10" i="1"/>
  <c r="U3" i="1"/>
  <c r="V3" i="1"/>
  <c r="W3" i="1"/>
  <c r="X3" i="1"/>
  <c r="Y3" i="1"/>
  <c r="Z3" i="1"/>
  <c r="AA3" i="1"/>
  <c r="T3" i="1"/>
  <c r="S3" i="1"/>
  <c r="R3" i="1"/>
  <c r="Q3" i="1"/>
  <c r="P4" i="1"/>
  <c r="Q4" i="1"/>
  <c r="P5" i="1"/>
  <c r="Q5" i="1"/>
  <c r="P6" i="1"/>
  <c r="AB6" i="1" s="1"/>
  <c r="P7" i="1"/>
  <c r="Q7" i="1" s="1"/>
  <c r="P8" i="1"/>
  <c r="Q8" i="1"/>
  <c r="P9" i="1"/>
  <c r="AB9" i="1" s="1"/>
  <c r="Q9" i="1"/>
  <c r="P10" i="1"/>
  <c r="AB10" i="1" s="1"/>
  <c r="P3" i="1"/>
  <c r="AB3" i="1" s="1"/>
  <c r="Q10" i="1"/>
  <c r="Q6" i="1"/>
  <c r="C16" i="1"/>
  <c r="C17" i="1"/>
  <c r="C18" i="1"/>
  <c r="C19" i="1"/>
  <c r="C20" i="1"/>
  <c r="C4" i="1"/>
  <c r="AB11" i="1"/>
  <c r="AB12" i="1"/>
  <c r="AB13" i="1"/>
  <c r="AB14" i="1"/>
  <c r="AB15" i="1"/>
  <c r="O4" i="1"/>
  <c r="O5" i="1"/>
  <c r="O6" i="1"/>
  <c r="O7" i="1"/>
  <c r="O8" i="1"/>
  <c r="O9" i="1"/>
  <c r="O10" i="1"/>
  <c r="O3" i="1"/>
  <c r="N4" i="1"/>
  <c r="N5" i="1"/>
  <c r="N6" i="1"/>
  <c r="N7" i="1"/>
  <c r="N8" i="1"/>
  <c r="N9" i="1"/>
  <c r="N10" i="1"/>
  <c r="N11" i="1"/>
  <c r="N12" i="1"/>
  <c r="N13" i="1"/>
  <c r="N14" i="1"/>
  <c r="N15" i="1"/>
  <c r="N3" i="1"/>
  <c r="O17" i="1"/>
  <c r="N17" i="1"/>
  <c r="O16" i="1"/>
  <c r="N16" i="1"/>
  <c r="O15" i="1"/>
  <c r="O14" i="1"/>
  <c r="O13" i="1"/>
  <c r="O12" i="1"/>
  <c r="O11" i="1"/>
  <c r="C5" i="1"/>
  <c r="C6" i="1"/>
  <c r="C7" i="1"/>
  <c r="C8" i="1"/>
  <c r="C9" i="1"/>
  <c r="C10" i="1"/>
  <c r="C11" i="1"/>
  <c r="C12" i="1"/>
  <c r="C13" i="1"/>
  <c r="C14" i="1"/>
  <c r="C15" i="1"/>
  <c r="K4" i="1"/>
  <c r="K5" i="1"/>
  <c r="K6" i="1"/>
  <c r="K7" i="1"/>
  <c r="K8" i="1"/>
  <c r="K9" i="1"/>
  <c r="K10" i="1"/>
  <c r="K3" i="1"/>
  <c r="AB5" i="1" l="1"/>
  <c r="AB8" i="1"/>
  <c r="AB7" i="1"/>
  <c r="AB4" i="1"/>
</calcChain>
</file>

<file path=xl/sharedStrings.xml><?xml version="1.0" encoding="utf-8"?>
<sst xmlns="http://schemas.openxmlformats.org/spreadsheetml/2006/main" count="4294967210" uniqueCount="61">
  <si>
    <t>VISITEURS</t>
  </si>
  <si>
    <t>1</t>
  </si>
  <si>
    <t>2</t>
  </si>
  <si>
    <t>3</t>
  </si>
  <si>
    <t>4</t>
  </si>
  <si>
    <t>École</t>
  </si>
  <si>
    <t>Mairie</t>
  </si>
  <si>
    <t>Musée</t>
  </si>
  <si>
    <t>Boulangerie</t>
  </si>
  <si>
    <t>Supermarché</t>
  </si>
  <si>
    <t>10h00</t>
  </si>
  <si>
    <t>08h00</t>
  </si>
  <si>
    <t>8h30</t>
  </si>
  <si>
    <t>15h00</t>
  </si>
  <si>
    <t>17h00</t>
  </si>
  <si>
    <t>14h00</t>
  </si>
  <si>
    <t>09h00</t>
  </si>
  <si>
    <t>11h30</t>
  </si>
  <si>
    <t>15h45</t>
  </si>
  <si>
    <t>16h00</t>
  </si>
  <si>
    <t>8h00</t>
  </si>
  <si>
    <t>Jean TY</t>
  </si>
  <si>
    <t>Max IMUM</t>
  </si>
  <si>
    <t>Yves IENDUSUD</t>
  </si>
  <si>
    <t>Jean NÉRIENAFAIR</t>
  </si>
  <si>
    <t>Paul OCHON</t>
  </si>
  <si>
    <t>Justin PTIPEU</t>
  </si>
  <si>
    <t>Alain VERSE</t>
  </si>
  <si>
    <t>Harry COVER</t>
  </si>
  <si>
    <t>École2</t>
  </si>
  <si>
    <t>Port</t>
  </si>
  <si>
    <t>Cinéma</t>
  </si>
  <si>
    <t>Mairie2</t>
  </si>
  <si>
    <t>Aéroport</t>
  </si>
  <si>
    <t>Université</t>
  </si>
  <si>
    <t>Gare</t>
  </si>
  <si>
    <t>MOIS</t>
  </si>
  <si>
    <t>CLIENT</t>
  </si>
  <si>
    <t>DATE</t>
  </si>
  <si>
    <t>HEURE</t>
  </si>
  <si>
    <t>MI</t>
  </si>
  <si>
    <t>JT</t>
  </si>
  <si>
    <t>JN</t>
  </si>
  <si>
    <t>HC</t>
  </si>
  <si>
    <t>JP</t>
  </si>
  <si>
    <t>AV</t>
  </si>
  <si>
    <t>PO</t>
  </si>
  <si>
    <t>VISITES EFFECTUÉES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</si>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</sst>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ck">
        <color theme="7"/>
      </left>
      <right/>
      <top style="thick">
        <color theme="7"/>
      </top>
      <bottom style="thick">
        <color theme="7"/>
      </bottom>
      <diagonal/>
    </border>
    <border>
      <left/>
      <right style="thick">
        <color theme="7"/>
      </right>
      <top style="thick">
        <color theme="7"/>
      </top>
      <bottom style="thick">
        <color theme="7"/>
      </bottom>
      <diagonal/>
    </border>
    <border>
      <left style="thick">
        <color theme="7"/>
      </left>
      <right style="thin">
        <color theme="7"/>
      </right>
      <top style="thick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ck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n">
        <color theme="7"/>
      </bottom>
      <diagonal/>
    </border>
    <border>
      <left style="thick">
        <color theme="7"/>
      </left>
      <right style="thin">
        <color theme="7"/>
      </right>
      <top style="thin">
        <color theme="7"/>
      </top>
      <bottom style="thick">
        <color theme="7"/>
      </bottom>
      <diagonal/>
    </border>
    <border>
      <left style="thin">
        <color theme="7"/>
      </left>
      <right style="thick">
        <color theme="7"/>
      </right>
      <top style="thin">
        <color theme="7"/>
      </top>
      <bottom style="thick">
        <color theme="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0" borderId="12" xfId="0" applyFont="1" applyBorder="1"/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13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/>
    <xf numFmtId="0" fontId="3" fillId="4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line.richaume\Desktop\Visites%20Sites%20&amp;%20Soutenances\Visites_Soutenances_v3.xlsm" TargetMode="External"/><Relationship Id="rId1" Type="http://schemas.openxmlformats.org/officeDocument/2006/relationships/externalLinkPath" Target="/Users/juline.richaume/Desktop/Visites%20Sites%20&amp;%20Soutenances/Visites_Soutenances_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SOUTENANCES"/>
      <sheetName val="VISITES"/>
      <sheetName val="WP_GNO"/>
      <sheetName val="WP_GNE"/>
      <sheetName val="WP_IDF"/>
      <sheetName val="WP_GCE"/>
      <sheetName val="WP_GSO"/>
      <sheetName val="WP_GSE"/>
      <sheetName val="WP"/>
      <sheetName val="WS"/>
      <sheetName val="STATISTIQUES"/>
      <sheetName val="OUT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3D0686-299A-4A66-BB9F-71B217845D15}" name="Tableau1" displayName="Tableau1" ref="B3:I20" totalsRowShown="0">
  <autoFilter ref="B3:I20" xr:uid="{A73D0686-299A-4A66-BB9F-71B217845D15}"/>
  <tableColumns count="8">
    <tableColumn id="1" xr3:uid="{B046B319-9AA9-47A0-BE43-3FD9191483CE}" name="CLIENT"/>
    <tableColumn id="8" xr3:uid="{6C722D11-67C6-407B-812E-3DAC5DA6FC89}" name="MOIS" dataDxfId="1">
      <calculatedColumnFormula>IF(Tableau1[[#This Row],[DATE]]&lt;&gt;"",MONTH(Tableau1[[#This Row],[DATE]]),"")</calculatedColumnFormula>
    </tableColumn>
    <tableColumn id="2" xr3:uid="{6266D86F-5B98-45D3-A1B6-3151EB7E1DB4}" name="DATE"/>
    <tableColumn id="3" xr3:uid="{ACDAD9A2-6278-4E2F-8047-65633ACB8663}" name="HEURE"/>
    <tableColumn id="4" xr3:uid="{CC32350D-B4C8-44BC-98F2-36AF9908ED1C}" name="1"/>
    <tableColumn id="5" xr3:uid="{CC6549D3-BB1A-4322-8E79-24CD6A7C7EAA}" name="2"/>
    <tableColumn id="6" xr3:uid="{67989069-8DE7-4B3E-AC6B-5DBA2C059E03}" name="3"/>
    <tableColumn id="7" xr3:uid="{2CB1FCC6-9DD5-4B15-9D01-B83ABC1C60C8}" name="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824C-34C6-4368-B3A0-83B11BD8033F}">
  <dimension ref="B1:AB20"/>
  <sheetViews>
    <sheetView tabSelected="1" workbookViewId="0">
      <selection activeCell="L20" sqref="L20"/>
    </sheetView>
  </sheetViews>
  <sheetFormatPr baseColWidth="10" defaultRowHeight="15" x14ac:dyDescent="0.25"/>
  <cols>
    <col min="1" max="1" width="3.28515625" customWidth="1"/>
    <col min="2" max="2" width="14.42578125" customWidth="1"/>
    <col min="3" max="3" width="9" customWidth="1"/>
    <col min="4" max="4" width="12.85546875" customWidth="1"/>
    <col min="5" max="5" width="10.140625" customWidth="1"/>
    <col min="6" max="9" width="5.28515625" customWidth="1"/>
    <col min="10" max="10" width="2.7109375" customWidth="1"/>
    <col min="11" max="11" width="5.7109375" customWidth="1"/>
    <col min="12" max="12" width="17.42578125" customWidth="1"/>
    <col min="13" max="13" width="3" customWidth="1"/>
    <col min="14" max="14" width="17" customWidth="1"/>
    <col min="15" max="15" width="4.85546875" customWidth="1"/>
    <col min="16" max="16" width="12.140625" bestFit="1" customWidth="1"/>
    <col min="28" max="28" width="12.42578125" bestFit="1" customWidth="1"/>
  </cols>
  <sheetData>
    <row r="1" spans="2:28" ht="15.75" thickBot="1" x14ac:dyDescent="0.3"/>
    <row r="2" spans="2:28" ht="16.5" thickTop="1" thickBot="1" x14ac:dyDescent="0.3">
      <c r="F2" s="1" t="s">
        <v>0</v>
      </c>
      <c r="G2" s="1"/>
      <c r="H2" s="1"/>
      <c r="I2" s="1"/>
      <c r="K2" s="9" t="s">
        <v>0</v>
      </c>
      <c r="L2" s="10"/>
      <c r="N2" s="26" t="s">
        <v>47</v>
      </c>
      <c r="O2" s="27"/>
      <c r="P2" s="22" t="s">
        <v>48</v>
      </c>
      <c r="Q2" s="22" t="s">
        <v>49</v>
      </c>
      <c r="R2" s="22" t="s">
        <v>50</v>
      </c>
      <c r="S2" s="22" t="s">
        <v>51</v>
      </c>
      <c r="T2" s="22" t="s">
        <v>52</v>
      </c>
      <c r="U2" s="22" t="s">
        <v>53</v>
      </c>
      <c r="V2" s="22" t="s">
        <v>54</v>
      </c>
      <c r="W2" s="22" t="s">
        <v>55</v>
      </c>
      <c r="X2" s="22" t="s">
        <v>56</v>
      </c>
      <c r="Y2" s="22" t="s">
        <v>57</v>
      </c>
      <c r="Z2" s="22" t="s">
        <v>58</v>
      </c>
      <c r="AA2" s="22" t="s">
        <v>59</v>
      </c>
      <c r="AB2" s="23" t="s">
        <v>60</v>
      </c>
    </row>
    <row r="3" spans="2:28" ht="15.75" thickTop="1" x14ac:dyDescent="0.25">
      <c r="B3" t="s">
        <v>37</v>
      </c>
      <c r="C3" t="s">
        <v>36</v>
      </c>
      <c r="D3" t="s">
        <v>38</v>
      </c>
      <c r="E3" t="s">
        <v>39</v>
      </c>
      <c r="F3" s="28" t="s">
        <v>1</v>
      </c>
      <c r="G3" s="28" t="s">
        <v>2</v>
      </c>
      <c r="H3" s="28" t="s">
        <v>3</v>
      </c>
      <c r="I3" s="28" t="s">
        <v>4</v>
      </c>
      <c r="K3" s="3" t="str">
        <f>TRIM(LEFT(SUBSTITUTE(L3,"-"," ")&amp;REPT(" ",4))&amp;MID(SUBSTITUTE(L3,"-"," ")&amp;REPT(" ",4),FIND("µ",SUBSTITUTE(SUBSTITUTE(L3,"-"," ")&amp;REPT(" ",4)," ","µ",1))+1,1)&amp;MID(SUBSTITUTE(L3,"-"," ")&amp;REPT(" ",4),FIND("µ",SUBSTITUTE(SUBSTITUTE(L3,"-"," ")&amp;REPT(" ",4)," ","µ",2))+1,1)&amp;MID(SUBSTITUTE(L3,"-"," ")&amp;REPT(" ",4),FIND("µ",SUBSTITUTE(SUBSTITUTE(L3,"-"," ")&amp;REPT(" ",4)," ","µ",3))+1,1))</f>
        <v>MI</v>
      </c>
      <c r="L3" s="4" t="s">
        <v>22</v>
      </c>
      <c r="N3" s="11" t="str">
        <f>IF(L3&lt;&gt;"",L3,"")</f>
        <v>Max IMUM</v>
      </c>
      <c r="O3" s="16" t="str">
        <f>IF(K3&lt;&gt;"",K3,"")</f>
        <v>MI</v>
      </c>
      <c r="P3" s="29" t="e">
        <f>COUNTIFS($F$4:$I$20,$O3,$C$4:$C$20,1)</f>
        <v>#VALUE!</v>
      </c>
      <c r="Q3" s="29" t="e">
        <f>COUNTIFS($F$4:$I$20,$O3,$C$4:$C$20,2)</f>
        <v>#VALUE!</v>
      </c>
      <c r="R3" s="29" t="e">
        <f>COUNTIFS($F$4:$I$20,$O3,$C$4:$C$20,3)</f>
        <v>#VALUE!</v>
      </c>
      <c r="S3" s="29" t="e">
        <f>COUNTIFS($F$4:$I$20,$O3,$C$4:$C$20,4)</f>
        <v>#VALUE!</v>
      </c>
      <c r="T3" s="29" t="e">
        <f>COUNTIFS($F$4:$I$20,$O3,$C$4:$C$20,5)</f>
        <v>#VALUE!</v>
      </c>
      <c r="U3" s="29" t="e">
        <f>COUNTIFS($F$4:$I$20,$O3,$C$4:$C$20,6)</f>
        <v>#VALUE!</v>
      </c>
      <c r="V3" s="29" t="e">
        <f>COUNTIFS($F$4:$I$20,$O3,$C$4:$C$20,7)</f>
        <v>#VALUE!</v>
      </c>
      <c r="W3" s="29" t="e">
        <f>COUNTIFS($F$4:$I$20,$O3,$C$4:$C$20,8)</f>
        <v>#VALUE!</v>
      </c>
      <c r="X3" s="29" t="e">
        <f>COUNTIFS($F$4:$I$20,$O3,$C$4:$C$20,9)</f>
        <v>#VALUE!</v>
      </c>
      <c r="Y3" s="29" t="e">
        <f>COUNTIFS($F$4:$I$20,$O3,$C$4:$C$20,10)</f>
        <v>#VALUE!</v>
      </c>
      <c r="Z3" s="29" t="e">
        <f>COUNTIFS($F$4:$I$20,$O3,$C$4:$C$20,11)</f>
        <v>#VALUE!</v>
      </c>
      <c r="AA3" s="29" t="e">
        <f>COUNTIFS($F$4:$I$20,$O3,$C$4:$C$20,12)</f>
        <v>#VALUE!</v>
      </c>
      <c r="AB3" s="24" t="e">
        <f>SUM(P3:AA3)</f>
        <v>#VALUE!</v>
      </c>
    </row>
    <row r="4" spans="2:28" x14ac:dyDescent="0.25">
      <c r="B4" t="s">
        <v>5</v>
      </c>
      <c r="C4">
        <f>IF(Tableau1[[#This Row],[DATE]]&lt;&gt;"",MONTH(Tableau1[[#This Row],[DATE]]),"")</f>
        <v>11</v>
      </c>
      <c r="D4" s="2">
        <v>45608</v>
      </c>
      <c r="E4" t="s">
        <v>10</v>
      </c>
      <c r="F4" t="s">
        <v>40</v>
      </c>
      <c r="G4" t="s">
        <v>41</v>
      </c>
      <c r="K4" s="5" t="str">
        <f t="shared" ref="K4:K10" si="0">TRIM(LEFT(SUBSTITUTE(L4,"-"," ")&amp;REPT(" ",4))&amp;MID(SUBSTITUTE(L4,"-"," ")&amp;REPT(" ",4),FIND("µ",SUBSTITUTE(SUBSTITUTE(L4,"-"," ")&amp;REPT(" ",4)," ","µ",1))+1,1)&amp;MID(SUBSTITUTE(L4,"-"," ")&amp;REPT(" ",4),FIND("µ",SUBSTITUTE(SUBSTITUTE(L4,"-"," ")&amp;REPT(" ",4)," ","µ",2))+1,1)&amp;MID(SUBSTITUTE(L4,"-"," ")&amp;REPT(" ",4),FIND("µ",SUBSTITUTE(SUBSTITUTE(L4,"-"," ")&amp;REPT(" ",4)," ","µ",3))+1,1))</f>
        <v>JT</v>
      </c>
      <c r="L4" s="6" t="s">
        <v>21</v>
      </c>
      <c r="N4" s="11" t="str">
        <f t="shared" ref="N4:N15" si="1">IF(L4&lt;&gt;"",L4,"")</f>
        <v>Jean TY</v>
      </c>
      <c r="O4" s="16" t="str">
        <f t="shared" ref="O4:O10" si="2">IF(K4&lt;&gt;"",K4,"")</f>
        <v>JT</v>
      </c>
      <c r="P4" s="29" t="e">
        <f>COUNTIFS($F$4:$I$20,$O4,$C$4:$C$20,1)</f>
        <v>#VALUE!</v>
      </c>
      <c r="Q4" s="29" t="e">
        <f>COUNTIFS($F$4:$I$20,P4,$C$4:$C$20,2)</f>
        <v>#VALUE!</v>
      </c>
      <c r="R4" s="29" t="e">
        <f>COUNTIFS($F$4:$I$20,$O4,$C$4:$C$20,3)</f>
        <v>#VALUE!</v>
      </c>
      <c r="S4" s="29" t="e">
        <f>COUNTIFS($F$4:$I$20,$O4,$C$4:$C$20,4)</f>
        <v>#VALUE!</v>
      </c>
      <c r="T4" s="29" t="e">
        <f>COUNTIFS($F$4:$I$20,$O4,$C$4:$C$20,5)</f>
        <v>#VALUE!</v>
      </c>
      <c r="U4" s="29" t="e">
        <f>COUNTIFS($F$4:$I$20,$O4,$C$4:$C$20,6)</f>
        <v>#VALUE!</v>
      </c>
      <c r="V4" s="29" t="e">
        <f>COUNTIFS($F$4:$I$20,$O4,$C$4:$C$20,7)</f>
        <v>#VALUE!</v>
      </c>
      <c r="W4" s="29" t="e">
        <f>COUNTIFS($F$4:$I$20,$O4,$C$4:$C$20,8)</f>
        <v>#VALUE!</v>
      </c>
      <c r="X4" s="29" t="e">
        <f>COUNTIFS($F$4:$I$20,$O4,$C$4:$C$20,9)</f>
        <v>#VALUE!</v>
      </c>
      <c r="Y4" s="29" t="e">
        <f>COUNTIFS($F$4:$I$20,$O4,$C$4:$C$20,10)</f>
        <v>#VALUE!</v>
      </c>
      <c r="Z4" s="29" t="e">
        <f>COUNTIFS($F$4:$I$20,$O4,$C$4:$C$20,11)</f>
        <v>#VALUE!</v>
      </c>
      <c r="AA4" s="29" t="e">
        <f>COUNTIFS($F$4:$I$20,$O4,$C$4:$C$20,12)</f>
        <v>#VALUE!</v>
      </c>
      <c r="AB4" s="24" t="e">
        <f t="shared" ref="AB4:AB15" si="3">SUM(P4:AA4)</f>
        <v>#VALUE!</v>
      </c>
    </row>
    <row r="5" spans="2:28" x14ac:dyDescent="0.25">
      <c r="B5" t="s">
        <v>6</v>
      </c>
      <c r="C5">
        <f>IF(Tableau1[[#This Row],[DATE]]&lt;&gt;"",MONTH(Tableau1[[#This Row],[DATE]]),"")</f>
        <v>10</v>
      </c>
      <c r="D5" s="2">
        <v>45596</v>
      </c>
      <c r="E5" t="s">
        <v>11</v>
      </c>
      <c r="F5" t="s">
        <v>42</v>
      </c>
      <c r="G5" t="s">
        <v>43</v>
      </c>
      <c r="H5" t="s">
        <v>44</v>
      </c>
      <c r="K5" s="5" t="str">
        <f t="shared" si="0"/>
        <v>YI</v>
      </c>
      <c r="L5" s="6" t="s">
        <v>23</v>
      </c>
      <c r="N5" s="11" t="str">
        <f t="shared" si="1"/>
        <v>Yves IENDUSUD</v>
      </c>
      <c r="O5" s="16" t="str">
        <f t="shared" si="2"/>
        <v>YI</v>
      </c>
      <c r="P5" s="29" t="e">
        <f>COUNTIFS($F$4:$I$20,$O5,$C$4:$C$20,1)</f>
        <v>#VALUE!</v>
      </c>
      <c r="Q5" s="29" t="e">
        <f>COUNTIFS($F$4:$I$20,P5,$C$4:$C$20,2)</f>
        <v>#VALUE!</v>
      </c>
      <c r="R5" s="29" t="e">
        <f>COUNTIFS($F$4:$I$20,$O5,$C$4:$C$20,3)</f>
        <v>#VALUE!</v>
      </c>
      <c r="S5" s="29" t="e">
        <f>COUNTIFS($F$4:$I$20,$O5,$C$4:$C$20,4)</f>
        <v>#VALUE!</v>
      </c>
      <c r="T5" s="29" t="e">
        <f>COUNTIFS($F$4:$I$20,$O5,$C$4:$C$20,5)</f>
        <v>#VALUE!</v>
      </c>
      <c r="U5" s="29" t="e">
        <f>COUNTIFS($F$4:$I$20,$O5,$C$4:$C$20,6)</f>
        <v>#VALUE!</v>
      </c>
      <c r="V5" s="29" t="e">
        <f>COUNTIFS($F$4:$I$20,$O5,$C$4:$C$20,7)</f>
        <v>#VALUE!</v>
      </c>
      <c r="W5" s="29" t="e">
        <f>COUNTIFS($F$4:$I$20,$O5,$C$4:$C$20,8)</f>
        <v>#VALUE!</v>
      </c>
      <c r="X5" s="29" t="e">
        <f>COUNTIFS($F$4:$I$20,$O5,$C$4:$C$20,9)</f>
        <v>#VALUE!</v>
      </c>
      <c r="Y5" s="29" t="e">
        <f>COUNTIFS($F$4:$I$20,$O5,$C$4:$C$20,10)</f>
        <v>#VALUE!</v>
      </c>
      <c r="Z5" s="29" t="e">
        <f>COUNTIFS($F$4:$I$20,$O5,$C$4:$C$20,11)</f>
        <v>#VALUE!</v>
      </c>
      <c r="AA5" s="29" t="e">
        <f>COUNTIFS($F$4:$I$20,$O5,$C$4:$C$20,12)</f>
        <v>#VALUE!</v>
      </c>
      <c r="AB5" s="24" t="e">
        <f t="shared" si="3"/>
        <v>#VALUE!</v>
      </c>
    </row>
    <row r="6" spans="2:28" x14ac:dyDescent="0.25">
      <c r="B6" t="s">
        <v>7</v>
      </c>
      <c r="C6">
        <f>IF(Tableau1[[#This Row],[DATE]]&lt;&gt;"",MONTH(Tableau1[[#This Row],[DATE]]),"")</f>
        <v>1</v>
      </c>
      <c r="D6" s="2">
        <v>45298</v>
      </c>
      <c r="E6" t="s">
        <v>12</v>
      </c>
      <c r="F6" t="s">
        <v>45</v>
      </c>
      <c r="G6" t="s">
        <v>44</v>
      </c>
      <c r="K6" s="5" t="str">
        <f t="shared" si="0"/>
        <v>JN</v>
      </c>
      <c r="L6" s="6" t="s">
        <v>24</v>
      </c>
      <c r="N6" s="11" t="str">
        <f t="shared" si="1"/>
        <v>Jean NÉRIENAFAIR</v>
      </c>
      <c r="O6" s="16" t="str">
        <f t="shared" si="2"/>
        <v>JN</v>
      </c>
      <c r="P6" s="29" t="e">
        <f>COUNTIFS($F$4:$I$20,$O6,$C$4:$C$20,1)</f>
        <v>#VALUE!</v>
      </c>
      <c r="Q6" s="29" t="e">
        <f>COUNTIFS($F$4:$I$20,P6,$C$4:$C$20,2)</f>
        <v>#VALUE!</v>
      </c>
      <c r="R6" s="29" t="e">
        <f>COUNTIFS($F$4:$I$20,$O6,$C$4:$C$20,3)</f>
        <v>#VALUE!</v>
      </c>
      <c r="S6" s="29" t="e">
        <f>COUNTIFS($F$4:$I$20,$O6,$C$4:$C$20,4)</f>
        <v>#VALUE!</v>
      </c>
      <c r="T6" s="29" t="e">
        <f>COUNTIFS($F$4:$I$20,$O6,$C$4:$C$20,5)</f>
        <v>#VALUE!</v>
      </c>
      <c r="U6" s="29" t="e">
        <f>COUNTIFS($F$4:$I$20,$O6,$C$4:$C$20,6)</f>
        <v>#VALUE!</v>
      </c>
      <c r="V6" s="29" t="e">
        <f>COUNTIFS($F$4:$I$20,$O6,$C$4:$C$20,7)</f>
        <v>#VALUE!</v>
      </c>
      <c r="W6" s="29" t="e">
        <f>COUNTIFS($F$4:$I$20,$O6,$C$4:$C$20,8)</f>
        <v>#VALUE!</v>
      </c>
      <c r="X6" s="29" t="e">
        <f>COUNTIFS($F$4:$I$20,$O6,$C$4:$C$20,9)</f>
        <v>#VALUE!</v>
      </c>
      <c r="Y6" s="29" t="e">
        <f>COUNTIFS($F$4:$I$20,$O6,$C$4:$C$20,10)</f>
        <v>#VALUE!</v>
      </c>
      <c r="Z6" s="29" t="e">
        <f>COUNTIFS($F$4:$I$20,$O6,$C$4:$C$20,11)</f>
        <v>#VALUE!</v>
      </c>
      <c r="AA6" s="29" t="e">
        <f>COUNTIFS($F$4:$I$20,$O6,$C$4:$C$20,12)</f>
        <v>#VALUE!</v>
      </c>
      <c r="AB6" s="24" t="e">
        <f t="shared" si="3"/>
        <v>#VALUE!</v>
      </c>
    </row>
    <row r="7" spans="2:28" x14ac:dyDescent="0.25">
      <c r="B7" t="s">
        <v>8</v>
      </c>
      <c r="C7">
        <f>IF(Tableau1[[#This Row],[DATE]]&lt;&gt;"",MONTH(Tableau1[[#This Row],[DATE]]),"")</f>
        <v>6</v>
      </c>
      <c r="D7" s="2">
        <v>45467</v>
      </c>
      <c r="E7" t="s">
        <v>13</v>
      </c>
      <c r="F7" t="s">
        <v>42</v>
      </c>
      <c r="G7" t="s">
        <v>41</v>
      </c>
      <c r="H7" t="s">
        <v>40</v>
      </c>
      <c r="K7" s="5" t="str">
        <f t="shared" si="0"/>
        <v>PO</v>
      </c>
      <c r="L7" s="6" t="s">
        <v>25</v>
      </c>
      <c r="N7" s="11" t="str">
        <f t="shared" si="1"/>
        <v>Paul OCHON</v>
      </c>
      <c r="O7" s="16" t="str">
        <f t="shared" si="2"/>
        <v>PO</v>
      </c>
      <c r="P7" s="29" t="e">
        <f>COUNTIFS($F$4:$I$20,$O7,$C$4:$C$20,1)</f>
        <v>#VALUE!</v>
      </c>
      <c r="Q7" s="29" t="e">
        <f>COUNTIFS($F$4:$I$20,P7,$C$4:$C$20,2)</f>
        <v>#VALUE!</v>
      </c>
      <c r="R7" s="29" t="e">
        <f>COUNTIFS($F$4:$I$20,$O7,$C$4:$C$20,3)</f>
        <v>#VALUE!</v>
      </c>
      <c r="S7" s="29" t="e">
        <f>COUNTIFS($F$4:$I$20,$O7,$C$4:$C$20,4)</f>
        <v>#VALUE!</v>
      </c>
      <c r="T7" s="29" t="e">
        <f>COUNTIFS($F$4:$I$20,$O7,$C$4:$C$20,5)</f>
        <v>#VALUE!</v>
      </c>
      <c r="U7" s="29" t="e">
        <f>COUNTIFS($F$4:$I$20,$O7,$C$4:$C$20,6)</f>
        <v>#VALUE!</v>
      </c>
      <c r="V7" s="29" t="e">
        <f>COUNTIFS($F$4:$I$20,$O7,$C$4:$C$20,7)</f>
        <v>#VALUE!</v>
      </c>
      <c r="W7" s="29" t="e">
        <f>COUNTIFS($F$4:$I$20,$O7,$C$4:$C$20,8)</f>
        <v>#VALUE!</v>
      </c>
      <c r="X7" s="29" t="e">
        <f>COUNTIFS($F$4:$I$20,$O7,$C$4:$C$20,9)</f>
        <v>#VALUE!</v>
      </c>
      <c r="Y7" s="29" t="e">
        <f>COUNTIFS($F$4:$I$20,$O7,$C$4:$C$20,10)</f>
        <v>#VALUE!</v>
      </c>
      <c r="Z7" s="29" t="e">
        <f>COUNTIFS($F$4:$I$20,$O7,$C$4:$C$20,11)</f>
        <v>#VALUE!</v>
      </c>
      <c r="AA7" s="29" t="e">
        <f>COUNTIFS($F$4:$I$20,$O7,$C$4:$C$20,12)</f>
        <v>#VALUE!</v>
      </c>
      <c r="AB7" s="24" t="e">
        <f t="shared" si="3"/>
        <v>#VALUE!</v>
      </c>
    </row>
    <row r="8" spans="2:28" x14ac:dyDescent="0.25">
      <c r="B8" t="s">
        <v>9</v>
      </c>
      <c r="C8">
        <f>IF(Tableau1[[#This Row],[DATE]]&lt;&gt;"",MONTH(Tableau1[[#This Row],[DATE]]),"")</f>
        <v>9</v>
      </c>
      <c r="D8" s="2">
        <v>45543</v>
      </c>
      <c r="E8" t="s">
        <v>19</v>
      </c>
      <c r="F8" t="s">
        <v>46</v>
      </c>
      <c r="K8" s="5" t="str">
        <f t="shared" si="0"/>
        <v>JP</v>
      </c>
      <c r="L8" s="6" t="s">
        <v>26</v>
      </c>
      <c r="N8" s="11" t="str">
        <f t="shared" si="1"/>
        <v>Justin PTIPEU</v>
      </c>
      <c r="O8" s="16" t="str">
        <f t="shared" si="2"/>
        <v>JP</v>
      </c>
      <c r="P8" s="29" t="e">
        <f>COUNTIFS($F$4:$I$20,$O8,$C$4:$C$20,1)</f>
        <v>#VALUE!</v>
      </c>
      <c r="Q8" s="29" t="e">
        <f>COUNTIFS($F$4:$I$20,P8,$C$4:$C$20,2)</f>
        <v>#VALUE!</v>
      </c>
      <c r="R8" s="29" t="e">
        <f>COUNTIFS($F$4:$I$20,$O8,$C$4:$C$20,3)</f>
        <v>#VALUE!</v>
      </c>
      <c r="S8" s="29" t="e">
        <f>COUNTIFS($F$4:$I$20,$O8,$C$4:$C$20,4)</f>
        <v>#VALUE!</v>
      </c>
      <c r="T8" s="29" t="e">
        <f>COUNTIFS($F$4:$I$20,$O8,$C$4:$C$20,5)</f>
        <v>#VALUE!</v>
      </c>
      <c r="U8" s="29" t="e">
        <f>COUNTIFS($F$4:$I$20,$O8,$C$4:$C$20,6)</f>
        <v>#VALUE!</v>
      </c>
      <c r="V8" s="29" t="e">
        <f>COUNTIFS($F$4:$I$20,$O8,$C$4:$C$20,7)</f>
        <v>#VALUE!</v>
      </c>
      <c r="W8" s="29" t="e">
        <f>COUNTIFS($F$4:$I$20,$O8,$C$4:$C$20,8)</f>
        <v>#VALUE!</v>
      </c>
      <c r="X8" s="29" t="e">
        <f>COUNTIFS($F$4:$I$20,$O8,$C$4:$C$20,9)</f>
        <v>#VALUE!</v>
      </c>
      <c r="Y8" s="29" t="e">
        <f>COUNTIFS($F$4:$I$20,$O8,$C$4:$C$20,10)</f>
        <v>#VALUE!</v>
      </c>
      <c r="Z8" s="29" t="e">
        <f>COUNTIFS($F$4:$I$20,$O8,$C$4:$C$20,11)</f>
        <v>#VALUE!</v>
      </c>
      <c r="AA8" s="29" t="e">
        <f>COUNTIFS($F$4:$I$20,$O8,$C$4:$C$20,12)</f>
        <v>#VALUE!</v>
      </c>
      <c r="AB8" s="24" t="e">
        <f t="shared" si="3"/>
        <v>#VALUE!</v>
      </c>
    </row>
    <row r="9" spans="2:28" x14ac:dyDescent="0.25">
      <c r="B9" t="s">
        <v>29</v>
      </c>
      <c r="C9">
        <f>IF(Tableau1[[#This Row],[DATE]]&lt;&gt;"",MONTH(Tableau1[[#This Row],[DATE]]),"")</f>
        <v>4</v>
      </c>
      <c r="D9" s="2">
        <v>45399</v>
      </c>
      <c r="E9" t="s">
        <v>18</v>
      </c>
      <c r="F9" t="s">
        <v>45</v>
      </c>
      <c r="G9" t="s">
        <v>40</v>
      </c>
      <c r="K9" s="5" t="str">
        <f t="shared" si="0"/>
        <v>AV</v>
      </c>
      <c r="L9" s="6" t="s">
        <v>27</v>
      </c>
      <c r="N9" s="11" t="str">
        <f t="shared" si="1"/>
        <v>Alain VERSE</v>
      </c>
      <c r="O9" s="16" t="str">
        <f t="shared" si="2"/>
        <v>AV</v>
      </c>
      <c r="P9" s="29" t="e">
        <f>COUNTIFS($F$4:$I$20,$O9,$C$4:$C$20,1)</f>
        <v>#VALUE!</v>
      </c>
      <c r="Q9" s="29" t="e">
        <f>COUNTIFS($F$4:$I$20,P9,$C$4:$C$20,2)</f>
        <v>#VALUE!</v>
      </c>
      <c r="R9" s="29" t="e">
        <f>COUNTIFS($F$4:$I$20,$O9,$C$4:$C$20,3)</f>
        <v>#VALUE!</v>
      </c>
      <c r="S9" s="29" t="e">
        <f>COUNTIFS($F$4:$I$20,$O9,$C$4:$C$20,4)</f>
        <v>#VALUE!</v>
      </c>
      <c r="T9" s="29" t="e">
        <f>COUNTIFS($F$4:$I$20,$O9,$C$4:$C$20,5)</f>
        <v>#VALUE!</v>
      </c>
      <c r="U9" s="29" t="e">
        <f>COUNTIFS($F$4:$I$20,$O9,$C$4:$C$20,6)</f>
        <v>#VALUE!</v>
      </c>
      <c r="V9" s="29" t="e">
        <f>COUNTIFS($F$4:$I$20,$O9,$C$4:$C$20,7)</f>
        <v>#VALUE!</v>
      </c>
      <c r="W9" s="29" t="e">
        <f>COUNTIFS($F$4:$I$20,$O9,$C$4:$C$20,8)</f>
        <v>#VALUE!</v>
      </c>
      <c r="X9" s="29" t="e">
        <f>COUNTIFS($F$4:$I$20,$O9,$C$4:$C$20,9)</f>
        <v>#VALUE!</v>
      </c>
      <c r="Y9" s="29" t="e">
        <f>COUNTIFS($F$4:$I$20,$O9,$C$4:$C$20,10)</f>
        <v>#VALUE!</v>
      </c>
      <c r="Z9" s="29" t="e">
        <f>COUNTIFS($F$4:$I$20,$O9,$C$4:$C$20,11)</f>
        <v>#VALUE!</v>
      </c>
      <c r="AA9" s="29" t="e">
        <f>COUNTIFS($F$4:$I$20,$O9,$C$4:$C$20,12)</f>
        <v>#VALUE!</v>
      </c>
      <c r="AB9" s="24" t="e">
        <f t="shared" si="3"/>
        <v>#VALUE!</v>
      </c>
    </row>
    <row r="10" spans="2:28" x14ac:dyDescent="0.25">
      <c r="B10" t="s">
        <v>30</v>
      </c>
      <c r="C10">
        <f>IF(Tableau1[[#This Row],[DATE]]&lt;&gt;"",MONTH(Tableau1[[#This Row],[DATE]]),"")</f>
        <v>3</v>
      </c>
      <c r="D10" s="2">
        <v>45370</v>
      </c>
      <c r="E10" t="s">
        <v>17</v>
      </c>
      <c r="F10" t="s">
        <v>44</v>
      </c>
      <c r="G10" t="s">
        <v>45</v>
      </c>
      <c r="K10" s="5" t="str">
        <f t="shared" si="0"/>
        <v>HC</v>
      </c>
      <c r="L10" s="6" t="s">
        <v>28</v>
      </c>
      <c r="N10" s="11" t="str">
        <f t="shared" si="1"/>
        <v>Harry COVER</v>
      </c>
      <c r="O10" s="16" t="str">
        <f t="shared" si="2"/>
        <v>HC</v>
      </c>
      <c r="P10" s="29" t="e">
        <f>COUNTIFS($F$4:$I$20,$O10,$C$4:$C$20,1)</f>
        <v>#VALUE!</v>
      </c>
      <c r="Q10" s="29" t="e">
        <f>COUNTIFS($F$4:$I$20,P10,$C$4:$C$20,2)</f>
        <v>#VALUE!</v>
      </c>
      <c r="R10" s="29" t="e">
        <f>COUNTIFS($F$4:$I$20,$O10,$C$4:$C$20,3)</f>
        <v>#VALUE!</v>
      </c>
      <c r="S10" s="29" t="e">
        <f>COUNTIFS($F$4:$I$20,$O10,$C$4:$C$20,4)</f>
        <v>#VALUE!</v>
      </c>
      <c r="T10" s="29" t="e">
        <f>COUNTIFS($F$4:$I$20,$O10,$C$4:$C$20,5)</f>
        <v>#VALUE!</v>
      </c>
      <c r="U10" s="29" t="e">
        <f>COUNTIFS($F$4:$I$20,$O10,$C$4:$C$20,6)</f>
        <v>#VALUE!</v>
      </c>
      <c r="V10" s="29" t="e">
        <f>COUNTIFS($F$4:$I$20,$O10,$C$4:$C$20,7)</f>
        <v>#VALUE!</v>
      </c>
      <c r="W10" s="29" t="e">
        <f>COUNTIFS($F$4:$I$20,$O10,$C$4:$C$20,8)</f>
        <v>#VALUE!</v>
      </c>
      <c r="X10" s="29" t="e">
        <f>COUNTIFS($F$4:$I$20,$O10,$C$4:$C$20,9)</f>
        <v>#VALUE!</v>
      </c>
      <c r="Y10" s="29" t="e">
        <f>COUNTIFS($F$4:$I$20,$O10,$C$4:$C$20,10)</f>
        <v>#VALUE!</v>
      </c>
      <c r="Z10" s="29" t="e">
        <f>COUNTIFS($F$4:$I$20,$O10,$C$4:$C$20,11)</f>
        <v>#VALUE!</v>
      </c>
      <c r="AA10" s="29" t="e">
        <f>COUNTIFS($F$4:$I$20,$O10,$C$4:$C$20,12)</f>
        <v>#VALUE!</v>
      </c>
      <c r="AB10" s="24" t="e">
        <f t="shared" si="3"/>
        <v>#VALUE!</v>
      </c>
    </row>
    <row r="11" spans="2:28" x14ac:dyDescent="0.25">
      <c r="B11" t="s">
        <v>31</v>
      </c>
      <c r="C11">
        <f>IF(Tableau1[[#This Row],[DATE]]&lt;&gt;"",MONTH(Tableau1[[#This Row],[DATE]]),"")</f>
        <v>11</v>
      </c>
      <c r="D11" s="2">
        <v>45606</v>
      </c>
      <c r="E11" t="s">
        <v>16</v>
      </c>
      <c r="F11" t="s">
        <v>40</v>
      </c>
      <c r="G11" t="s">
        <v>44</v>
      </c>
      <c r="K11" s="5"/>
      <c r="L11" s="6"/>
      <c r="N11" s="11" t="str">
        <f t="shared" si="1"/>
        <v/>
      </c>
      <c r="O11" s="16" t="str">
        <f>IF([1]OUTIL!U6&lt;&gt;"",[1]OUTIL!U6,"")</f>
        <v/>
      </c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24">
        <f t="shared" si="3"/>
        <v>0</v>
      </c>
    </row>
    <row r="12" spans="2:28" x14ac:dyDescent="0.25">
      <c r="B12" t="s">
        <v>32</v>
      </c>
      <c r="C12">
        <f>IF(Tableau1[[#This Row],[DATE]]&lt;&gt;"",MONTH(Tableau1[[#This Row],[DATE]]),"")</f>
        <v>5</v>
      </c>
      <c r="D12" s="2">
        <v>45415</v>
      </c>
      <c r="E12" t="s">
        <v>15</v>
      </c>
      <c r="F12" t="s">
        <v>41</v>
      </c>
      <c r="K12" s="5"/>
      <c r="L12" s="6"/>
      <c r="N12" s="11" t="str">
        <f t="shared" si="1"/>
        <v/>
      </c>
      <c r="O12" s="16" t="str">
        <f>IF([1]OUTIL!U7&lt;&gt;"",[1]OUTIL!U7,"")</f>
        <v/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24">
        <f t="shared" si="3"/>
        <v>0</v>
      </c>
    </row>
    <row r="13" spans="2:28" x14ac:dyDescent="0.25">
      <c r="B13" t="s">
        <v>33</v>
      </c>
      <c r="C13">
        <f>IF(Tableau1[[#This Row],[DATE]]&lt;&gt;"",MONTH(Tableau1[[#This Row],[DATE]]),"")</f>
        <v>1</v>
      </c>
      <c r="D13" s="2">
        <v>45306</v>
      </c>
      <c r="E13" t="s">
        <v>20</v>
      </c>
      <c r="F13" t="s">
        <v>43</v>
      </c>
      <c r="G13" t="s">
        <v>41</v>
      </c>
      <c r="H13" t="s">
        <v>45</v>
      </c>
      <c r="I13" t="s">
        <v>40</v>
      </c>
      <c r="K13" s="5"/>
      <c r="L13" s="6"/>
      <c r="N13" s="11" t="str">
        <f t="shared" si="1"/>
        <v/>
      </c>
      <c r="O13" s="16" t="str">
        <f>IF([1]OUTIL!U8&lt;&gt;"",[1]OUTIL!U8,"")</f>
        <v/>
      </c>
      <c r="P13" s="17"/>
      <c r="Q13" s="15"/>
      <c r="R13" s="15"/>
      <c r="S13" s="15"/>
      <c r="T13" s="15"/>
      <c r="U13" s="15"/>
      <c r="V13" s="15"/>
      <c r="W13" s="15"/>
      <c r="X13" s="15"/>
      <c r="Y13" s="15"/>
      <c r="Z13" s="17"/>
      <c r="AA13" s="15"/>
      <c r="AB13" s="24">
        <f t="shared" si="3"/>
        <v>0</v>
      </c>
    </row>
    <row r="14" spans="2:28" x14ac:dyDescent="0.25">
      <c r="B14" t="s">
        <v>34</v>
      </c>
      <c r="C14">
        <f>IF(Tableau1[[#This Row],[DATE]]&lt;&gt;"",MONTH(Tableau1[[#This Row],[DATE]]),"")</f>
        <v>10</v>
      </c>
      <c r="D14" s="2">
        <v>45584</v>
      </c>
      <c r="E14" t="s">
        <v>14</v>
      </c>
      <c r="F14" t="s">
        <v>46</v>
      </c>
      <c r="G14" t="s">
        <v>45</v>
      </c>
      <c r="K14" s="5"/>
      <c r="L14" s="6"/>
      <c r="N14" s="11" t="str">
        <f t="shared" si="1"/>
        <v/>
      </c>
      <c r="O14" s="16" t="str">
        <f>IF([1]OUTIL!U9&lt;&gt;"",[1]OUTIL!U9,"")</f>
        <v/>
      </c>
      <c r="P14" s="17"/>
      <c r="Q14" s="15"/>
      <c r="R14" s="15"/>
      <c r="S14" s="15"/>
      <c r="T14" s="15"/>
      <c r="U14" s="15"/>
      <c r="V14" s="15"/>
      <c r="W14" s="15"/>
      <c r="X14" s="15"/>
      <c r="Y14" s="15"/>
      <c r="Z14" s="17"/>
      <c r="AA14" s="15"/>
      <c r="AB14" s="24">
        <f t="shared" si="3"/>
        <v>0</v>
      </c>
    </row>
    <row r="15" spans="2:28" ht="15.75" thickBot="1" x14ac:dyDescent="0.3">
      <c r="B15" t="s">
        <v>35</v>
      </c>
      <c r="C15">
        <f>IF(Tableau1[[#This Row],[DATE]]&lt;&gt;"",MONTH(Tableau1[[#This Row],[DATE]]),"")</f>
        <v>8</v>
      </c>
      <c r="D15" s="2">
        <v>45510</v>
      </c>
      <c r="E15" t="s">
        <v>13</v>
      </c>
      <c r="F15" t="s">
        <v>46</v>
      </c>
      <c r="G15" t="s">
        <v>41</v>
      </c>
      <c r="K15" s="7"/>
      <c r="L15" s="8"/>
      <c r="N15" s="18" t="str">
        <f t="shared" si="1"/>
        <v/>
      </c>
      <c r="O15" s="19" t="str">
        <f>IF([1]OUTIL!U10&lt;&gt;"",[1]OUTIL!U10,"")</f>
        <v/>
      </c>
      <c r="P15" s="20"/>
      <c r="Q15" s="21"/>
      <c r="R15" s="21"/>
      <c r="S15" s="21"/>
      <c r="T15" s="21"/>
      <c r="U15" s="21"/>
      <c r="V15" s="21"/>
      <c r="W15" s="21"/>
      <c r="X15" s="21"/>
      <c r="Y15" s="21"/>
      <c r="Z15" s="20"/>
      <c r="AA15" s="21"/>
      <c r="AB15" s="25">
        <f t="shared" si="3"/>
        <v>0</v>
      </c>
    </row>
    <row r="16" spans="2:28" ht="15.75" thickTop="1" x14ac:dyDescent="0.25">
      <c r="C16" t="str">
        <f>IF(Tableau1[[#This Row],[DATE]]&lt;&gt;"",MONTH(Tableau1[[#This Row],[DATE]]),"")</f>
        <v/>
      </c>
      <c r="N16" s="15" t="str">
        <f>IF([1]OUTIL!V11&lt;&gt;"",[1]OUTIL!V11,"")</f>
        <v/>
      </c>
      <c r="O16" s="12" t="str">
        <f>IF([1]OUTIL!U11&lt;&gt;"",[1]OUTIL!U11,"")</f>
        <v/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4"/>
    </row>
    <row r="17" spans="3:28" x14ac:dyDescent="0.25">
      <c r="C17" t="str">
        <f>IF(Tableau1[[#This Row],[DATE]]&lt;&gt;"",MONTH(Tableau1[[#This Row],[DATE]]),"")</f>
        <v/>
      </c>
      <c r="N17" s="15" t="str">
        <f>IF([1]OUTIL!V12&lt;&gt;"",[1]OUTIL!V12,"")</f>
        <v/>
      </c>
      <c r="O17" s="12" t="str">
        <f>IF([1]OUTIL!U12&lt;&gt;"",[1]OUTIL!U12,"")</f>
        <v/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4"/>
    </row>
    <row r="18" spans="3:28" x14ac:dyDescent="0.25">
      <c r="C18" t="str">
        <f>IF(Tableau1[[#This Row],[DATE]]&lt;&gt;"",MONTH(Tableau1[[#This Row],[DATE]]),"")</f>
        <v/>
      </c>
    </row>
    <row r="19" spans="3:28" x14ac:dyDescent="0.25">
      <c r="C19" t="str">
        <f>IF(Tableau1[[#This Row],[DATE]]&lt;&gt;"",MONTH(Tableau1[[#This Row],[DATE]]),"")</f>
        <v/>
      </c>
    </row>
    <row r="20" spans="3:28" x14ac:dyDescent="0.25">
      <c r="C20" t="str">
        <f>IF(Tableau1[[#This Row],[DATE]]&lt;&gt;"",MONTH(Tableau1[[#This Row],[DATE]]),"")</f>
        <v/>
      </c>
    </row>
  </sheetData>
  <mergeCells count="3">
    <mergeCell ref="F2:I2"/>
    <mergeCell ref="K2:L2"/>
    <mergeCell ref="N2:O2"/>
  </mergeCells>
  <conditionalFormatting sqref="N3:AA10">
    <cfRule type="expression" dxfId="0" priority="1">
      <formula>MOD(ROW(),2)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Juline Richaume</dc:creator>
  <cp:lastModifiedBy>Juline Richaume</cp:lastModifiedBy>
  <dcterms:created xsi:type="dcterms:W3CDTF">2024-11-06T13:46:34Z</dcterms:created>
  <dcterms:modified xsi:type="dcterms:W3CDTF">2024-11-06T14:34:02Z</dcterms:modified>
</cp:coreProperties>
</file>