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Alain\Documents\Exemples Excel Pmk et Works\"/>
    </mc:Choice>
  </mc:AlternateContent>
  <xr:revisionPtr revIDLastSave="0" documentId="13_ncr:1_{3B085B0D-C853-49FC-A61C-BDA0A1B5B941}" xr6:coauthVersionLast="45" xr6:coauthVersionMax="45" xr10:uidLastSave="{00000000-0000-0000-0000-000000000000}"/>
  <workbookProtection lockStructure="1"/>
  <bookViews>
    <workbookView xWindow="0" yWindow="15" windowWidth="20490" windowHeight="10905" xr2:uid="{00000000-000D-0000-FFFF-FFFF00000000}"/>
  </bookViews>
  <sheets>
    <sheet name="GESTION" sheetId="1" r:id="rId1"/>
    <sheet name="INVENTAIRE" sheetId="2" r:id="rId2"/>
  </sheets>
  <definedNames>
    <definedName name="_xlnm._FilterDatabase" localSheetId="0" hidden="1">GESTION!$B$11:$E$108</definedName>
    <definedName name="listearticles">GESTION!$T$12:$T$29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2" l="1"/>
  <c r="D21" i="2"/>
  <c r="D20" i="2"/>
  <c r="D19" i="2"/>
  <c r="D18" i="2"/>
  <c r="D17" i="2"/>
  <c r="D16" i="2"/>
  <c r="D15" i="2"/>
  <c r="D14" i="2"/>
  <c r="D13" i="2"/>
  <c r="B29" i="2" l="1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I5" i="1" l="1"/>
  <c r="R5" i="1"/>
  <c r="AA5" i="1"/>
  <c r="I6" i="1"/>
  <c r="R6" i="1"/>
  <c r="AA6" i="1"/>
  <c r="L12" i="1"/>
  <c r="M12" i="1"/>
  <c r="O12" i="1" s="1"/>
  <c r="Q12" i="1"/>
  <c r="L13" i="1"/>
  <c r="M13" i="1"/>
  <c r="O13" i="1" s="1"/>
  <c r="Q13" i="1"/>
  <c r="L14" i="1"/>
  <c r="M14" i="1"/>
  <c r="N14" i="1" s="1"/>
  <c r="Q14" i="1"/>
  <c r="L15" i="1"/>
  <c r="M15" i="1"/>
  <c r="O15" i="1" s="1"/>
  <c r="Q15" i="1"/>
  <c r="L16" i="1"/>
  <c r="M16" i="1"/>
  <c r="O16" i="1"/>
  <c r="Q16" i="1"/>
  <c r="L17" i="1"/>
  <c r="M17" i="1"/>
  <c r="O17" i="1"/>
  <c r="Q17" i="1"/>
  <c r="L18" i="1"/>
  <c r="M18" i="1"/>
  <c r="N18" i="1" s="1"/>
  <c r="Q18" i="1"/>
  <c r="L19" i="1"/>
  <c r="M19" i="1"/>
  <c r="Q19" i="1"/>
  <c r="L20" i="1"/>
  <c r="M20" i="1"/>
  <c r="O20" i="1" s="1"/>
  <c r="Q20" i="1"/>
  <c r="L21" i="1"/>
  <c r="M21" i="1"/>
  <c r="O21" i="1" s="1"/>
  <c r="Q21" i="1"/>
  <c r="L22" i="1"/>
  <c r="R22" i="1" s="1"/>
  <c r="M22" i="1"/>
  <c r="N22" i="1" s="1"/>
  <c r="Q22" i="1"/>
  <c r="L23" i="1"/>
  <c r="R23" i="1" s="1"/>
  <c r="M23" i="1"/>
  <c r="O23" i="1" s="1"/>
  <c r="Q23" i="1"/>
  <c r="L24" i="1"/>
  <c r="M24" i="1"/>
  <c r="O24" i="1"/>
  <c r="Q24" i="1"/>
  <c r="R24" i="1"/>
  <c r="L25" i="1"/>
  <c r="R25" i="1" s="1"/>
  <c r="M25" i="1"/>
  <c r="N25" i="1" s="1"/>
  <c r="Q25" i="1"/>
  <c r="L26" i="1"/>
  <c r="M26" i="1"/>
  <c r="O26" i="1"/>
  <c r="Q26" i="1"/>
  <c r="R26" i="1"/>
  <c r="L27" i="1"/>
  <c r="R27" i="1" s="1"/>
  <c r="M27" i="1"/>
  <c r="N27" i="1" s="1"/>
  <c r="Q27" i="1"/>
  <c r="F28" i="1"/>
  <c r="I28" i="1"/>
  <c r="L28" i="1"/>
  <c r="O28" i="1" s="1"/>
  <c r="M28" i="1"/>
  <c r="Q28" i="1"/>
  <c r="R28" i="1"/>
  <c r="F29" i="1"/>
  <c r="I29" i="1"/>
  <c r="L29" i="1"/>
  <c r="R29" i="1" s="1"/>
  <c r="M29" i="1"/>
  <c r="N29" i="1" s="1"/>
  <c r="Q29" i="1"/>
  <c r="F30" i="1"/>
  <c r="I30" i="1"/>
  <c r="F31" i="1"/>
  <c r="I31" i="1"/>
  <c r="F32" i="1"/>
  <c r="I32" i="1"/>
  <c r="U32" i="1"/>
  <c r="F33" i="1"/>
  <c r="I33" i="1"/>
  <c r="F34" i="1"/>
  <c r="I34" i="1"/>
  <c r="F35" i="1"/>
  <c r="I35" i="1"/>
  <c r="F36" i="1"/>
  <c r="I36" i="1"/>
  <c r="F37" i="1"/>
  <c r="I37" i="1"/>
  <c r="F38" i="1"/>
  <c r="I38" i="1"/>
  <c r="F39" i="1"/>
  <c r="I39" i="1"/>
  <c r="F40" i="1"/>
  <c r="I40" i="1"/>
  <c r="F41" i="1"/>
  <c r="I41" i="1"/>
  <c r="F42" i="1"/>
  <c r="I42" i="1"/>
  <c r="F43" i="1"/>
  <c r="I43" i="1"/>
  <c r="F44" i="1"/>
  <c r="I44" i="1"/>
  <c r="F45" i="1"/>
  <c r="I45" i="1"/>
  <c r="F46" i="1"/>
  <c r="I46" i="1"/>
  <c r="F47" i="1"/>
  <c r="I47" i="1"/>
  <c r="F48" i="1"/>
  <c r="I48" i="1"/>
  <c r="F49" i="1"/>
  <c r="I49" i="1"/>
  <c r="F50" i="1"/>
  <c r="I50" i="1"/>
  <c r="F51" i="1"/>
  <c r="I51" i="1"/>
  <c r="F52" i="1"/>
  <c r="I52" i="1"/>
  <c r="F53" i="1"/>
  <c r="I53" i="1"/>
  <c r="F54" i="1"/>
  <c r="I54" i="1"/>
  <c r="F55" i="1"/>
  <c r="I55" i="1"/>
  <c r="F56" i="1"/>
  <c r="I56" i="1"/>
  <c r="F57" i="1"/>
  <c r="I57" i="1"/>
  <c r="F58" i="1"/>
  <c r="I58" i="1"/>
  <c r="F59" i="1"/>
  <c r="I59" i="1"/>
  <c r="F60" i="1"/>
  <c r="I60" i="1"/>
  <c r="F61" i="1"/>
  <c r="I61" i="1"/>
  <c r="F62" i="1"/>
  <c r="I62" i="1"/>
  <c r="F63" i="1"/>
  <c r="I63" i="1"/>
  <c r="F64" i="1"/>
  <c r="I64" i="1"/>
  <c r="F65" i="1"/>
  <c r="I65" i="1"/>
  <c r="F66" i="1"/>
  <c r="I66" i="1"/>
  <c r="F67" i="1"/>
  <c r="I67" i="1"/>
  <c r="F68" i="1"/>
  <c r="I68" i="1"/>
  <c r="F69" i="1"/>
  <c r="I69" i="1"/>
  <c r="F70" i="1"/>
  <c r="I70" i="1"/>
  <c r="F71" i="1"/>
  <c r="I71" i="1"/>
  <c r="F72" i="1"/>
  <c r="I72" i="1"/>
  <c r="F73" i="1"/>
  <c r="I73" i="1"/>
  <c r="F74" i="1"/>
  <c r="I74" i="1"/>
  <c r="F75" i="1"/>
  <c r="I75" i="1"/>
  <c r="F76" i="1"/>
  <c r="I76" i="1"/>
  <c r="F77" i="1"/>
  <c r="I77" i="1"/>
  <c r="F78" i="1"/>
  <c r="I78" i="1"/>
  <c r="F79" i="1"/>
  <c r="I79" i="1"/>
  <c r="F80" i="1"/>
  <c r="I80" i="1"/>
  <c r="F81" i="1"/>
  <c r="I81" i="1"/>
  <c r="F82" i="1"/>
  <c r="I82" i="1"/>
  <c r="F83" i="1"/>
  <c r="I83" i="1"/>
  <c r="F84" i="1"/>
  <c r="I84" i="1"/>
  <c r="F85" i="1"/>
  <c r="I85" i="1"/>
  <c r="F86" i="1"/>
  <c r="I86" i="1"/>
  <c r="F87" i="1"/>
  <c r="I87" i="1"/>
  <c r="F88" i="1"/>
  <c r="I88" i="1"/>
  <c r="F89" i="1"/>
  <c r="I89" i="1"/>
  <c r="F90" i="1"/>
  <c r="I90" i="1"/>
  <c r="F91" i="1"/>
  <c r="I91" i="1"/>
  <c r="F92" i="1"/>
  <c r="I92" i="1"/>
  <c r="F93" i="1"/>
  <c r="I93" i="1"/>
  <c r="F94" i="1"/>
  <c r="I94" i="1"/>
  <c r="F95" i="1"/>
  <c r="I95" i="1"/>
  <c r="F96" i="1"/>
  <c r="I96" i="1"/>
  <c r="F97" i="1"/>
  <c r="I97" i="1"/>
  <c r="F98" i="1"/>
  <c r="I98" i="1"/>
  <c r="F99" i="1"/>
  <c r="I99" i="1"/>
  <c r="F100" i="1"/>
  <c r="I100" i="1"/>
  <c r="F101" i="1"/>
  <c r="I101" i="1"/>
  <c r="F102" i="1"/>
  <c r="I102" i="1"/>
  <c r="F103" i="1"/>
  <c r="I103" i="1"/>
  <c r="F104" i="1"/>
  <c r="I104" i="1"/>
  <c r="F105" i="1"/>
  <c r="I105" i="1"/>
  <c r="F106" i="1"/>
  <c r="I106" i="1"/>
  <c r="F107" i="1"/>
  <c r="I107" i="1"/>
  <c r="F108" i="1"/>
  <c r="I108" i="1"/>
  <c r="D111" i="1"/>
  <c r="E111" i="1"/>
  <c r="D112" i="1"/>
  <c r="E112" i="1"/>
  <c r="B5" i="2"/>
  <c r="F5" i="2"/>
  <c r="F6" i="2"/>
  <c r="D32" i="2"/>
  <c r="O29" i="1" l="1"/>
  <c r="P29" i="1" s="1"/>
  <c r="O19" i="1"/>
  <c r="O22" i="1"/>
  <c r="P22" i="1" s="1"/>
  <c r="O18" i="1"/>
  <c r="O14" i="1"/>
  <c r="P14" i="1" s="1"/>
  <c r="O27" i="1"/>
  <c r="P27" i="1" s="1"/>
  <c r="O25" i="1"/>
  <c r="P25" i="1" s="1"/>
  <c r="N23" i="1"/>
  <c r="N19" i="1"/>
  <c r="N15" i="1"/>
  <c r="M32" i="1"/>
  <c r="N28" i="1"/>
  <c r="P28" i="1" s="1"/>
  <c r="N26" i="1"/>
  <c r="N24" i="1"/>
  <c r="N21" i="1"/>
  <c r="N20" i="1"/>
  <c r="N17" i="1"/>
  <c r="N16" i="1"/>
  <c r="N13" i="1"/>
  <c r="N12" i="1"/>
  <c r="P12" i="1" s="1"/>
  <c r="F20" i="1" l="1"/>
  <c r="P19" i="1"/>
  <c r="Z19" i="1" s="1"/>
  <c r="P20" i="1"/>
  <c r="Z20" i="1" s="1"/>
  <c r="P15" i="1"/>
  <c r="P23" i="1"/>
  <c r="Z23" i="1" s="1"/>
  <c r="Z27" i="1"/>
  <c r="AA27" i="1"/>
  <c r="C27" i="2"/>
  <c r="P21" i="1"/>
  <c r="Z25" i="1"/>
  <c r="AA25" i="1"/>
  <c r="C25" i="2"/>
  <c r="O32" i="1"/>
  <c r="P26" i="1"/>
  <c r="C29" i="2"/>
  <c r="Z29" i="1"/>
  <c r="AA29" i="1"/>
  <c r="Z12" i="1"/>
  <c r="AA12" i="1"/>
  <c r="R12" i="1" s="1"/>
  <c r="I12" i="1" s="1"/>
  <c r="C12" i="2"/>
  <c r="P13" i="1"/>
  <c r="P17" i="1"/>
  <c r="F26" i="1" s="1"/>
  <c r="Z14" i="1"/>
  <c r="AA14" i="1"/>
  <c r="R14" i="1" s="1"/>
  <c r="C14" i="2"/>
  <c r="Z22" i="1"/>
  <c r="AA22" i="1"/>
  <c r="C22" i="2"/>
  <c r="Z28" i="1"/>
  <c r="AA28" i="1"/>
  <c r="C28" i="2"/>
  <c r="N32" i="1"/>
  <c r="P18" i="1"/>
  <c r="F12" i="1"/>
  <c r="F14" i="1"/>
  <c r="P16" i="1"/>
  <c r="P24" i="1"/>
  <c r="F23" i="1" l="1"/>
  <c r="F27" i="1"/>
  <c r="C20" i="2"/>
  <c r="E20" i="2" s="1"/>
  <c r="AA20" i="1"/>
  <c r="R20" i="1" s="1"/>
  <c r="I23" i="1" s="1"/>
  <c r="C23" i="2"/>
  <c r="E23" i="2" s="1"/>
  <c r="AA19" i="1"/>
  <c r="R19" i="1" s="1"/>
  <c r="C19" i="2"/>
  <c r="F19" i="2" s="1"/>
  <c r="C15" i="2"/>
  <c r="F15" i="2" s="1"/>
  <c r="F25" i="1"/>
  <c r="F22" i="1"/>
  <c r="AA23" i="1"/>
  <c r="AA15" i="1"/>
  <c r="R15" i="1" s="1"/>
  <c r="Z15" i="1"/>
  <c r="P32" i="1"/>
  <c r="Z18" i="1"/>
  <c r="AA18" i="1"/>
  <c r="R18" i="1" s="1"/>
  <c r="I13" i="1" s="1"/>
  <c r="C18" i="2"/>
  <c r="F13" i="1"/>
  <c r="I20" i="1"/>
  <c r="I14" i="1"/>
  <c r="AA17" i="1"/>
  <c r="R17" i="1" s="1"/>
  <c r="I26" i="1" s="1"/>
  <c r="C17" i="2"/>
  <c r="Z17" i="1"/>
  <c r="F24" i="1"/>
  <c r="F15" i="1"/>
  <c r="F21" i="1"/>
  <c r="AA21" i="1"/>
  <c r="R21" i="1" s="1"/>
  <c r="C21" i="2"/>
  <c r="Z21" i="1"/>
  <c r="F19" i="1"/>
  <c r="F17" i="1"/>
  <c r="E27" i="2"/>
  <c r="F27" i="2"/>
  <c r="Z24" i="1"/>
  <c r="AA24" i="1"/>
  <c r="C24" i="2"/>
  <c r="F28" i="2"/>
  <c r="E28" i="2"/>
  <c r="Z26" i="1"/>
  <c r="AA26" i="1"/>
  <c r="C26" i="2"/>
  <c r="Z16" i="1"/>
  <c r="AA16" i="1"/>
  <c r="R16" i="1" s="1"/>
  <c r="I18" i="1" s="1"/>
  <c r="C16" i="2"/>
  <c r="F18" i="1"/>
  <c r="AA13" i="1"/>
  <c r="R13" i="1" s="1"/>
  <c r="I16" i="1" s="1"/>
  <c r="C13" i="2"/>
  <c r="Z13" i="1"/>
  <c r="F16" i="1"/>
  <c r="E29" i="2"/>
  <c r="F29" i="2"/>
  <c r="F25" i="2"/>
  <c r="E25" i="2"/>
  <c r="F22" i="2"/>
  <c r="E22" i="2"/>
  <c r="E14" i="2"/>
  <c r="F14" i="2"/>
  <c r="E12" i="2"/>
  <c r="F12" i="2"/>
  <c r="E15" i="2" l="1"/>
  <c r="I27" i="1"/>
  <c r="F23" i="2"/>
  <c r="F20" i="2"/>
  <c r="E19" i="2"/>
  <c r="I25" i="1"/>
  <c r="I22" i="1"/>
  <c r="Z32" i="1"/>
  <c r="E10" i="1" s="1"/>
  <c r="C32" i="2"/>
  <c r="F21" i="2"/>
  <c r="E21" i="2"/>
  <c r="E16" i="2"/>
  <c r="F16" i="2"/>
  <c r="I19" i="1"/>
  <c r="I17" i="1"/>
  <c r="I24" i="1"/>
  <c r="I15" i="1"/>
  <c r="I21" i="1"/>
  <c r="E18" i="2"/>
  <c r="F18" i="2"/>
  <c r="E13" i="2"/>
  <c r="F13" i="2"/>
  <c r="F24" i="2"/>
  <c r="E24" i="2"/>
  <c r="E17" i="2"/>
  <c r="F17" i="2"/>
  <c r="F26" i="2"/>
  <c r="E26" i="2"/>
  <c r="Z9" i="1" l="1"/>
  <c r="F32" i="2"/>
  <c r="E32" i="2"/>
  <c r="P10" i="1"/>
  <c r="C9" i="2" l="1"/>
</calcChain>
</file>

<file path=xl/sharedStrings.xml><?xml version="1.0" encoding="utf-8"?>
<sst xmlns="http://schemas.openxmlformats.org/spreadsheetml/2006/main" count="58" uniqueCount="36">
  <si>
    <t>Articles</t>
  </si>
  <si>
    <t>Ventes</t>
  </si>
  <si>
    <t>Stock initial</t>
  </si>
  <si>
    <t>Réassort</t>
  </si>
  <si>
    <t>GESTION</t>
  </si>
  <si>
    <t>Stock final</t>
  </si>
  <si>
    <t>Stock</t>
  </si>
  <si>
    <t>Réassortir</t>
  </si>
  <si>
    <t>Stock mini</t>
  </si>
  <si>
    <t>Article</t>
  </si>
  <si>
    <t>Stock mini.</t>
  </si>
  <si>
    <t>Vérification</t>
  </si>
  <si>
    <t>Total extrait</t>
  </si>
  <si>
    <t>Total général</t>
  </si>
  <si>
    <t>INVENTAIRE</t>
  </si>
  <si>
    <t>en plus</t>
  </si>
  <si>
    <t>en moins</t>
  </si>
  <si>
    <t>comptable</t>
  </si>
  <si>
    <t>BOUTEILLE BLANCHE</t>
  </si>
  <si>
    <t>BOUTEILLE ROSE</t>
  </si>
  <si>
    <t>BOUTEILLE BLEUE</t>
  </si>
  <si>
    <t>BOUTEILLE MAUVE</t>
  </si>
  <si>
    <t>Bouchon Blanc</t>
  </si>
  <si>
    <t>Bouchon Rose</t>
  </si>
  <si>
    <t>Bouchon Bleu</t>
  </si>
  <si>
    <t>Bouchon Transp.</t>
  </si>
  <si>
    <t>BOUTEILLE TRANSP.</t>
  </si>
  <si>
    <t>Bouchon Mauve</t>
  </si>
  <si>
    <t xml:space="preserve">   BASE ARTICLES</t>
  </si>
  <si>
    <t>BOUTEILLES et BOUCHONS</t>
  </si>
  <si>
    <t>réel</t>
  </si>
  <si>
    <t>Pour tester, ne pas déprotéger, ne pas ajouter ou supprimer de lignes ni de colonnes, ne pas modifier les formules et ne saisir que dans "le bleu".</t>
  </si>
  <si>
    <t>Commandes Réassort n° 999</t>
  </si>
  <si>
    <t>STOCK</t>
  </si>
  <si>
    <t>Pour tester, ne pas déprotéger, ne pas ajouter ou supprimer de lignes ni de colonnes et ne saisir que dans "le bleu".</t>
  </si>
  <si>
    <t>A utiliser après la dernière vente. Ne saisir que dans la colonne D. Remplacer la formule de la colonne D par le nombre réel constaté.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</si>
</sst>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164" formatCode="_-* #,##0\ _€_-;\-* #,##0\ _€_-;_-* &quot;-&quot;\ _€_-;_-@_-"/>
    <numFmt numFmtId="165" formatCode="_-* #,##0.00\ _€_-;\-* #,##0.00\ _€_-;_-* &quot;-&quot;??\ _€_-;_-@_-"/>
    <numFmt numFmtId="166" formatCode="h:mm:ss"/>
    <numFmt numFmtId="167" formatCode="#,##0_ ;\-#,##0\ "/>
    <numFmt numFmtId="168" formatCode="#,##0_ ;[Red]\-#,##0\ "/>
    <numFmt numFmtId="169" formatCode="00"/>
  </numFmts>
  <fonts count="29" x14ac:knownFonts="1">
    <font>
      <sz val="10"/>
      <color indexed="8"/>
      <name val="Arial"/>
    </font>
    <font>
      <sz val="10"/>
      <color indexed="8"/>
      <name val="Arial"/>
    </font>
    <font>
      <b/>
      <sz val="10"/>
      <color indexed="8"/>
      <name val="Arial"/>
    </font>
    <font>
      <sz val="10"/>
      <color indexed="12"/>
      <name val="Arial"/>
    </font>
    <font>
      <b/>
      <sz val="10"/>
      <color indexed="12"/>
      <name val="Arial"/>
    </font>
    <font>
      <b/>
      <sz val="10"/>
      <color indexed="10"/>
      <name val="Arial"/>
    </font>
    <font>
      <sz val="10"/>
      <color indexed="10"/>
      <name val="Arial"/>
    </font>
    <font>
      <sz val="11"/>
      <color indexed="8"/>
      <name val="Calibri"/>
    </font>
    <font>
      <sz val="11"/>
      <color indexed="9"/>
      <name val="Calibri"/>
    </font>
    <font>
      <sz val="11"/>
      <color indexed="10"/>
      <name val="Calibri"/>
    </font>
    <font>
      <b/>
      <sz val="11"/>
      <color indexed="52"/>
      <name val="Calibri"/>
    </font>
    <font>
      <sz val="11"/>
      <color indexed="52"/>
      <name val="Calibri"/>
    </font>
    <font>
      <sz val="11"/>
      <color indexed="62"/>
      <name val="Calibri"/>
    </font>
    <font>
      <sz val="11"/>
      <color indexed="20"/>
      <name val="Calibri"/>
    </font>
    <font>
      <sz val="11"/>
      <color indexed="60"/>
      <name val="Calibri"/>
    </font>
    <font>
      <sz val="11"/>
      <color indexed="17"/>
      <name val="Calibri"/>
    </font>
    <font>
      <b/>
      <sz val="11"/>
      <color indexed="63"/>
      <name val="Calibri"/>
    </font>
    <font>
      <i/>
      <sz val="11"/>
      <color indexed="23"/>
      <name val="Calibri"/>
    </font>
    <font>
      <b/>
      <sz val="18"/>
      <color indexed="56"/>
      <name val="Cambria"/>
    </font>
    <font>
      <b/>
      <sz val="15"/>
      <color indexed="56"/>
      <name val="Calibri"/>
    </font>
    <font>
      <b/>
      <sz val="13"/>
      <color indexed="56"/>
      <name val="Calibri"/>
    </font>
    <font>
      <b/>
      <sz val="11"/>
      <color indexed="56"/>
      <name val="Calibri"/>
    </font>
    <font>
      <b/>
      <sz val="11"/>
      <color indexed="8"/>
      <name val="Calibri"/>
    </font>
    <font>
      <b/>
      <sz val="11"/>
      <color indexed="9"/>
      <name val="Calibri"/>
    </font>
    <font>
      <b/>
      <sz val="10"/>
      <color indexed="12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8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0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3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13" fillId="3" borderId="0" applyNumberFormat="0" applyBorder="0" applyAlignment="0" applyProtection="0"/>
    <xf numFmtId="0" fontId="10" fillId="20" borderId="1" applyNumberFormat="0" applyAlignment="0" applyProtection="0"/>
    <xf numFmtId="0" fontId="23" fillId="21" borderId="3" applyNumberFormat="0" applyAlignment="0" applyProtection="0"/>
    <xf numFmtId="0" fontId="17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2" fillId="7" borderId="1" applyNumberFormat="0" applyAlignment="0" applyProtection="0"/>
    <xf numFmtId="0" fontId="11" fillId="0" borderId="2" applyNumberFormat="0" applyFill="0" applyAlignment="0" applyProtection="0"/>
    <xf numFmtId="0" fontId="14" fillId="22" borderId="0" applyNumberFormat="0" applyBorder="0" applyAlignment="0" applyProtection="0"/>
    <xf numFmtId="0" fontId="1" fillId="23" borderId="4" applyNumberFormat="0" applyFont="0" applyAlignment="0" applyProtection="0"/>
    <xf numFmtId="0" fontId="16" fillId="20" borderId="5" applyNumberFormat="0" applyAlignment="0" applyProtection="0"/>
    <xf numFmtId="0" fontId="18" fillId="0" borderId="0" applyNumberFormat="0" applyFill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9" fillId="0" borderId="0" applyNumberFormat="0" applyFill="0" applyBorder="0" applyAlignment="0" applyProtection="0"/>
  </cellStyleXfs>
  <cellXfs count="142">
    <xf numFmtId="0" fontId="1" fillId="0" borderId="0" xfId="0" applyFont="1"/>
    <xf numFmtId="164" fontId="1" fillId="0" borderId="0" xfId="0" applyNumberFormat="1" applyFont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/>
    <xf numFmtId="0" fontId="1" fillId="0" borderId="14" xfId="0" applyFont="1" applyBorder="1"/>
    <xf numFmtId="0" fontId="3" fillId="0" borderId="15" xfId="0" applyFont="1" applyBorder="1"/>
    <xf numFmtId="0" fontId="1" fillId="0" borderId="16" xfId="0" applyFont="1" applyBorder="1"/>
    <xf numFmtId="166" fontId="1" fillId="0" borderId="12" xfId="0" applyNumberFormat="1" applyFont="1" applyBorder="1"/>
    <xf numFmtId="0" fontId="1" fillId="0" borderId="13" xfId="0" applyFont="1" applyBorder="1"/>
    <xf numFmtId="0" fontId="1" fillId="0" borderId="17" xfId="0" applyFont="1" applyBorder="1"/>
    <xf numFmtId="0" fontId="1" fillId="0" borderId="18" xfId="0" applyFont="1" applyBorder="1"/>
    <xf numFmtId="0" fontId="6" fillId="0" borderId="17" xfId="0" applyFont="1" applyBorder="1"/>
    <xf numFmtId="0" fontId="6" fillId="0" borderId="0" xfId="0" applyFont="1"/>
    <xf numFmtId="0" fontId="1" fillId="0" borderId="15" xfId="0" applyFont="1" applyBorder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18" xfId="0" applyFont="1" applyBorder="1" applyAlignment="1">
      <alignment horizontal="left"/>
    </xf>
    <xf numFmtId="0" fontId="1" fillId="0" borderId="20" xfId="0" applyFont="1" applyBorder="1"/>
    <xf numFmtId="0" fontId="1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167" fontId="1" fillId="0" borderId="0" xfId="0" applyNumberFormat="1" applyFont="1"/>
    <xf numFmtId="38" fontId="1" fillId="0" borderId="0" xfId="0" applyNumberFormat="1" applyFont="1" applyAlignment="1">
      <alignment horizontal="right"/>
    </xf>
    <xf numFmtId="0" fontId="3" fillId="0" borderId="0" xfId="0" applyFont="1"/>
    <xf numFmtId="0" fontId="1" fillId="0" borderId="18" xfId="0" applyFont="1" applyBorder="1" applyAlignment="1">
      <alignment horizontal="center"/>
    </xf>
    <xf numFmtId="3" fontId="1" fillId="0" borderId="18" xfId="0" applyNumberFormat="1" applyFont="1" applyBorder="1"/>
    <xf numFmtId="14" fontId="1" fillId="0" borderId="0" xfId="0" applyNumberFormat="1" applyFont="1"/>
    <xf numFmtId="166" fontId="1" fillId="0" borderId="0" xfId="0" applyNumberFormat="1" applyFont="1"/>
    <xf numFmtId="168" fontId="2" fillId="0" borderId="12" xfId="0" applyNumberFormat="1" applyFont="1" applyBorder="1"/>
    <xf numFmtId="168" fontId="1" fillId="0" borderId="18" xfId="0" applyNumberFormat="1" applyFont="1" applyBorder="1" applyAlignment="1">
      <alignment horizontal="right"/>
    </xf>
    <xf numFmtId="0" fontId="3" fillId="0" borderId="18" xfId="0" applyFont="1" applyBorder="1" applyAlignment="1">
      <alignment horizontal="left"/>
    </xf>
    <xf numFmtId="168" fontId="2" fillId="0" borderId="19" xfId="0" applyNumberFormat="1" applyFont="1" applyBorder="1"/>
    <xf numFmtId="8" fontId="1" fillId="0" borderId="0" xfId="0" applyNumberFormat="1" applyFont="1"/>
    <xf numFmtId="10" fontId="1" fillId="0" borderId="0" xfId="0" applyNumberFormat="1" applyFont="1"/>
    <xf numFmtId="168" fontId="1" fillId="0" borderId="12" xfId="0" applyNumberFormat="1" applyFont="1" applyBorder="1"/>
    <xf numFmtId="168" fontId="1" fillId="0" borderId="18" xfId="0" applyNumberFormat="1" applyFont="1" applyBorder="1"/>
    <xf numFmtId="0" fontId="1" fillId="0" borderId="19" xfId="0" applyFont="1" applyBorder="1" applyAlignment="1">
      <alignment horizontal="center"/>
    </xf>
    <xf numFmtId="164" fontId="1" fillId="0" borderId="18" xfId="0" applyNumberFormat="1" applyFont="1" applyBorder="1"/>
    <xf numFmtId="168" fontId="3" fillId="0" borderId="18" xfId="0" applyNumberFormat="1" applyFont="1" applyBorder="1"/>
    <xf numFmtId="0" fontId="3" fillId="0" borderId="19" xfId="0" applyFont="1" applyBorder="1"/>
    <xf numFmtId="0" fontId="3" fillId="0" borderId="20" xfId="0" applyFont="1" applyBorder="1"/>
    <xf numFmtId="38" fontId="1" fillId="0" borderId="20" xfId="0" applyNumberFormat="1" applyFont="1" applyBorder="1"/>
    <xf numFmtId="165" fontId="6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right"/>
    </xf>
    <xf numFmtId="0" fontId="4" fillId="0" borderId="0" xfId="0" applyFont="1" applyAlignment="1" applyProtection="1">
      <alignment horizontal="left"/>
      <protection locked="0"/>
    </xf>
    <xf numFmtId="168" fontId="4" fillId="0" borderId="18" xfId="0" applyNumberFormat="1" applyFont="1" applyBorder="1" applyProtection="1">
      <protection locked="0"/>
    </xf>
    <xf numFmtId="0" fontId="5" fillId="0" borderId="0" xfId="0" applyFont="1"/>
    <xf numFmtId="0" fontId="5" fillId="0" borderId="18" xfId="0" applyFont="1" applyBorder="1" applyAlignment="1">
      <alignment horizontal="center"/>
    </xf>
    <xf numFmtId="0" fontId="5" fillId="0" borderId="18" xfId="0" applyFont="1" applyBorder="1"/>
    <xf numFmtId="0" fontId="5" fillId="0" borderId="19" xfId="0" applyFont="1" applyBorder="1"/>
    <xf numFmtId="0" fontId="5" fillId="0" borderId="20" xfId="0" applyFont="1" applyBorder="1"/>
    <xf numFmtId="165" fontId="5" fillId="0" borderId="18" xfId="0" applyNumberFormat="1" applyFont="1" applyBorder="1" applyAlignment="1">
      <alignment horizontal="center"/>
    </xf>
    <xf numFmtId="168" fontId="1" fillId="0" borderId="20" xfId="0" applyNumberFormat="1" applyFont="1" applyBorder="1"/>
    <xf numFmtId="168" fontId="1" fillId="0" borderId="19" xfId="0" applyNumberFormat="1" applyFont="1" applyBorder="1"/>
    <xf numFmtId="168" fontId="1" fillId="0" borderId="0" xfId="0" applyNumberFormat="1" applyFont="1"/>
    <xf numFmtId="168" fontId="1" fillId="0" borderId="14" xfId="0" applyNumberFormat="1" applyFont="1" applyBorder="1"/>
    <xf numFmtId="168" fontId="1" fillId="0" borderId="16" xfId="0" applyNumberFormat="1" applyFont="1" applyBorder="1"/>
    <xf numFmtId="168" fontId="5" fillId="0" borderId="0" xfId="0" applyNumberFormat="1" applyFont="1" applyAlignment="1">
      <alignment horizontal="center"/>
    </xf>
    <xf numFmtId="168" fontId="5" fillId="0" borderId="18" xfId="0" applyNumberFormat="1" applyFont="1" applyBorder="1" applyAlignment="1">
      <alignment horizontal="center"/>
    </xf>
    <xf numFmtId="168" fontId="1" fillId="0" borderId="17" xfId="0" applyNumberFormat="1" applyFont="1" applyBorder="1"/>
    <xf numFmtId="168" fontId="1" fillId="0" borderId="14" xfId="0" applyNumberFormat="1" applyFont="1" applyBorder="1" applyAlignment="1">
      <alignment horizontal="right"/>
    </xf>
    <xf numFmtId="168" fontId="1" fillId="0" borderId="0" xfId="0" applyNumberFormat="1" applyFont="1" applyAlignment="1">
      <alignment horizontal="right"/>
    </xf>
    <xf numFmtId="168" fontId="1" fillId="0" borderId="16" xfId="0" applyNumberFormat="1" applyFont="1" applyBorder="1" applyAlignment="1">
      <alignment horizontal="right"/>
    </xf>
    <xf numFmtId="168" fontId="1" fillId="0" borderId="19" xfId="0" applyNumberFormat="1" applyFont="1" applyBorder="1" applyAlignment="1">
      <alignment horizontal="right"/>
    </xf>
    <xf numFmtId="168" fontId="1" fillId="0" borderId="20" xfId="0" applyNumberFormat="1" applyFont="1" applyBorder="1" applyAlignment="1">
      <alignment horizontal="right"/>
    </xf>
    <xf numFmtId="168" fontId="5" fillId="0" borderId="14" xfId="0" applyNumberFormat="1" applyFont="1" applyBorder="1" applyAlignment="1">
      <alignment horizontal="center"/>
    </xf>
    <xf numFmtId="0" fontId="1" fillId="0" borderId="0" xfId="0" applyFont="1" applyAlignment="1">
      <alignment vertical="center"/>
    </xf>
    <xf numFmtId="168" fontId="1" fillId="0" borderId="0" xfId="0" applyNumberFormat="1" applyFont="1" applyAlignment="1">
      <alignment vertical="center"/>
    </xf>
    <xf numFmtId="14" fontId="1" fillId="0" borderId="12" xfId="0" applyNumberFormat="1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3" fillId="0" borderId="17" xfId="0" applyFont="1" applyBorder="1" applyAlignment="1">
      <alignment vertical="center"/>
    </xf>
    <xf numFmtId="168" fontId="1" fillId="0" borderId="0" xfId="0" applyNumberFormat="1" applyFont="1" applyAlignment="1">
      <alignment horizontal="right" vertical="center"/>
    </xf>
    <xf numFmtId="164" fontId="1" fillId="0" borderId="18" xfId="0" applyNumberFormat="1" applyFont="1" applyBorder="1" applyAlignment="1">
      <alignment horizontal="center"/>
    </xf>
    <xf numFmtId="0" fontId="3" fillId="0" borderId="0" xfId="0" applyFont="1" applyAlignment="1" applyProtection="1">
      <alignment vertical="center"/>
      <protection locked="0"/>
    </xf>
    <xf numFmtId="0" fontId="1" fillId="0" borderId="1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8" fontId="1" fillId="0" borderId="0" xfId="0" applyNumberFormat="1" applyFont="1" applyBorder="1" applyAlignment="1">
      <alignment horizontal="center"/>
    </xf>
    <xf numFmtId="168" fontId="1" fillId="0" borderId="0" xfId="0" applyNumberFormat="1" applyFont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3" fillId="0" borderId="17" xfId="0" applyFont="1" applyBorder="1"/>
    <xf numFmtId="168" fontId="1" fillId="0" borderId="0" xfId="0" applyNumberFormat="1" applyFont="1" applyBorder="1" applyAlignment="1">
      <alignment horizontal="right"/>
    </xf>
    <xf numFmtId="10" fontId="1" fillId="0" borderId="14" xfId="0" applyNumberFormat="1" applyFont="1" applyBorder="1"/>
    <xf numFmtId="0" fontId="25" fillId="0" borderId="19" xfId="0" applyFont="1" applyBorder="1" applyAlignment="1">
      <alignment horizontal="center"/>
    </xf>
    <xf numFmtId="0" fontId="25" fillId="0" borderId="25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5" fillId="0" borderId="26" xfId="0" applyFont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168" fontId="25" fillId="0" borderId="26" xfId="0" applyNumberFormat="1" applyFont="1" applyBorder="1" applyAlignment="1">
      <alignment horizontal="center" vertical="center"/>
    </xf>
    <xf numFmtId="168" fontId="25" fillId="0" borderId="28" xfId="0" applyNumberFormat="1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38" fontId="25" fillId="0" borderId="28" xfId="0" applyNumberFormat="1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0" borderId="19" xfId="0" applyFont="1" applyBorder="1" applyAlignment="1">
      <alignment horizontal="center"/>
    </xf>
    <xf numFmtId="0" fontId="25" fillId="0" borderId="20" xfId="0" applyFont="1" applyBorder="1" applyAlignment="1">
      <alignment horizontal="center"/>
    </xf>
    <xf numFmtId="164" fontId="25" fillId="0" borderId="18" xfId="0" applyNumberFormat="1" applyFont="1" applyBorder="1" applyAlignment="1">
      <alignment horizontal="center"/>
    </xf>
    <xf numFmtId="168" fontId="1" fillId="0" borderId="13" xfId="0" applyNumberFormat="1" applyFont="1" applyBorder="1"/>
    <xf numFmtId="0" fontId="1" fillId="0" borderId="25" xfId="0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168" fontId="1" fillId="0" borderId="25" xfId="0" applyNumberFormat="1" applyFont="1" applyBorder="1"/>
    <xf numFmtId="168" fontId="1" fillId="0" borderId="30" xfId="0" applyNumberFormat="1" applyFont="1" applyBorder="1"/>
    <xf numFmtId="0" fontId="25" fillId="0" borderId="0" xfId="0" applyFont="1"/>
    <xf numFmtId="0" fontId="24" fillId="0" borderId="0" xfId="0" applyFont="1" applyProtection="1">
      <protection locked="0"/>
    </xf>
    <xf numFmtId="8" fontId="27" fillId="0" borderId="0" xfId="0" applyNumberFormat="1" applyFont="1" applyAlignment="1">
      <alignment horizontal="right"/>
    </xf>
    <xf numFmtId="8" fontId="27" fillId="0" borderId="0" xfId="0" applyNumberFormat="1" applyFont="1" applyAlignment="1">
      <alignment horizontal="right" vertical="center"/>
    </xf>
    <xf numFmtId="8" fontId="27" fillId="0" borderId="0" xfId="0" applyNumberFormat="1" applyFont="1" applyAlignment="1" applyProtection="1">
      <alignment horizontal="right"/>
      <protection locked="0"/>
    </xf>
    <xf numFmtId="8" fontId="27" fillId="0" borderId="0" xfId="0" applyNumberFormat="1" applyFont="1" applyBorder="1" applyAlignment="1">
      <alignment horizontal="right"/>
    </xf>
    <xf numFmtId="8" fontId="27" fillId="0" borderId="0" xfId="0" applyNumberFormat="1" applyFont="1" applyBorder="1" applyAlignment="1" applyProtection="1">
      <alignment horizontal="right"/>
      <protection locked="0"/>
    </xf>
    <xf numFmtId="8" fontId="26" fillId="0" borderId="12" xfId="0" applyNumberFormat="1" applyFont="1" applyBorder="1" applyAlignment="1">
      <alignment horizontal="center" vertical="center"/>
    </xf>
    <xf numFmtId="8" fontId="26" fillId="0" borderId="0" xfId="0" applyNumberFormat="1" applyFont="1" applyBorder="1" applyAlignment="1">
      <alignment horizontal="center"/>
    </xf>
    <xf numFmtId="8" fontId="26" fillId="0" borderId="0" xfId="0" applyNumberFormat="1" applyFont="1" applyBorder="1" applyAlignment="1" applyProtection="1">
      <alignment horizontal="right"/>
    </xf>
    <xf numFmtId="0" fontId="3" fillId="0" borderId="0" xfId="0" applyFont="1" applyBorder="1"/>
    <xf numFmtId="0" fontId="28" fillId="0" borderId="18" xfId="0" applyFont="1" applyBorder="1" applyAlignment="1" applyProtection="1">
      <alignment horizontal="left"/>
      <protection locked="0"/>
    </xf>
    <xf numFmtId="169" fontId="4" fillId="0" borderId="18" xfId="0" applyNumberFormat="1" applyFont="1" applyBorder="1" applyAlignment="1" applyProtection="1">
      <alignment horizontal="center"/>
      <protection locked="0"/>
    </xf>
    <xf numFmtId="0" fontId="28" fillId="0" borderId="31" xfId="0" applyFont="1" applyBorder="1" applyProtection="1">
      <protection locked="0"/>
    </xf>
    <xf numFmtId="0" fontId="28" fillId="0" borderId="18" xfId="0" applyFont="1" applyBorder="1" applyProtection="1">
      <protection locked="0"/>
    </xf>
    <xf numFmtId="168" fontId="1" fillId="0" borderId="10" xfId="0" applyNumberFormat="1" applyFont="1" applyBorder="1"/>
    <xf numFmtId="168" fontId="1" fillId="0" borderId="11" xfId="0" applyNumberFormat="1" applyFont="1" applyBorder="1"/>
    <xf numFmtId="168" fontId="5" fillId="0" borderId="12" xfId="0" applyNumberFormat="1" applyFont="1" applyBorder="1" applyAlignment="1">
      <alignment horizontal="center"/>
    </xf>
    <xf numFmtId="0" fontId="25" fillId="0" borderId="26" xfId="0" applyFont="1" applyBorder="1" applyAlignment="1">
      <alignment horizontal="center" vertical="center" wrapText="1"/>
    </xf>
    <xf numFmtId="0" fontId="5" fillId="0" borderId="10" xfId="0" applyFont="1" applyBorder="1"/>
    <xf numFmtId="0" fontId="5" fillId="0" borderId="11" xfId="0" applyFont="1" applyBorder="1"/>
    <xf numFmtId="0" fontId="5" fillId="0" borderId="12" xfId="0" applyFont="1" applyBorder="1"/>
    <xf numFmtId="0" fontId="2" fillId="0" borderId="21" xfId="0" applyFont="1" applyBorder="1" applyAlignment="1">
      <alignment horizontal="centerContinuous"/>
    </xf>
    <xf numFmtId="168" fontId="1" fillId="0" borderId="22" xfId="0" applyNumberFormat="1" applyFont="1" applyBorder="1" applyAlignment="1">
      <alignment horizontal="centerContinuous"/>
    </xf>
    <xf numFmtId="0" fontId="1" fillId="0" borderId="22" xfId="0" applyFont="1" applyBorder="1" applyAlignment="1">
      <alignment horizontal="centerContinuous" vertical="center"/>
    </xf>
    <xf numFmtId="0" fontId="2" fillId="0" borderId="21" xfId="0" applyFont="1" applyBorder="1" applyAlignment="1">
      <alignment horizontal="centerContinuous" vertical="center"/>
    </xf>
    <xf numFmtId="0" fontId="1" fillId="0" borderId="24" xfId="0" applyFont="1" applyBorder="1" applyAlignment="1">
      <alignment horizontal="centerContinuous"/>
    </xf>
    <xf numFmtId="0" fontId="4" fillId="0" borderId="21" xfId="0" applyFont="1" applyBorder="1" applyAlignment="1" applyProtection="1">
      <alignment horizontal="centerContinuous" vertical="center"/>
      <protection locked="0"/>
    </xf>
    <xf numFmtId="168" fontId="1" fillId="0" borderId="22" xfId="0" applyNumberFormat="1" applyFont="1" applyBorder="1" applyAlignment="1">
      <alignment horizontal="centerContinuous" vertical="center"/>
    </xf>
    <xf numFmtId="0" fontId="1" fillId="0" borderId="24" xfId="0" applyFont="1" applyBorder="1" applyAlignment="1">
      <alignment horizontal="centerContinuous" vertical="center"/>
    </xf>
    <xf numFmtId="0" fontId="25" fillId="0" borderId="23" xfId="0" applyFont="1" applyBorder="1" applyAlignment="1">
      <alignment horizontal="center"/>
    </xf>
    <xf numFmtId="0" fontId="24" fillId="0" borderId="0" xfId="0" applyFont="1" applyProtection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 xr:uid="{00000000-0005-0000-0000-000018000000}"/>
    <cellStyle name="Calculation" xfId="26" xr:uid="{00000000-0005-0000-0000-000019000000}"/>
    <cellStyle name="Check Cell" xfId="27" xr:uid="{00000000-0005-0000-0000-00001A000000}"/>
    <cellStyle name="Explanatory Text" xfId="28" xr:uid="{00000000-0005-0000-0000-00001B000000}"/>
    <cellStyle name="Good" xfId="29" xr:uid="{00000000-0005-0000-0000-00001C000000}"/>
    <cellStyle name="Input" xfId="30" xr:uid="{00000000-0005-0000-0000-00001D000000}"/>
    <cellStyle name="Linked Cell" xfId="31" xr:uid="{00000000-0005-0000-0000-00001E000000}"/>
    <cellStyle name="Neutral" xfId="32" xr:uid="{00000000-0005-0000-0000-00001F000000}"/>
    <cellStyle name="Normal" xfId="0" builtinId="0"/>
    <cellStyle name="Note" xfId="33" builtinId="10" customBuiltin="1"/>
    <cellStyle name="Output" xfId="34" xr:uid="{00000000-0005-0000-0000-000022000000}"/>
    <cellStyle name="Title" xfId="35" xr:uid="{00000000-0005-0000-0000-000023000000}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Warning Text" xfId="41" xr:uid="{00000000-0005-0000-0000-000029000000}"/>
  </cellStyles>
  <dxfs count="4">
    <dxf>
      <fill>
        <patternFill patternType="solid">
          <fgColor indexed="8"/>
          <bgColor indexed="27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AH113"/>
  <sheetViews>
    <sheetView tabSelected="1" workbookViewId="0">
      <pane ySplit="11" topLeftCell="A12" activePane="bottomLeft" state="frozen"/>
      <selection pane="bottomLeft"/>
    </sheetView>
  </sheetViews>
  <sheetFormatPr baseColWidth="10" defaultRowHeight="12.75" x14ac:dyDescent="0.2"/>
  <cols>
    <col min="1" max="1" width="6.7109375" customWidth="1"/>
    <col min="2" max="2" width="18.7109375" style="16" customWidth="1"/>
    <col min="3" max="3" width="20.7109375" style="25" customWidth="1"/>
    <col min="4" max="6" width="11.42578125" style="61"/>
    <col min="7" max="8" width="11.42578125" hidden="1" customWidth="1"/>
    <col min="9" max="9" width="11.42578125" style="61"/>
    <col min="10" max="10" width="11.42578125" hidden="1" customWidth="1"/>
    <col min="11" max="11" width="6.7109375" style="112" customWidth="1"/>
    <col min="12" max="12" width="20.7109375" style="30" customWidth="1"/>
    <col min="13" max="14" width="11.42578125" style="29"/>
    <col min="18" max="18" width="11.42578125" style="53"/>
    <col min="19" max="19" width="6.7109375" customWidth="1"/>
    <col min="20" max="20" width="20.7109375" customWidth="1"/>
    <col min="21" max="22" width="11.42578125" style="61"/>
    <col min="23" max="25" width="11.42578125" hidden="1" customWidth="1"/>
    <col min="26" max="26" width="11" style="61" customWidth="1"/>
    <col min="29" max="29" width="23.42578125" customWidth="1"/>
    <col min="30" max="31" width="11.42578125" customWidth="1"/>
    <col min="32" max="32" width="6.7109375" customWidth="1"/>
    <col min="33" max="33" width="16.7109375" customWidth="1"/>
    <col min="34" max="34" width="11.42578125" customWidth="1"/>
  </cols>
  <sheetData>
    <row r="1" spans="1:34" ht="12.75" customHeight="1" x14ac:dyDescent="0.2">
      <c r="AA1" s="110"/>
    </row>
    <row r="2" spans="1:34" ht="12.75" customHeight="1" x14ac:dyDescent="0.2">
      <c r="B2" s="111" t="s">
        <v>31</v>
      </c>
    </row>
    <row r="3" spans="1:34" ht="12.75" customHeight="1" x14ac:dyDescent="0.2">
      <c r="B3" s="30"/>
      <c r="I3" s="63"/>
    </row>
    <row r="4" spans="1:34" ht="12.75" customHeight="1" x14ac:dyDescent="0.2">
      <c r="A4" s="14"/>
      <c r="B4" s="23"/>
      <c r="C4" s="24"/>
      <c r="D4" s="62"/>
      <c r="E4" s="62"/>
      <c r="F4" s="62"/>
      <c r="I4" s="125"/>
      <c r="L4" s="10"/>
      <c r="M4" s="6"/>
      <c r="N4" s="6"/>
      <c r="O4" s="6"/>
      <c r="P4" s="6"/>
      <c r="Q4" s="6"/>
      <c r="R4" s="129"/>
      <c r="T4" s="5"/>
      <c r="U4" s="67"/>
      <c r="V4" s="67"/>
      <c r="Z4" s="62"/>
      <c r="AA4" s="2"/>
    </row>
    <row r="5" spans="1:34" s="73" customFormat="1" ht="20.100000000000001" customHeight="1" x14ac:dyDescent="0.2">
      <c r="B5" s="137" t="s">
        <v>29</v>
      </c>
      <c r="C5" s="139"/>
      <c r="D5" s="138"/>
      <c r="E5" s="74"/>
      <c r="F5" s="74"/>
      <c r="G5"/>
      <c r="H5"/>
      <c r="I5" s="75">
        <f ca="1">TODAY()</f>
        <v>45555</v>
      </c>
      <c r="J5"/>
      <c r="K5" s="113"/>
      <c r="L5" s="76"/>
      <c r="M5" s="82"/>
      <c r="N5" s="77"/>
      <c r="O5" s="77"/>
      <c r="P5" s="77"/>
      <c r="Q5" s="77"/>
      <c r="R5" s="75">
        <f ca="1">TODAY()</f>
        <v>45555</v>
      </c>
      <c r="S5" s="78"/>
      <c r="T5" s="79"/>
      <c r="U5" s="80"/>
      <c r="V5" s="80"/>
      <c r="W5"/>
      <c r="X5"/>
      <c r="Y5"/>
      <c r="Z5" s="74"/>
      <c r="AA5" s="75">
        <f ca="1">TODAY()</f>
        <v>45555</v>
      </c>
      <c r="AB5" s="78"/>
      <c r="AC5"/>
      <c r="AD5"/>
      <c r="AE5"/>
      <c r="AF5"/>
      <c r="AG5"/>
      <c r="AH5"/>
    </row>
    <row r="6" spans="1:34" ht="12.75" customHeight="1" x14ac:dyDescent="0.2">
      <c r="B6" s="11"/>
      <c r="I6" s="9">
        <f ca="1">NOW()</f>
        <v>45555.410184375003</v>
      </c>
      <c r="L6" s="13"/>
      <c r="M6" s="14"/>
      <c r="N6" s="14"/>
      <c r="O6" s="14"/>
      <c r="P6" s="14"/>
      <c r="Q6" s="14"/>
      <c r="R6" s="9">
        <f ca="1">NOW()</f>
        <v>45555.410184375003</v>
      </c>
      <c r="S6" s="34"/>
      <c r="T6" s="11"/>
      <c r="U6" s="68"/>
      <c r="V6" s="68"/>
      <c r="AA6" s="9">
        <f ca="1">NOW()</f>
        <v>45555.410184375003</v>
      </c>
      <c r="AB6" s="34"/>
    </row>
    <row r="7" spans="1:34" ht="12.75" customHeight="1" x14ac:dyDescent="0.2">
      <c r="B7" s="26"/>
      <c r="C7" s="27"/>
      <c r="D7" s="63"/>
      <c r="E7" s="63"/>
      <c r="F7" s="63"/>
      <c r="I7" s="126"/>
      <c r="L7" s="15"/>
      <c r="M7" s="8"/>
      <c r="N7" s="8"/>
      <c r="O7" s="8"/>
      <c r="P7" s="8"/>
      <c r="Q7" s="8"/>
      <c r="R7" s="130"/>
      <c r="S7" s="34"/>
      <c r="T7" s="7"/>
      <c r="U7" s="69"/>
      <c r="V7" s="69"/>
      <c r="Z7" s="63"/>
      <c r="AA7" s="3"/>
    </row>
    <row r="8" spans="1:34" ht="12.75" customHeight="1" x14ac:dyDescent="0.2">
      <c r="B8" s="23"/>
      <c r="C8" s="24"/>
      <c r="D8" s="62"/>
      <c r="E8" s="62"/>
      <c r="I8" s="41"/>
      <c r="K8" s="115"/>
      <c r="L8" s="11"/>
      <c r="M8"/>
      <c r="N8"/>
      <c r="R8" s="131"/>
      <c r="T8" s="5"/>
      <c r="U8" s="67"/>
      <c r="V8" s="67"/>
      <c r="Z8" s="72"/>
      <c r="AA8" s="2"/>
    </row>
    <row r="9" spans="1:34" ht="12.75" customHeight="1" x14ac:dyDescent="0.2">
      <c r="B9" s="140" t="s">
        <v>4</v>
      </c>
      <c r="F9" s="64"/>
      <c r="I9" s="127"/>
      <c r="L9" s="140" t="s">
        <v>33</v>
      </c>
      <c r="M9"/>
      <c r="N9"/>
      <c r="Q9" s="18"/>
      <c r="R9" s="131"/>
      <c r="T9" s="132" t="s">
        <v>28</v>
      </c>
      <c r="U9" s="133"/>
      <c r="V9" s="68"/>
      <c r="Z9" s="64" t="str">
        <f>IF($Z$32&gt;0,"ERREUR !","")</f>
        <v/>
      </c>
      <c r="AA9" s="4"/>
    </row>
    <row r="10" spans="1:34" ht="12.75" customHeight="1" x14ac:dyDescent="0.2">
      <c r="B10" s="83"/>
      <c r="C10" s="84"/>
      <c r="D10" s="85"/>
      <c r="E10" s="64" t="str">
        <f>IF(Z32&gt;0,"A vérifier","")</f>
        <v/>
      </c>
      <c r="F10" s="86"/>
      <c r="I10" s="126"/>
      <c r="L10" s="11"/>
      <c r="M10" s="87"/>
      <c r="N10" s="88"/>
      <c r="O10" s="86"/>
      <c r="P10" s="17" t="str">
        <f>E10</f>
        <v/>
      </c>
      <c r="Q10" s="87"/>
      <c r="R10" s="130"/>
      <c r="T10" s="89"/>
      <c r="U10" s="90"/>
      <c r="V10" s="90"/>
      <c r="Z10" s="86"/>
      <c r="AA10" s="4"/>
    </row>
    <row r="11" spans="1:34" s="94" customFormat="1" ht="30" customHeight="1" thickBot="1" x14ac:dyDescent="0.25">
      <c r="B11" s="128" t="s">
        <v>32</v>
      </c>
      <c r="C11" s="96" t="s">
        <v>0</v>
      </c>
      <c r="D11" s="97" t="s">
        <v>3</v>
      </c>
      <c r="E11" s="98" t="s">
        <v>1</v>
      </c>
      <c r="F11" s="97" t="s">
        <v>6</v>
      </c>
      <c r="G11"/>
      <c r="H11"/>
      <c r="I11" s="97" t="s">
        <v>7</v>
      </c>
      <c r="J11"/>
      <c r="K11" s="117"/>
      <c r="L11" s="95" t="s">
        <v>0</v>
      </c>
      <c r="M11" s="99" t="s">
        <v>2</v>
      </c>
      <c r="N11" s="95" t="s">
        <v>3</v>
      </c>
      <c r="O11" s="100" t="s">
        <v>1</v>
      </c>
      <c r="P11" s="95" t="s">
        <v>5</v>
      </c>
      <c r="Q11" s="95" t="s">
        <v>8</v>
      </c>
      <c r="R11" s="95" t="s">
        <v>7</v>
      </c>
      <c r="S11"/>
      <c r="T11" s="95" t="s">
        <v>9</v>
      </c>
      <c r="U11" s="97" t="s">
        <v>2</v>
      </c>
      <c r="V11" s="97" t="s">
        <v>10</v>
      </c>
      <c r="W11"/>
      <c r="X11"/>
      <c r="Y11"/>
      <c r="Z11" s="97" t="s">
        <v>11</v>
      </c>
      <c r="AA11" s="95" t="s">
        <v>7</v>
      </c>
      <c r="AB11" s="101"/>
      <c r="AC11"/>
      <c r="AD11"/>
      <c r="AE11"/>
      <c r="AF11"/>
      <c r="AG11"/>
      <c r="AH11"/>
    </row>
    <row r="12" spans="1:34" ht="18" customHeight="1" x14ac:dyDescent="0.2">
      <c r="B12" s="122">
        <v>1</v>
      </c>
      <c r="C12" s="51" t="s">
        <v>18</v>
      </c>
      <c r="D12" s="52"/>
      <c r="E12" s="52">
        <v>50</v>
      </c>
      <c r="F12" s="42">
        <f t="shared" ref="F12:F43" si="0">IF(C12="","",(VLOOKUP(C12,$L$12:$P$29,5,0)))</f>
        <v>930</v>
      </c>
      <c r="I12" s="65" t="str">
        <f t="shared" ref="I12:I43" si="1">IF(C12="","",VLOOKUP(C12,$L$12:$R$29,7,0))</f>
        <v/>
      </c>
      <c r="K12" s="116"/>
      <c r="L12" s="21" t="str">
        <f t="shared" ref="L12:L29" si="2">IF(T12="","",T12)</f>
        <v>BOUTEILLE BLANCHE</v>
      </c>
      <c r="M12" s="36">
        <f t="shared" ref="M12:M29" si="3">U12</f>
        <v>1000</v>
      </c>
      <c r="N12" s="36">
        <f t="shared" ref="N12:N29" si="4">IF(M12="","",SUMIF($C$12:$C$108,L12,$D$12:$D$108))</f>
        <v>0</v>
      </c>
      <c r="O12" s="36">
        <f>IF(M12="","",SUMIF($C$12:$C$108,L12,$E$12:$E$108))</f>
        <v>70</v>
      </c>
      <c r="P12" s="36">
        <f t="shared" ref="P12:P29" si="5">M12+N12-O12</f>
        <v>930</v>
      </c>
      <c r="Q12" s="36">
        <f t="shared" ref="Q12:Q29" si="6">V12</f>
        <v>100</v>
      </c>
      <c r="R12" s="54" t="str">
        <f>IF(L12="","",AA12)</f>
        <v/>
      </c>
      <c r="S12" s="91"/>
      <c r="T12" s="123" t="s">
        <v>18</v>
      </c>
      <c r="U12" s="52">
        <v>1000</v>
      </c>
      <c r="V12" s="52">
        <v>100</v>
      </c>
      <c r="Z12" s="41">
        <f>IF(P12&lt;0,1,0)</f>
        <v>0</v>
      </c>
      <c r="AA12" s="58" t="str">
        <f>IF(P12&lt;=V12,"Oui","")</f>
        <v/>
      </c>
      <c r="AB12" s="49"/>
    </row>
    <row r="13" spans="1:34" ht="12.75" customHeight="1" x14ac:dyDescent="0.2">
      <c r="B13" s="122">
        <v>1</v>
      </c>
      <c r="C13" s="51" t="s">
        <v>24</v>
      </c>
      <c r="D13" s="52"/>
      <c r="E13" s="52">
        <v>50</v>
      </c>
      <c r="F13" s="42">
        <f t="shared" si="0"/>
        <v>945</v>
      </c>
      <c r="I13" s="65" t="str">
        <f t="shared" si="1"/>
        <v/>
      </c>
      <c r="K13" s="114"/>
      <c r="L13" s="21" t="str">
        <f t="shared" si="2"/>
        <v>BOUTEILLE BLEUE</v>
      </c>
      <c r="M13" s="36">
        <f t="shared" si="3"/>
        <v>1000</v>
      </c>
      <c r="N13" s="36">
        <f t="shared" si="4"/>
        <v>0</v>
      </c>
      <c r="O13" s="36">
        <f t="shared" ref="O13:O29" si="7">IF(M13="","",SUMIF($C$12:$C$108,L13,$E$12:$E$108))</f>
        <v>20</v>
      </c>
      <c r="P13" s="36">
        <f t="shared" si="5"/>
        <v>980</v>
      </c>
      <c r="Q13" s="36">
        <f t="shared" si="6"/>
        <v>100</v>
      </c>
      <c r="R13" s="54" t="str">
        <f>IF(L13="","",AA13)</f>
        <v/>
      </c>
      <c r="S13" s="40"/>
      <c r="T13" s="124" t="s">
        <v>20</v>
      </c>
      <c r="U13" s="52">
        <v>1000</v>
      </c>
      <c r="V13" s="52">
        <v>100</v>
      </c>
      <c r="Z13" s="41">
        <f>IF(P13&lt;0,1,0)</f>
        <v>0</v>
      </c>
      <c r="AA13" s="58" t="str">
        <f>IF(P13&lt;=V13,"Oui","")</f>
        <v/>
      </c>
      <c r="AB13" s="49"/>
    </row>
    <row r="14" spans="1:34" ht="12.75" customHeight="1" x14ac:dyDescent="0.2">
      <c r="B14" s="122">
        <v>2</v>
      </c>
      <c r="C14" s="51" t="s">
        <v>21</v>
      </c>
      <c r="D14" s="52"/>
      <c r="E14" s="52">
        <v>950</v>
      </c>
      <c r="F14" s="42">
        <f t="shared" si="0"/>
        <v>150</v>
      </c>
      <c r="I14" s="65" t="str">
        <f t="shared" si="1"/>
        <v/>
      </c>
      <c r="K14" s="114"/>
      <c r="L14" s="21" t="str">
        <f t="shared" si="2"/>
        <v>BOUTEILLE MAUVE</v>
      </c>
      <c r="M14" s="36">
        <f t="shared" si="3"/>
        <v>1000</v>
      </c>
      <c r="N14" s="36">
        <f t="shared" si="4"/>
        <v>100</v>
      </c>
      <c r="O14" s="36">
        <f t="shared" si="7"/>
        <v>950</v>
      </c>
      <c r="P14" s="36">
        <f t="shared" si="5"/>
        <v>150</v>
      </c>
      <c r="Q14" s="36">
        <f t="shared" si="6"/>
        <v>100</v>
      </c>
      <c r="R14" s="54" t="str">
        <f>IF(L14="","",AA14)</f>
        <v/>
      </c>
      <c r="S14" s="40"/>
      <c r="T14" s="124" t="s">
        <v>21</v>
      </c>
      <c r="U14" s="52">
        <v>1000</v>
      </c>
      <c r="V14" s="52">
        <v>100</v>
      </c>
      <c r="Z14" s="41">
        <f>IF(P14&lt;0,1,0)</f>
        <v>0</v>
      </c>
      <c r="AA14" s="58" t="str">
        <f>IF(P14&lt;=V14,"Oui","")</f>
        <v/>
      </c>
      <c r="AB14" s="49"/>
    </row>
    <row r="15" spans="1:34" ht="12.75" customHeight="1" x14ac:dyDescent="0.2">
      <c r="B15" s="122">
        <v>2</v>
      </c>
      <c r="C15" s="51" t="s">
        <v>22</v>
      </c>
      <c r="D15" s="52"/>
      <c r="E15" s="52">
        <v>950</v>
      </c>
      <c r="F15" s="42">
        <f t="shared" si="0"/>
        <v>135</v>
      </c>
      <c r="I15" s="65" t="str">
        <f t="shared" si="1"/>
        <v/>
      </c>
      <c r="K15" s="114"/>
      <c r="L15" s="21" t="str">
        <f t="shared" si="2"/>
        <v>BOUTEILLE ROSE</v>
      </c>
      <c r="M15" s="36">
        <f t="shared" si="3"/>
        <v>1000</v>
      </c>
      <c r="N15" s="36">
        <f t="shared" si="4"/>
        <v>0</v>
      </c>
      <c r="O15" s="36">
        <f t="shared" si="7"/>
        <v>0</v>
      </c>
      <c r="P15" s="36">
        <f t="shared" si="5"/>
        <v>1000</v>
      </c>
      <c r="Q15" s="36">
        <f t="shared" si="6"/>
        <v>100</v>
      </c>
      <c r="R15" s="54" t="str">
        <f>IF(L15="","",AA15)</f>
        <v/>
      </c>
      <c r="S15" s="40"/>
      <c r="T15" s="121" t="s">
        <v>19</v>
      </c>
      <c r="U15" s="52">
        <v>1000</v>
      </c>
      <c r="V15" s="52">
        <v>100</v>
      </c>
      <c r="Z15" s="41">
        <f>IF(P15&lt;0,1,0)</f>
        <v>0</v>
      </c>
      <c r="AA15" s="58" t="str">
        <f>IF(P15&lt;=V15,"Oui","")</f>
        <v/>
      </c>
      <c r="AB15" s="49"/>
    </row>
    <row r="16" spans="1:34" ht="12.75" customHeight="1" x14ac:dyDescent="0.2">
      <c r="B16" s="122">
        <v>3</v>
      </c>
      <c r="C16" s="51" t="s">
        <v>20</v>
      </c>
      <c r="D16" s="52"/>
      <c r="E16" s="52">
        <v>20</v>
      </c>
      <c r="F16" s="42">
        <f t="shared" si="0"/>
        <v>980</v>
      </c>
      <c r="I16" s="65" t="str">
        <f t="shared" si="1"/>
        <v/>
      </c>
      <c r="K16" s="114"/>
      <c r="L16" s="21" t="str">
        <f t="shared" si="2"/>
        <v>BOUTEILLE TRANSP.</v>
      </c>
      <c r="M16" s="36">
        <f t="shared" si="3"/>
        <v>1000</v>
      </c>
      <c r="N16" s="36">
        <f t="shared" si="4"/>
        <v>0</v>
      </c>
      <c r="O16" s="36">
        <f t="shared" si="7"/>
        <v>0</v>
      </c>
      <c r="P16" s="36">
        <f t="shared" si="5"/>
        <v>1000</v>
      </c>
      <c r="Q16" s="36">
        <f t="shared" si="6"/>
        <v>100</v>
      </c>
      <c r="R16" s="54" t="str">
        <f>IF(L16="","",AA16)</f>
        <v/>
      </c>
      <c r="S16" s="40"/>
      <c r="T16" s="124" t="s">
        <v>26</v>
      </c>
      <c r="U16" s="52">
        <v>1000</v>
      </c>
      <c r="V16" s="52">
        <v>100</v>
      </c>
      <c r="Z16" s="41">
        <f>IF(P16&lt;0,1,0)</f>
        <v>0</v>
      </c>
      <c r="AA16" s="58" t="str">
        <f>IF(P16&lt;=V16,"Oui","")</f>
        <v/>
      </c>
      <c r="AB16" s="49"/>
    </row>
    <row r="17" spans="2:28" ht="12.75" customHeight="1" x14ac:dyDescent="0.2">
      <c r="B17" s="122">
        <v>3</v>
      </c>
      <c r="C17" s="51" t="s">
        <v>25</v>
      </c>
      <c r="D17" s="52"/>
      <c r="E17" s="52">
        <v>20</v>
      </c>
      <c r="F17" s="42">
        <f t="shared" si="0"/>
        <v>980</v>
      </c>
      <c r="I17" s="65" t="str">
        <f t="shared" si="1"/>
        <v/>
      </c>
      <c r="K17" s="114"/>
      <c r="L17" s="21" t="str">
        <f t="shared" si="2"/>
        <v>Bouchon Blanc</v>
      </c>
      <c r="M17" s="36">
        <f t="shared" si="3"/>
        <v>1000</v>
      </c>
      <c r="N17" s="36">
        <f t="shared" si="4"/>
        <v>100</v>
      </c>
      <c r="O17" s="36">
        <f t="shared" si="7"/>
        <v>965</v>
      </c>
      <c r="P17" s="36">
        <f t="shared" si="5"/>
        <v>135</v>
      </c>
      <c r="Q17" s="36">
        <f t="shared" si="6"/>
        <v>100</v>
      </c>
      <c r="R17" s="54" t="str">
        <f>IF(L17="","",AA17)</f>
        <v/>
      </c>
      <c r="S17" s="40"/>
      <c r="T17" s="124" t="s">
        <v>22</v>
      </c>
      <c r="U17" s="52">
        <v>1000</v>
      </c>
      <c r="V17" s="52">
        <v>100</v>
      </c>
      <c r="Z17" s="41">
        <f>IF(P17&lt;0,1,0)</f>
        <v>0</v>
      </c>
      <c r="AA17" s="58" t="str">
        <f>IF(P17&lt;=V17,"Oui","")</f>
        <v/>
      </c>
      <c r="AB17" s="49"/>
    </row>
    <row r="18" spans="2:28" ht="12.75" customHeight="1" x14ac:dyDescent="0.2">
      <c r="B18" s="122">
        <v>999</v>
      </c>
      <c r="C18" s="51" t="s">
        <v>21</v>
      </c>
      <c r="D18" s="52">
        <v>100</v>
      </c>
      <c r="E18" s="52"/>
      <c r="F18" s="42">
        <f t="shared" si="0"/>
        <v>150</v>
      </c>
      <c r="I18" s="65" t="str">
        <f t="shared" si="1"/>
        <v/>
      </c>
      <c r="K18" s="114"/>
      <c r="L18" s="21" t="str">
        <f t="shared" si="2"/>
        <v>Bouchon Bleu</v>
      </c>
      <c r="M18" s="36">
        <f t="shared" si="3"/>
        <v>1000</v>
      </c>
      <c r="N18" s="36">
        <f t="shared" si="4"/>
        <v>0</v>
      </c>
      <c r="O18" s="36">
        <f t="shared" si="7"/>
        <v>55</v>
      </c>
      <c r="P18" s="36">
        <f t="shared" si="5"/>
        <v>945</v>
      </c>
      <c r="Q18" s="36">
        <f t="shared" si="6"/>
        <v>100</v>
      </c>
      <c r="R18" s="54" t="str">
        <f>IF(L18="","",AA18)</f>
        <v/>
      </c>
      <c r="S18" s="40"/>
      <c r="T18" s="124" t="s">
        <v>24</v>
      </c>
      <c r="U18" s="52">
        <v>1000</v>
      </c>
      <c r="V18" s="52">
        <v>100</v>
      </c>
      <c r="Z18" s="41">
        <f>IF(P18&lt;0,1,0)</f>
        <v>0</v>
      </c>
      <c r="AA18" s="58" t="str">
        <f>IF(P18&lt;=V18,"Oui","")</f>
        <v/>
      </c>
      <c r="AB18" s="49"/>
    </row>
    <row r="19" spans="2:28" ht="12.75" customHeight="1" x14ac:dyDescent="0.2">
      <c r="B19" s="122">
        <v>999</v>
      </c>
      <c r="C19" s="51" t="s">
        <v>22</v>
      </c>
      <c r="D19" s="52">
        <v>100</v>
      </c>
      <c r="E19" s="52"/>
      <c r="F19" s="42">
        <f t="shared" si="0"/>
        <v>135</v>
      </c>
      <c r="I19" s="65" t="str">
        <f t="shared" si="1"/>
        <v/>
      </c>
      <c r="K19" s="114"/>
      <c r="L19" s="21" t="str">
        <f t="shared" si="2"/>
        <v>Bouchon Mauve</v>
      </c>
      <c r="M19" s="36">
        <f t="shared" si="3"/>
        <v>1000</v>
      </c>
      <c r="N19" s="36">
        <f t="shared" si="4"/>
        <v>0</v>
      </c>
      <c r="O19" s="36">
        <f t="shared" si="7"/>
        <v>0</v>
      </c>
      <c r="P19" s="36">
        <f t="shared" si="5"/>
        <v>1000</v>
      </c>
      <c r="Q19" s="36">
        <f t="shared" si="6"/>
        <v>100</v>
      </c>
      <c r="R19" s="54" t="str">
        <f>IF(L19="","",AA19)</f>
        <v/>
      </c>
      <c r="S19" s="40"/>
      <c r="T19" s="124" t="s">
        <v>27</v>
      </c>
      <c r="U19" s="52">
        <v>1000</v>
      </c>
      <c r="V19" s="52">
        <v>100</v>
      </c>
      <c r="Z19" s="41">
        <f>IF(P19&lt;0,1,0)</f>
        <v>0</v>
      </c>
      <c r="AA19" s="58" t="str">
        <f>IF(P19&lt;=V19,"Oui","")</f>
        <v/>
      </c>
      <c r="AB19" s="49"/>
    </row>
    <row r="20" spans="2:28" ht="12.75" customHeight="1" x14ac:dyDescent="0.2">
      <c r="B20" s="122">
        <v>4</v>
      </c>
      <c r="C20" s="51" t="s">
        <v>18</v>
      </c>
      <c r="D20" s="52"/>
      <c r="E20" s="52">
        <v>20</v>
      </c>
      <c r="F20" s="42">
        <f t="shared" si="0"/>
        <v>930</v>
      </c>
      <c r="I20" s="65" t="str">
        <f t="shared" si="1"/>
        <v/>
      </c>
      <c r="K20" s="114"/>
      <c r="L20" s="21" t="str">
        <f t="shared" si="2"/>
        <v>Bouchon Rose</v>
      </c>
      <c r="M20" s="36">
        <f t="shared" si="3"/>
        <v>1000</v>
      </c>
      <c r="N20" s="36">
        <f t="shared" si="4"/>
        <v>0</v>
      </c>
      <c r="O20" s="36">
        <f t="shared" si="7"/>
        <v>0</v>
      </c>
      <c r="P20" s="36">
        <f t="shared" si="5"/>
        <v>1000</v>
      </c>
      <c r="Q20" s="36">
        <f t="shared" si="6"/>
        <v>100</v>
      </c>
      <c r="R20" s="54" t="str">
        <f>IF(L20="","",AA20)</f>
        <v/>
      </c>
      <c r="S20" s="40"/>
      <c r="T20" s="124" t="s">
        <v>23</v>
      </c>
      <c r="U20" s="52">
        <v>1000</v>
      </c>
      <c r="V20" s="52">
        <v>100</v>
      </c>
      <c r="Z20" s="41">
        <f>IF(P20&lt;0,1,0)</f>
        <v>0</v>
      </c>
      <c r="AA20" s="58" t="str">
        <f>IF(P20&lt;=V20,"Oui","")</f>
        <v/>
      </c>
      <c r="AB20" s="49"/>
    </row>
    <row r="21" spans="2:28" ht="12.75" customHeight="1" x14ac:dyDescent="0.2">
      <c r="B21" s="122">
        <v>4</v>
      </c>
      <c r="C21" s="51" t="s">
        <v>22</v>
      </c>
      <c r="D21" s="52"/>
      <c r="E21" s="52">
        <v>15</v>
      </c>
      <c r="F21" s="42">
        <f t="shared" si="0"/>
        <v>135</v>
      </c>
      <c r="I21" s="65" t="str">
        <f t="shared" si="1"/>
        <v/>
      </c>
      <c r="K21" s="114"/>
      <c r="L21" s="21" t="str">
        <f t="shared" si="2"/>
        <v>Bouchon Transp.</v>
      </c>
      <c r="M21" s="36">
        <f t="shared" si="3"/>
        <v>1000</v>
      </c>
      <c r="N21" s="36">
        <f t="shared" si="4"/>
        <v>0</v>
      </c>
      <c r="O21" s="36">
        <f t="shared" si="7"/>
        <v>20</v>
      </c>
      <c r="P21" s="36">
        <f t="shared" si="5"/>
        <v>980</v>
      </c>
      <c r="Q21" s="36">
        <f t="shared" si="6"/>
        <v>100</v>
      </c>
      <c r="R21" s="54" t="str">
        <f>IF(L21="","",AA21)</f>
        <v/>
      </c>
      <c r="S21" s="40"/>
      <c r="T21" s="124" t="s">
        <v>25</v>
      </c>
      <c r="U21" s="52">
        <v>1000</v>
      </c>
      <c r="V21" s="52">
        <v>100</v>
      </c>
      <c r="Z21" s="41">
        <f>IF(P21&lt;0,1,0)</f>
        <v>0</v>
      </c>
      <c r="AA21" s="58" t="str">
        <f>IF(P21&lt;=V21,"Oui","")</f>
        <v/>
      </c>
      <c r="AB21" s="49"/>
    </row>
    <row r="22" spans="2:28" ht="12.75" customHeight="1" x14ac:dyDescent="0.2">
      <c r="B22" s="122">
        <v>4</v>
      </c>
      <c r="C22" s="51" t="s">
        <v>24</v>
      </c>
      <c r="D22" s="52"/>
      <c r="E22" s="52">
        <v>5</v>
      </c>
      <c r="F22" s="42">
        <f t="shared" si="0"/>
        <v>945</v>
      </c>
      <c r="I22" s="65" t="str">
        <f t="shared" si="1"/>
        <v/>
      </c>
      <c r="K22" s="114"/>
      <c r="L22" s="21" t="str">
        <f t="shared" si="2"/>
        <v/>
      </c>
      <c r="M22" s="36">
        <f t="shared" si="3"/>
        <v>0</v>
      </c>
      <c r="N22" s="36">
        <f t="shared" si="4"/>
        <v>0</v>
      </c>
      <c r="O22" s="36">
        <f t="shared" si="7"/>
        <v>0</v>
      </c>
      <c r="P22" s="36">
        <f t="shared" si="5"/>
        <v>0</v>
      </c>
      <c r="Q22" s="36">
        <f t="shared" si="6"/>
        <v>0</v>
      </c>
      <c r="R22" s="54" t="str">
        <f>IF(L22="","",AA22)</f>
        <v/>
      </c>
      <c r="S22" s="40"/>
      <c r="T22" s="121"/>
      <c r="U22" s="52"/>
      <c r="V22" s="52"/>
      <c r="Z22" s="41">
        <f>IF(P22&lt;0,1,0)</f>
        <v>0</v>
      </c>
      <c r="AA22" s="58" t="str">
        <f>IF(P22&lt;=V22,"Oui","")</f>
        <v>Oui</v>
      </c>
      <c r="AB22" s="49"/>
    </row>
    <row r="23" spans="2:28" ht="12.75" customHeight="1" x14ac:dyDescent="0.2">
      <c r="B23" s="122"/>
      <c r="C23" s="51"/>
      <c r="D23" s="52"/>
      <c r="E23" s="52"/>
      <c r="F23" s="42" t="str">
        <f t="shared" si="0"/>
        <v/>
      </c>
      <c r="I23" s="65" t="str">
        <f t="shared" si="1"/>
        <v/>
      </c>
      <c r="K23" s="114"/>
      <c r="L23" s="21" t="str">
        <f t="shared" si="2"/>
        <v/>
      </c>
      <c r="M23" s="36">
        <f t="shared" si="3"/>
        <v>0</v>
      </c>
      <c r="N23" s="36">
        <f t="shared" si="4"/>
        <v>0</v>
      </c>
      <c r="O23" s="36">
        <f t="shared" si="7"/>
        <v>0</v>
      </c>
      <c r="P23" s="36">
        <f t="shared" si="5"/>
        <v>0</v>
      </c>
      <c r="Q23" s="36">
        <f t="shared" si="6"/>
        <v>0</v>
      </c>
      <c r="R23" s="54" t="str">
        <f>IF(L23="","",AA23)</f>
        <v/>
      </c>
      <c r="S23" s="40"/>
      <c r="T23" s="121"/>
      <c r="U23" s="52"/>
      <c r="V23" s="52"/>
      <c r="Z23" s="41">
        <f>IF(P23&lt;0,1,0)</f>
        <v>0</v>
      </c>
      <c r="AA23" s="58" t="str">
        <f>IF(P23&lt;=V23,"Oui","")</f>
        <v>Oui</v>
      </c>
      <c r="AB23" s="49"/>
    </row>
    <row r="24" spans="2:28" ht="12.75" customHeight="1" x14ac:dyDescent="0.2">
      <c r="B24" s="122"/>
      <c r="C24" s="51"/>
      <c r="D24" s="52"/>
      <c r="E24" s="52"/>
      <c r="F24" s="42" t="str">
        <f t="shared" si="0"/>
        <v/>
      </c>
      <c r="I24" s="65" t="str">
        <f t="shared" si="1"/>
        <v/>
      </c>
      <c r="K24" s="114"/>
      <c r="L24" s="21" t="str">
        <f t="shared" si="2"/>
        <v/>
      </c>
      <c r="M24" s="36">
        <f t="shared" si="3"/>
        <v>0</v>
      </c>
      <c r="N24" s="36">
        <f t="shared" si="4"/>
        <v>0</v>
      </c>
      <c r="O24" s="36">
        <f t="shared" si="7"/>
        <v>0</v>
      </c>
      <c r="P24" s="36">
        <f t="shared" si="5"/>
        <v>0</v>
      </c>
      <c r="Q24" s="36">
        <f t="shared" si="6"/>
        <v>0</v>
      </c>
      <c r="R24" s="54" t="str">
        <f>IF(L24="","",AA24)</f>
        <v/>
      </c>
      <c r="S24" s="40"/>
      <c r="T24" s="121"/>
      <c r="U24" s="52"/>
      <c r="V24" s="52"/>
      <c r="Z24" s="41">
        <f>IF(P24&lt;0,1,0)</f>
        <v>0</v>
      </c>
      <c r="AA24" s="58" t="str">
        <f>IF(P24&lt;=V24,"Oui","")</f>
        <v>Oui</v>
      </c>
      <c r="AB24" s="49"/>
    </row>
    <row r="25" spans="2:28" ht="12.75" customHeight="1" x14ac:dyDescent="0.2">
      <c r="B25" s="122"/>
      <c r="C25" s="51"/>
      <c r="D25" s="52"/>
      <c r="E25" s="52"/>
      <c r="F25" s="42" t="str">
        <f t="shared" si="0"/>
        <v/>
      </c>
      <c r="I25" s="65" t="str">
        <f t="shared" si="1"/>
        <v/>
      </c>
      <c r="K25" s="114"/>
      <c r="L25" s="21" t="str">
        <f t="shared" si="2"/>
        <v/>
      </c>
      <c r="M25" s="36">
        <f t="shared" si="3"/>
        <v>0</v>
      </c>
      <c r="N25" s="36">
        <f t="shared" si="4"/>
        <v>0</v>
      </c>
      <c r="O25" s="36">
        <f t="shared" si="7"/>
        <v>0</v>
      </c>
      <c r="P25" s="36">
        <f t="shared" si="5"/>
        <v>0</v>
      </c>
      <c r="Q25" s="36">
        <f t="shared" si="6"/>
        <v>0</v>
      </c>
      <c r="R25" s="54" t="str">
        <f>IF(L25="","",AA25)</f>
        <v/>
      </c>
      <c r="S25" s="40"/>
      <c r="T25" s="121"/>
      <c r="U25" s="52"/>
      <c r="V25" s="52"/>
      <c r="Z25" s="41">
        <f>IF(P25&lt;0,1,0)</f>
        <v>0</v>
      </c>
      <c r="AA25" s="58" t="str">
        <f>IF(P25&lt;=V25,"Oui","")</f>
        <v>Oui</v>
      </c>
      <c r="AB25" s="49"/>
    </row>
    <row r="26" spans="2:28" ht="12.75" customHeight="1" x14ac:dyDescent="0.2">
      <c r="B26" s="122"/>
      <c r="C26" s="51"/>
      <c r="D26" s="52"/>
      <c r="E26" s="52"/>
      <c r="F26" s="42" t="str">
        <f t="shared" si="0"/>
        <v/>
      </c>
      <c r="I26" s="65" t="str">
        <f t="shared" si="1"/>
        <v/>
      </c>
      <c r="K26" s="114"/>
      <c r="L26" s="21" t="str">
        <f t="shared" si="2"/>
        <v/>
      </c>
      <c r="M26" s="36">
        <f t="shared" si="3"/>
        <v>0</v>
      </c>
      <c r="N26" s="36">
        <f t="shared" si="4"/>
        <v>0</v>
      </c>
      <c r="O26" s="36">
        <f t="shared" si="7"/>
        <v>0</v>
      </c>
      <c r="P26" s="36">
        <f t="shared" si="5"/>
        <v>0</v>
      </c>
      <c r="Q26" s="36">
        <f t="shared" si="6"/>
        <v>0</v>
      </c>
      <c r="R26" s="54" t="str">
        <f>IF(L26="","",AA26)</f>
        <v/>
      </c>
      <c r="S26" s="40"/>
      <c r="T26" s="121"/>
      <c r="U26" s="52"/>
      <c r="V26" s="52"/>
      <c r="Z26" s="41">
        <f>IF(P26&lt;0,1,0)</f>
        <v>0</v>
      </c>
      <c r="AA26" s="58" t="str">
        <f>IF(P26&lt;=V26,"Oui","")</f>
        <v>Oui</v>
      </c>
      <c r="AB26" s="49"/>
    </row>
    <row r="27" spans="2:28" ht="12.75" customHeight="1" x14ac:dyDescent="0.2">
      <c r="B27" s="122"/>
      <c r="C27" s="51"/>
      <c r="D27" s="52"/>
      <c r="E27" s="52"/>
      <c r="F27" s="42" t="str">
        <f t="shared" si="0"/>
        <v/>
      </c>
      <c r="I27" s="65" t="str">
        <f t="shared" si="1"/>
        <v/>
      </c>
      <c r="K27" s="114"/>
      <c r="L27" s="21" t="str">
        <f t="shared" si="2"/>
        <v/>
      </c>
      <c r="M27" s="36">
        <f t="shared" si="3"/>
        <v>0</v>
      </c>
      <c r="N27" s="36">
        <f t="shared" si="4"/>
        <v>0</v>
      </c>
      <c r="O27" s="36">
        <f t="shared" si="7"/>
        <v>0</v>
      </c>
      <c r="P27" s="36">
        <f t="shared" si="5"/>
        <v>0</v>
      </c>
      <c r="Q27" s="36">
        <f t="shared" si="6"/>
        <v>0</v>
      </c>
      <c r="R27" s="54" t="str">
        <f>IF(L27="","",AA27)</f>
        <v/>
      </c>
      <c r="S27" s="40"/>
      <c r="T27" s="121"/>
      <c r="U27" s="52"/>
      <c r="V27" s="52"/>
      <c r="Z27" s="41">
        <f>IF(P27&lt;0,1,0)</f>
        <v>0</v>
      </c>
      <c r="AA27" s="58" t="str">
        <f>IF(P27&lt;=V27,"Oui","")</f>
        <v>Oui</v>
      </c>
      <c r="AB27" s="49"/>
    </row>
    <row r="28" spans="2:28" ht="12.75" customHeight="1" x14ac:dyDescent="0.2">
      <c r="B28" s="122"/>
      <c r="C28" s="51"/>
      <c r="D28" s="52"/>
      <c r="E28" s="52"/>
      <c r="F28" s="42" t="str">
        <f t="shared" si="0"/>
        <v/>
      </c>
      <c r="I28" s="65" t="str">
        <f t="shared" si="1"/>
        <v/>
      </c>
      <c r="K28" s="114"/>
      <c r="L28" s="21" t="str">
        <f t="shared" si="2"/>
        <v/>
      </c>
      <c r="M28" s="36">
        <f t="shared" si="3"/>
        <v>0</v>
      </c>
      <c r="N28" s="36">
        <f t="shared" si="4"/>
        <v>0</v>
      </c>
      <c r="O28" s="36">
        <f t="shared" si="7"/>
        <v>0</v>
      </c>
      <c r="P28" s="36">
        <f t="shared" si="5"/>
        <v>0</v>
      </c>
      <c r="Q28" s="36">
        <f t="shared" si="6"/>
        <v>0</v>
      </c>
      <c r="R28" s="54" t="str">
        <f>IF(L28="","",AA28)</f>
        <v/>
      </c>
      <c r="S28" s="40"/>
      <c r="T28" s="121"/>
      <c r="U28" s="52"/>
      <c r="V28" s="52"/>
      <c r="Z28" s="41">
        <f>IF(P28&lt;0,1,0)</f>
        <v>0</v>
      </c>
      <c r="AA28" s="58" t="str">
        <f>IF(P28&lt;=V28,"Oui","")</f>
        <v>Oui</v>
      </c>
      <c r="AB28" s="49"/>
    </row>
    <row r="29" spans="2:28" ht="12.75" customHeight="1" x14ac:dyDescent="0.2">
      <c r="B29" s="122"/>
      <c r="C29" s="51"/>
      <c r="D29" s="52"/>
      <c r="E29" s="52"/>
      <c r="F29" s="42" t="str">
        <f t="shared" si="0"/>
        <v/>
      </c>
      <c r="I29" s="65" t="str">
        <f t="shared" si="1"/>
        <v/>
      </c>
      <c r="K29" s="114"/>
      <c r="L29" s="21" t="str">
        <f t="shared" si="2"/>
        <v/>
      </c>
      <c r="M29" s="36">
        <f t="shared" si="3"/>
        <v>0</v>
      </c>
      <c r="N29" s="36">
        <f t="shared" si="4"/>
        <v>0</v>
      </c>
      <c r="O29" s="36">
        <f t="shared" si="7"/>
        <v>0</v>
      </c>
      <c r="P29" s="36">
        <f t="shared" si="5"/>
        <v>0</v>
      </c>
      <c r="Q29" s="36">
        <f t="shared" si="6"/>
        <v>0</v>
      </c>
      <c r="R29" s="54" t="str">
        <f>IF(L29="","",AA29)</f>
        <v/>
      </c>
      <c r="S29" s="40"/>
      <c r="T29" s="121"/>
      <c r="U29" s="52"/>
      <c r="V29" s="52"/>
      <c r="Z29" s="41">
        <f>IF(P29&lt;0,1,0)</f>
        <v>0</v>
      </c>
      <c r="AA29" s="58" t="str">
        <f>IF(P29&lt;=V29,"Oui","")</f>
        <v>Oui</v>
      </c>
      <c r="AB29" s="49"/>
    </row>
    <row r="30" spans="2:28" ht="12.75" customHeight="1" x14ac:dyDescent="0.2">
      <c r="B30" s="122"/>
      <c r="C30" s="51"/>
      <c r="D30" s="52"/>
      <c r="E30" s="52"/>
      <c r="F30" s="42" t="str">
        <f t="shared" si="0"/>
        <v/>
      </c>
      <c r="I30" s="65" t="str">
        <f t="shared" si="1"/>
        <v/>
      </c>
      <c r="K30" s="114"/>
      <c r="L30" s="22"/>
      <c r="M30" s="59"/>
      <c r="N30" s="59"/>
      <c r="O30" s="59"/>
      <c r="P30" s="59"/>
      <c r="Q30" s="59"/>
      <c r="R30" s="55"/>
      <c r="S30" s="39"/>
      <c r="T30" s="37"/>
      <c r="U30" s="45"/>
      <c r="V30" s="36"/>
      <c r="Z30" s="35"/>
      <c r="AA30" s="22"/>
    </row>
    <row r="31" spans="2:28" ht="12.75" customHeight="1" x14ac:dyDescent="0.2">
      <c r="B31" s="122"/>
      <c r="C31" s="51"/>
      <c r="D31" s="52"/>
      <c r="E31" s="52"/>
      <c r="F31" s="42" t="str">
        <f t="shared" si="0"/>
        <v/>
      </c>
      <c r="I31" s="65" t="str">
        <f t="shared" si="1"/>
        <v/>
      </c>
      <c r="K31" s="114"/>
      <c r="L31" s="19"/>
      <c r="M31" s="60"/>
      <c r="N31" s="60"/>
      <c r="O31" s="60"/>
      <c r="P31" s="60"/>
      <c r="Q31" s="60"/>
      <c r="R31" s="56"/>
      <c r="S31" s="39"/>
      <c r="T31" s="46"/>
      <c r="U31" s="70"/>
      <c r="V31" s="70"/>
      <c r="Z31" s="38"/>
      <c r="AA31" s="19"/>
    </row>
    <row r="32" spans="2:28" ht="12.75" customHeight="1" x14ac:dyDescent="0.2">
      <c r="B32" s="122"/>
      <c r="C32" s="51"/>
      <c r="D32" s="52"/>
      <c r="E32" s="52"/>
      <c r="F32" s="42" t="str">
        <f t="shared" si="0"/>
        <v/>
      </c>
      <c r="I32" s="65" t="str">
        <f t="shared" si="1"/>
        <v/>
      </c>
      <c r="K32" s="114"/>
      <c r="L32" s="31"/>
      <c r="M32" s="36">
        <f>SUM(M12:M29)</f>
        <v>10000</v>
      </c>
      <c r="N32" s="36">
        <f>SUM(N12:N29)</f>
        <v>200</v>
      </c>
      <c r="O32" s="36">
        <f>SUM(O12:O29)</f>
        <v>2080</v>
      </c>
      <c r="P32" s="36">
        <f>SUM(P12:P29)</f>
        <v>8120</v>
      </c>
      <c r="Q32" s="36"/>
      <c r="R32" s="55"/>
      <c r="S32" s="40"/>
      <c r="T32" s="31"/>
      <c r="U32" s="42">
        <f>SUM(U12:U29)</f>
        <v>10000</v>
      </c>
      <c r="V32" s="42"/>
      <c r="Z32" s="42">
        <f>SUM(Z12:Z29)</f>
        <v>0</v>
      </c>
      <c r="AA32" s="44"/>
      <c r="AB32" s="1"/>
    </row>
    <row r="33" spans="2:27" ht="12.75" customHeight="1" x14ac:dyDescent="0.2">
      <c r="B33" s="122"/>
      <c r="C33" s="51"/>
      <c r="D33" s="52"/>
      <c r="E33" s="52"/>
      <c r="F33" s="42" t="str">
        <f t="shared" si="0"/>
        <v/>
      </c>
      <c r="I33" s="65" t="str">
        <f t="shared" si="1"/>
        <v/>
      </c>
      <c r="K33" s="114"/>
      <c r="L33" s="22"/>
      <c r="M33" s="48"/>
      <c r="N33" s="48"/>
      <c r="O33" s="48"/>
      <c r="P33" s="48"/>
      <c r="Q33" s="48"/>
      <c r="R33" s="57"/>
      <c r="S33" s="40"/>
      <c r="T33" s="47"/>
      <c r="U33" s="71"/>
      <c r="V33" s="71"/>
      <c r="Z33" s="59"/>
      <c r="AA33" s="22"/>
    </row>
    <row r="34" spans="2:27" ht="12.75" customHeight="1" x14ac:dyDescent="0.2">
      <c r="B34" s="122"/>
      <c r="C34" s="51"/>
      <c r="D34" s="52"/>
      <c r="E34" s="52"/>
      <c r="F34" s="42" t="str">
        <f t="shared" si="0"/>
        <v/>
      </c>
      <c r="I34" s="65" t="str">
        <f t="shared" si="1"/>
        <v/>
      </c>
      <c r="K34" s="114"/>
      <c r="L34" s="6"/>
      <c r="M34"/>
      <c r="N34"/>
    </row>
    <row r="35" spans="2:27" ht="12.75" customHeight="1" x14ac:dyDescent="0.2">
      <c r="B35" s="122"/>
      <c r="C35" s="51"/>
      <c r="D35" s="52"/>
      <c r="E35" s="52"/>
      <c r="F35" s="42" t="str">
        <f t="shared" si="0"/>
        <v/>
      </c>
      <c r="I35" s="65" t="str">
        <f t="shared" si="1"/>
        <v/>
      </c>
      <c r="K35" s="114"/>
      <c r="L35" s="120"/>
      <c r="N35"/>
      <c r="O35" s="28"/>
    </row>
    <row r="36" spans="2:27" ht="12.75" customHeight="1" x14ac:dyDescent="0.2">
      <c r="B36" s="122"/>
      <c r="C36" s="51"/>
      <c r="D36" s="52"/>
      <c r="E36" s="52"/>
      <c r="F36" s="42" t="str">
        <f t="shared" si="0"/>
        <v/>
      </c>
      <c r="I36" s="65" t="str">
        <f t="shared" si="1"/>
        <v/>
      </c>
      <c r="K36" s="114"/>
      <c r="L36" s="120"/>
    </row>
    <row r="37" spans="2:27" ht="12.75" customHeight="1" x14ac:dyDescent="0.2">
      <c r="B37" s="122"/>
      <c r="C37" s="51"/>
      <c r="D37" s="52"/>
      <c r="E37" s="52"/>
      <c r="F37" s="42" t="str">
        <f t="shared" si="0"/>
        <v/>
      </c>
      <c r="I37" s="65" t="str">
        <f t="shared" si="1"/>
        <v/>
      </c>
      <c r="K37" s="114"/>
      <c r="L37" s="120"/>
    </row>
    <row r="38" spans="2:27" ht="12.75" customHeight="1" x14ac:dyDescent="0.2">
      <c r="B38" s="122"/>
      <c r="C38" s="51"/>
      <c r="D38" s="52"/>
      <c r="E38" s="52"/>
      <c r="F38" s="42" t="str">
        <f t="shared" si="0"/>
        <v/>
      </c>
      <c r="I38" s="65" t="str">
        <f t="shared" si="1"/>
        <v/>
      </c>
      <c r="K38" s="114"/>
      <c r="L38" s="120"/>
    </row>
    <row r="39" spans="2:27" ht="12.75" customHeight="1" x14ac:dyDescent="0.2">
      <c r="B39" s="122"/>
      <c r="C39" s="51"/>
      <c r="D39" s="52"/>
      <c r="E39" s="52"/>
      <c r="F39" s="42" t="str">
        <f t="shared" si="0"/>
        <v/>
      </c>
      <c r="I39" s="65" t="str">
        <f t="shared" si="1"/>
        <v/>
      </c>
      <c r="K39" s="114"/>
      <c r="L39" s="120"/>
    </row>
    <row r="40" spans="2:27" ht="12.75" customHeight="1" x14ac:dyDescent="0.2">
      <c r="B40" s="122"/>
      <c r="C40" s="51"/>
      <c r="D40" s="52"/>
      <c r="E40" s="52"/>
      <c r="F40" s="42" t="str">
        <f t="shared" si="0"/>
        <v/>
      </c>
      <c r="I40" s="65" t="str">
        <f t="shared" si="1"/>
        <v/>
      </c>
      <c r="K40" s="114"/>
      <c r="L40" s="120"/>
    </row>
    <row r="41" spans="2:27" ht="12.75" customHeight="1" x14ac:dyDescent="0.2">
      <c r="B41" s="122"/>
      <c r="C41" s="51"/>
      <c r="D41" s="52"/>
      <c r="E41" s="52"/>
      <c r="F41" s="42" t="str">
        <f t="shared" si="0"/>
        <v/>
      </c>
      <c r="I41" s="65" t="str">
        <f t="shared" si="1"/>
        <v/>
      </c>
      <c r="K41" s="114"/>
      <c r="L41" s="120"/>
    </row>
    <row r="42" spans="2:27" ht="12.75" customHeight="1" x14ac:dyDescent="0.2">
      <c r="B42" s="122"/>
      <c r="C42" s="51"/>
      <c r="D42" s="52"/>
      <c r="E42" s="52"/>
      <c r="F42" s="42" t="str">
        <f t="shared" si="0"/>
        <v/>
      </c>
      <c r="I42" s="65" t="str">
        <f t="shared" si="1"/>
        <v/>
      </c>
      <c r="K42" s="114"/>
      <c r="L42" s="120"/>
    </row>
    <row r="43" spans="2:27" ht="12.75" customHeight="1" x14ac:dyDescent="0.2">
      <c r="B43" s="122"/>
      <c r="C43" s="51"/>
      <c r="D43" s="52"/>
      <c r="E43" s="52"/>
      <c r="F43" s="42" t="str">
        <f t="shared" si="0"/>
        <v/>
      </c>
      <c r="I43" s="65" t="str">
        <f t="shared" si="1"/>
        <v/>
      </c>
      <c r="K43" s="114"/>
      <c r="L43" s="120"/>
    </row>
    <row r="44" spans="2:27" ht="12.75" customHeight="1" x14ac:dyDescent="0.2">
      <c r="B44" s="122"/>
      <c r="C44" s="51"/>
      <c r="D44" s="52"/>
      <c r="E44" s="52"/>
      <c r="F44" s="42" t="str">
        <f t="shared" ref="F44:F75" si="8">IF(C44="","",(VLOOKUP(C44,$L$12:$P$29,5,0)))</f>
        <v/>
      </c>
      <c r="I44" s="65" t="str">
        <f t="shared" ref="I44:I75" si="9">IF(C44="","",VLOOKUP(C44,$L$12:$R$29,7,0))</f>
        <v/>
      </c>
      <c r="K44" s="114"/>
      <c r="L44" s="120"/>
    </row>
    <row r="45" spans="2:27" ht="12.75" customHeight="1" x14ac:dyDescent="0.2">
      <c r="B45" s="122"/>
      <c r="C45" s="51"/>
      <c r="D45" s="52"/>
      <c r="E45" s="52"/>
      <c r="F45" s="42" t="str">
        <f t="shared" si="8"/>
        <v/>
      </c>
      <c r="I45" s="65" t="str">
        <f t="shared" si="9"/>
        <v/>
      </c>
      <c r="K45" s="114"/>
      <c r="L45" s="120"/>
    </row>
    <row r="46" spans="2:27" ht="12.75" customHeight="1" x14ac:dyDescent="0.2">
      <c r="B46" s="122"/>
      <c r="C46" s="51"/>
      <c r="D46" s="52"/>
      <c r="E46" s="52"/>
      <c r="F46" s="42" t="str">
        <f t="shared" si="8"/>
        <v/>
      </c>
      <c r="I46" s="65" t="str">
        <f t="shared" si="9"/>
        <v/>
      </c>
      <c r="K46" s="114"/>
      <c r="L46" s="120"/>
    </row>
    <row r="47" spans="2:27" ht="12.75" customHeight="1" x14ac:dyDescent="0.2">
      <c r="B47" s="122"/>
      <c r="C47" s="51"/>
      <c r="D47" s="52"/>
      <c r="E47" s="52"/>
      <c r="F47" s="42" t="str">
        <f t="shared" si="8"/>
        <v/>
      </c>
      <c r="I47" s="65" t="str">
        <f t="shared" si="9"/>
        <v/>
      </c>
      <c r="K47" s="114"/>
      <c r="L47" s="120"/>
    </row>
    <row r="48" spans="2:27" ht="12.75" customHeight="1" x14ac:dyDescent="0.2">
      <c r="B48" s="122"/>
      <c r="C48" s="51"/>
      <c r="D48" s="52"/>
      <c r="E48" s="52"/>
      <c r="F48" s="42" t="str">
        <f t="shared" si="8"/>
        <v/>
      </c>
      <c r="I48" s="65" t="str">
        <f t="shared" si="9"/>
        <v/>
      </c>
      <c r="K48" s="114"/>
      <c r="L48" s="120"/>
    </row>
    <row r="49" spans="2:12" ht="12.75" customHeight="1" x14ac:dyDescent="0.2">
      <c r="B49" s="122"/>
      <c r="C49" s="51"/>
      <c r="D49" s="52"/>
      <c r="E49" s="52"/>
      <c r="F49" s="42" t="str">
        <f t="shared" si="8"/>
        <v/>
      </c>
      <c r="I49" s="65" t="str">
        <f t="shared" si="9"/>
        <v/>
      </c>
      <c r="K49" s="114"/>
      <c r="L49" s="120"/>
    </row>
    <row r="50" spans="2:12" ht="12.75" customHeight="1" x14ac:dyDescent="0.2">
      <c r="B50" s="122"/>
      <c r="C50" s="51"/>
      <c r="D50" s="52"/>
      <c r="E50" s="52"/>
      <c r="F50" s="42" t="str">
        <f t="shared" si="8"/>
        <v/>
      </c>
      <c r="I50" s="65" t="str">
        <f t="shared" si="9"/>
        <v/>
      </c>
      <c r="K50" s="114"/>
      <c r="L50" s="120"/>
    </row>
    <row r="51" spans="2:12" ht="12.75" customHeight="1" x14ac:dyDescent="0.2">
      <c r="B51" s="122"/>
      <c r="C51" s="51"/>
      <c r="D51" s="52"/>
      <c r="E51" s="52"/>
      <c r="F51" s="42" t="str">
        <f t="shared" si="8"/>
        <v/>
      </c>
      <c r="I51" s="65" t="str">
        <f t="shared" si="9"/>
        <v/>
      </c>
      <c r="K51" s="114"/>
      <c r="L51" s="120"/>
    </row>
    <row r="52" spans="2:12" ht="12.75" customHeight="1" x14ac:dyDescent="0.2">
      <c r="B52" s="122"/>
      <c r="C52" s="51"/>
      <c r="D52" s="52"/>
      <c r="E52" s="52"/>
      <c r="F52" s="42" t="str">
        <f t="shared" si="8"/>
        <v/>
      </c>
      <c r="I52" s="65" t="str">
        <f t="shared" si="9"/>
        <v/>
      </c>
      <c r="K52" s="114"/>
      <c r="L52" s="120"/>
    </row>
    <row r="53" spans="2:12" ht="12.75" customHeight="1" x14ac:dyDescent="0.2">
      <c r="B53" s="122"/>
      <c r="C53" s="51"/>
      <c r="D53" s="52"/>
      <c r="E53" s="52"/>
      <c r="F53" s="42" t="str">
        <f t="shared" si="8"/>
        <v/>
      </c>
      <c r="I53" s="65" t="str">
        <f t="shared" si="9"/>
        <v/>
      </c>
      <c r="K53" s="114"/>
      <c r="L53" s="120"/>
    </row>
    <row r="54" spans="2:12" ht="12.75" customHeight="1" x14ac:dyDescent="0.2">
      <c r="B54" s="122"/>
      <c r="C54" s="51"/>
      <c r="D54" s="52"/>
      <c r="E54" s="52"/>
      <c r="F54" s="42" t="str">
        <f t="shared" si="8"/>
        <v/>
      </c>
      <c r="I54" s="65" t="str">
        <f t="shared" si="9"/>
        <v/>
      </c>
      <c r="K54" s="114"/>
      <c r="L54" s="120"/>
    </row>
    <row r="55" spans="2:12" ht="12.75" customHeight="1" x14ac:dyDescent="0.2">
      <c r="B55" s="122"/>
      <c r="C55" s="51"/>
      <c r="D55" s="52"/>
      <c r="E55" s="52"/>
      <c r="F55" s="42" t="str">
        <f t="shared" si="8"/>
        <v/>
      </c>
      <c r="I55" s="65" t="str">
        <f t="shared" si="9"/>
        <v/>
      </c>
      <c r="K55" s="114"/>
      <c r="L55" s="120"/>
    </row>
    <row r="56" spans="2:12" ht="12.75" customHeight="1" x14ac:dyDescent="0.2">
      <c r="B56" s="122"/>
      <c r="C56" s="51"/>
      <c r="D56" s="52"/>
      <c r="E56" s="52"/>
      <c r="F56" s="42" t="str">
        <f t="shared" si="8"/>
        <v/>
      </c>
      <c r="I56" s="65" t="str">
        <f t="shared" si="9"/>
        <v/>
      </c>
      <c r="K56" s="114"/>
      <c r="L56" s="120"/>
    </row>
    <row r="57" spans="2:12" ht="12.75" customHeight="1" x14ac:dyDescent="0.2">
      <c r="B57" s="122"/>
      <c r="C57" s="51"/>
      <c r="D57" s="52"/>
      <c r="E57" s="52"/>
      <c r="F57" s="42" t="str">
        <f t="shared" si="8"/>
        <v/>
      </c>
      <c r="I57" s="65" t="str">
        <f t="shared" si="9"/>
        <v/>
      </c>
      <c r="K57" s="114"/>
      <c r="L57" s="120"/>
    </row>
    <row r="58" spans="2:12" ht="12.75" customHeight="1" x14ac:dyDescent="0.2">
      <c r="B58" s="122"/>
      <c r="C58" s="51"/>
      <c r="D58" s="52"/>
      <c r="E58" s="52"/>
      <c r="F58" s="42" t="str">
        <f t="shared" si="8"/>
        <v/>
      </c>
      <c r="I58" s="65" t="str">
        <f t="shared" si="9"/>
        <v/>
      </c>
      <c r="K58" s="114"/>
      <c r="L58" s="120"/>
    </row>
    <row r="59" spans="2:12" ht="12.75" customHeight="1" x14ac:dyDescent="0.2">
      <c r="B59" s="122"/>
      <c r="C59" s="51"/>
      <c r="D59" s="52"/>
      <c r="E59" s="52"/>
      <c r="F59" s="42" t="str">
        <f t="shared" si="8"/>
        <v/>
      </c>
      <c r="I59" s="65" t="str">
        <f t="shared" si="9"/>
        <v/>
      </c>
      <c r="K59" s="114"/>
      <c r="L59" s="120"/>
    </row>
    <row r="60" spans="2:12" ht="12.75" customHeight="1" x14ac:dyDescent="0.2">
      <c r="B60" s="122"/>
      <c r="C60" s="51"/>
      <c r="D60" s="52"/>
      <c r="E60" s="52"/>
      <c r="F60" s="42" t="str">
        <f t="shared" si="8"/>
        <v/>
      </c>
      <c r="I60" s="65" t="str">
        <f t="shared" si="9"/>
        <v/>
      </c>
      <c r="K60" s="114"/>
      <c r="L60" s="120"/>
    </row>
    <row r="61" spans="2:12" ht="12.75" customHeight="1" x14ac:dyDescent="0.2">
      <c r="B61" s="122"/>
      <c r="C61" s="51"/>
      <c r="D61" s="52"/>
      <c r="E61" s="52"/>
      <c r="F61" s="42" t="str">
        <f t="shared" si="8"/>
        <v/>
      </c>
      <c r="I61" s="65" t="str">
        <f t="shared" si="9"/>
        <v/>
      </c>
      <c r="K61" s="114"/>
      <c r="L61" s="120"/>
    </row>
    <row r="62" spans="2:12" ht="12.75" customHeight="1" x14ac:dyDescent="0.2">
      <c r="B62" s="122"/>
      <c r="C62" s="51"/>
      <c r="D62" s="52"/>
      <c r="E62" s="52"/>
      <c r="F62" s="42" t="str">
        <f t="shared" si="8"/>
        <v/>
      </c>
      <c r="I62" s="65" t="str">
        <f t="shared" si="9"/>
        <v/>
      </c>
      <c r="K62" s="114"/>
      <c r="L62" s="120"/>
    </row>
    <row r="63" spans="2:12" ht="12.75" customHeight="1" x14ac:dyDescent="0.2">
      <c r="B63" s="122"/>
      <c r="C63" s="51"/>
      <c r="D63" s="52"/>
      <c r="E63" s="52"/>
      <c r="F63" s="42" t="str">
        <f t="shared" si="8"/>
        <v/>
      </c>
      <c r="I63" s="65" t="str">
        <f t="shared" si="9"/>
        <v/>
      </c>
      <c r="K63" s="114"/>
      <c r="L63" s="120"/>
    </row>
    <row r="64" spans="2:12" ht="12.75" customHeight="1" x14ac:dyDescent="0.2">
      <c r="B64" s="122"/>
      <c r="C64" s="51"/>
      <c r="D64" s="52"/>
      <c r="E64" s="52"/>
      <c r="F64" s="42" t="str">
        <f t="shared" si="8"/>
        <v/>
      </c>
      <c r="I64" s="65" t="str">
        <f t="shared" si="9"/>
        <v/>
      </c>
      <c r="K64" s="114"/>
      <c r="L64" s="120"/>
    </row>
    <row r="65" spans="2:12" ht="12.75" customHeight="1" x14ac:dyDescent="0.2">
      <c r="B65" s="122"/>
      <c r="C65" s="51"/>
      <c r="D65" s="52"/>
      <c r="E65" s="52"/>
      <c r="F65" s="42" t="str">
        <f t="shared" si="8"/>
        <v/>
      </c>
      <c r="I65" s="65" t="str">
        <f t="shared" si="9"/>
        <v/>
      </c>
      <c r="K65" s="114"/>
      <c r="L65" s="120"/>
    </row>
    <row r="66" spans="2:12" ht="12.75" customHeight="1" x14ac:dyDescent="0.2">
      <c r="B66" s="122"/>
      <c r="C66" s="51"/>
      <c r="D66" s="52"/>
      <c r="E66" s="52"/>
      <c r="F66" s="42" t="str">
        <f t="shared" si="8"/>
        <v/>
      </c>
      <c r="I66" s="65" t="str">
        <f t="shared" si="9"/>
        <v/>
      </c>
      <c r="K66" s="114"/>
      <c r="L66" s="120"/>
    </row>
    <row r="67" spans="2:12" ht="12.75" customHeight="1" x14ac:dyDescent="0.2">
      <c r="B67" s="122"/>
      <c r="C67" s="51"/>
      <c r="D67" s="52"/>
      <c r="E67" s="52"/>
      <c r="F67" s="42" t="str">
        <f t="shared" si="8"/>
        <v/>
      </c>
      <c r="I67" s="65" t="str">
        <f t="shared" si="9"/>
        <v/>
      </c>
      <c r="K67" s="114"/>
      <c r="L67" s="120"/>
    </row>
    <row r="68" spans="2:12" ht="12.75" customHeight="1" x14ac:dyDescent="0.2">
      <c r="B68" s="122"/>
      <c r="C68" s="51"/>
      <c r="D68" s="52"/>
      <c r="E68" s="52"/>
      <c r="F68" s="42" t="str">
        <f t="shared" si="8"/>
        <v/>
      </c>
      <c r="I68" s="65" t="str">
        <f t="shared" si="9"/>
        <v/>
      </c>
      <c r="K68" s="114"/>
      <c r="L68" s="120"/>
    </row>
    <row r="69" spans="2:12" ht="12.75" customHeight="1" x14ac:dyDescent="0.2">
      <c r="B69" s="122"/>
      <c r="C69" s="51"/>
      <c r="D69" s="52"/>
      <c r="E69" s="52"/>
      <c r="F69" s="42" t="str">
        <f t="shared" si="8"/>
        <v/>
      </c>
      <c r="I69" s="65" t="str">
        <f t="shared" si="9"/>
        <v/>
      </c>
      <c r="K69" s="114"/>
      <c r="L69" s="120"/>
    </row>
    <row r="70" spans="2:12" ht="12.75" customHeight="1" x14ac:dyDescent="0.2">
      <c r="B70" s="122"/>
      <c r="C70" s="51"/>
      <c r="D70" s="52"/>
      <c r="E70" s="52"/>
      <c r="F70" s="42" t="str">
        <f t="shared" si="8"/>
        <v/>
      </c>
      <c r="I70" s="65" t="str">
        <f t="shared" si="9"/>
        <v/>
      </c>
      <c r="K70" s="114"/>
      <c r="L70" s="120"/>
    </row>
    <row r="71" spans="2:12" ht="12.75" customHeight="1" x14ac:dyDescent="0.2">
      <c r="B71" s="122"/>
      <c r="C71" s="51"/>
      <c r="D71" s="52"/>
      <c r="E71" s="52"/>
      <c r="F71" s="42" t="str">
        <f t="shared" si="8"/>
        <v/>
      </c>
      <c r="I71" s="65" t="str">
        <f t="shared" si="9"/>
        <v/>
      </c>
      <c r="K71" s="114"/>
      <c r="L71" s="120"/>
    </row>
    <row r="72" spans="2:12" ht="12.75" customHeight="1" x14ac:dyDescent="0.2">
      <c r="B72" s="122"/>
      <c r="C72" s="51"/>
      <c r="D72" s="52"/>
      <c r="E72" s="52"/>
      <c r="F72" s="42" t="str">
        <f t="shared" si="8"/>
        <v/>
      </c>
      <c r="I72" s="65" t="str">
        <f t="shared" si="9"/>
        <v/>
      </c>
      <c r="K72" s="114"/>
      <c r="L72" s="120"/>
    </row>
    <row r="73" spans="2:12" ht="12.75" customHeight="1" x14ac:dyDescent="0.2">
      <c r="B73" s="122"/>
      <c r="C73" s="51"/>
      <c r="D73" s="52"/>
      <c r="E73" s="52"/>
      <c r="F73" s="42" t="str">
        <f t="shared" si="8"/>
        <v/>
      </c>
      <c r="I73" s="65" t="str">
        <f t="shared" si="9"/>
        <v/>
      </c>
      <c r="K73" s="114"/>
      <c r="L73" s="120"/>
    </row>
    <row r="74" spans="2:12" ht="12.75" customHeight="1" x14ac:dyDescent="0.2">
      <c r="B74" s="122"/>
      <c r="C74" s="51"/>
      <c r="D74" s="52"/>
      <c r="E74" s="52"/>
      <c r="F74" s="42" t="str">
        <f t="shared" si="8"/>
        <v/>
      </c>
      <c r="I74" s="65" t="str">
        <f t="shared" si="9"/>
        <v/>
      </c>
      <c r="K74" s="114"/>
      <c r="L74" s="120"/>
    </row>
    <row r="75" spans="2:12" ht="12.75" customHeight="1" x14ac:dyDescent="0.2">
      <c r="B75" s="122"/>
      <c r="C75" s="51"/>
      <c r="D75" s="52"/>
      <c r="E75" s="52"/>
      <c r="F75" s="42" t="str">
        <f t="shared" si="8"/>
        <v/>
      </c>
      <c r="I75" s="65" t="str">
        <f t="shared" si="9"/>
        <v/>
      </c>
      <c r="K75" s="114"/>
      <c r="L75" s="120"/>
    </row>
    <row r="76" spans="2:12" ht="12.75" customHeight="1" x14ac:dyDescent="0.2">
      <c r="B76" s="122"/>
      <c r="C76" s="51"/>
      <c r="D76" s="52"/>
      <c r="E76" s="52"/>
      <c r="F76" s="42" t="str">
        <f t="shared" ref="F76:F108" si="10">IF(C76="","",(VLOOKUP(C76,$L$12:$P$29,5,0)))</f>
        <v/>
      </c>
      <c r="I76" s="65" t="str">
        <f t="shared" ref="I76:I108" si="11">IF(C76="","",VLOOKUP(C76,$L$12:$R$29,7,0))</f>
        <v/>
      </c>
      <c r="K76" s="114"/>
      <c r="L76" s="120"/>
    </row>
    <row r="77" spans="2:12" ht="12.75" customHeight="1" x14ac:dyDescent="0.2">
      <c r="B77" s="122"/>
      <c r="C77" s="51"/>
      <c r="D77" s="52"/>
      <c r="E77" s="52"/>
      <c r="F77" s="42" t="str">
        <f t="shared" si="10"/>
        <v/>
      </c>
      <c r="I77" s="65" t="str">
        <f t="shared" si="11"/>
        <v/>
      </c>
      <c r="K77" s="114"/>
      <c r="L77" s="120"/>
    </row>
    <row r="78" spans="2:12" ht="12.75" customHeight="1" x14ac:dyDescent="0.2">
      <c r="B78" s="122"/>
      <c r="C78" s="51"/>
      <c r="D78" s="52"/>
      <c r="E78" s="52"/>
      <c r="F78" s="42" t="str">
        <f t="shared" si="10"/>
        <v/>
      </c>
      <c r="I78" s="65" t="str">
        <f t="shared" si="11"/>
        <v/>
      </c>
      <c r="K78" s="114"/>
      <c r="L78" s="120"/>
    </row>
    <row r="79" spans="2:12" ht="12.75" customHeight="1" x14ac:dyDescent="0.2">
      <c r="B79" s="122"/>
      <c r="C79" s="51"/>
      <c r="D79" s="52"/>
      <c r="E79" s="52"/>
      <c r="F79" s="42" t="str">
        <f t="shared" si="10"/>
        <v/>
      </c>
      <c r="I79" s="65" t="str">
        <f t="shared" si="11"/>
        <v/>
      </c>
      <c r="K79" s="114"/>
      <c r="L79" s="120"/>
    </row>
    <row r="80" spans="2:12" ht="12.75" customHeight="1" x14ac:dyDescent="0.2">
      <c r="B80" s="122"/>
      <c r="C80" s="51"/>
      <c r="D80" s="52"/>
      <c r="E80" s="52"/>
      <c r="F80" s="42" t="str">
        <f t="shared" si="10"/>
        <v/>
      </c>
      <c r="I80" s="65" t="str">
        <f t="shared" si="11"/>
        <v/>
      </c>
      <c r="K80" s="114"/>
      <c r="L80" s="120"/>
    </row>
    <row r="81" spans="2:12" ht="12.75" customHeight="1" x14ac:dyDescent="0.2">
      <c r="B81" s="122"/>
      <c r="C81" s="51"/>
      <c r="D81" s="52"/>
      <c r="E81" s="52"/>
      <c r="F81" s="42" t="str">
        <f t="shared" si="10"/>
        <v/>
      </c>
      <c r="I81" s="65" t="str">
        <f t="shared" si="11"/>
        <v/>
      </c>
      <c r="K81" s="114"/>
      <c r="L81" s="120"/>
    </row>
    <row r="82" spans="2:12" ht="12.75" customHeight="1" x14ac:dyDescent="0.2">
      <c r="B82" s="122"/>
      <c r="C82" s="51"/>
      <c r="D82" s="52"/>
      <c r="E82" s="52"/>
      <c r="F82" s="42" t="str">
        <f t="shared" si="10"/>
        <v/>
      </c>
      <c r="I82" s="65" t="str">
        <f t="shared" si="11"/>
        <v/>
      </c>
      <c r="K82" s="114"/>
      <c r="L82" s="120"/>
    </row>
    <row r="83" spans="2:12" ht="12.75" customHeight="1" x14ac:dyDescent="0.2">
      <c r="B83" s="122"/>
      <c r="C83" s="51"/>
      <c r="D83" s="52"/>
      <c r="E83" s="52"/>
      <c r="F83" s="42" t="str">
        <f t="shared" si="10"/>
        <v/>
      </c>
      <c r="I83" s="65" t="str">
        <f t="shared" si="11"/>
        <v/>
      </c>
      <c r="K83" s="114"/>
      <c r="L83" s="120"/>
    </row>
    <row r="84" spans="2:12" ht="12.75" customHeight="1" x14ac:dyDescent="0.2">
      <c r="B84" s="122"/>
      <c r="C84" s="51"/>
      <c r="D84" s="52"/>
      <c r="E84" s="52"/>
      <c r="F84" s="42" t="str">
        <f t="shared" si="10"/>
        <v/>
      </c>
      <c r="I84" s="65" t="str">
        <f t="shared" si="11"/>
        <v/>
      </c>
      <c r="K84" s="114"/>
      <c r="L84" s="120"/>
    </row>
    <row r="85" spans="2:12" ht="12.75" customHeight="1" x14ac:dyDescent="0.2">
      <c r="B85" s="122"/>
      <c r="C85" s="51"/>
      <c r="D85" s="52"/>
      <c r="E85" s="52"/>
      <c r="F85" s="42" t="str">
        <f t="shared" si="10"/>
        <v/>
      </c>
      <c r="I85" s="65" t="str">
        <f t="shared" si="11"/>
        <v/>
      </c>
      <c r="K85" s="114"/>
      <c r="L85" s="120"/>
    </row>
    <row r="86" spans="2:12" ht="12.75" customHeight="1" x14ac:dyDescent="0.2">
      <c r="B86" s="122"/>
      <c r="C86" s="51"/>
      <c r="D86" s="52"/>
      <c r="E86" s="52"/>
      <c r="F86" s="42" t="str">
        <f t="shared" si="10"/>
        <v/>
      </c>
      <c r="I86" s="65" t="str">
        <f t="shared" si="11"/>
        <v/>
      </c>
      <c r="K86" s="114"/>
      <c r="L86" s="120"/>
    </row>
    <row r="87" spans="2:12" ht="12.75" customHeight="1" x14ac:dyDescent="0.2">
      <c r="B87" s="122"/>
      <c r="C87" s="51"/>
      <c r="D87" s="52"/>
      <c r="E87" s="52"/>
      <c r="F87" s="42" t="str">
        <f t="shared" si="10"/>
        <v/>
      </c>
      <c r="I87" s="65" t="str">
        <f t="shared" si="11"/>
        <v/>
      </c>
      <c r="K87" s="114"/>
      <c r="L87" s="120"/>
    </row>
    <row r="88" spans="2:12" ht="12.75" customHeight="1" x14ac:dyDescent="0.2">
      <c r="B88" s="122"/>
      <c r="C88" s="51"/>
      <c r="D88" s="52"/>
      <c r="E88" s="52"/>
      <c r="F88" s="42" t="str">
        <f t="shared" si="10"/>
        <v/>
      </c>
      <c r="I88" s="65" t="str">
        <f t="shared" si="11"/>
        <v/>
      </c>
      <c r="K88" s="114"/>
      <c r="L88" s="120"/>
    </row>
    <row r="89" spans="2:12" ht="12.75" customHeight="1" x14ac:dyDescent="0.2">
      <c r="B89" s="122"/>
      <c r="C89" s="51"/>
      <c r="D89" s="52"/>
      <c r="E89" s="52"/>
      <c r="F89" s="42" t="str">
        <f t="shared" si="10"/>
        <v/>
      </c>
      <c r="I89" s="65" t="str">
        <f t="shared" si="11"/>
        <v/>
      </c>
      <c r="K89" s="114"/>
      <c r="L89" s="120"/>
    </row>
    <row r="90" spans="2:12" ht="12.75" customHeight="1" x14ac:dyDescent="0.2">
      <c r="B90" s="122"/>
      <c r="C90" s="51"/>
      <c r="D90" s="52"/>
      <c r="E90" s="52"/>
      <c r="F90" s="42" t="str">
        <f t="shared" si="10"/>
        <v/>
      </c>
      <c r="I90" s="65" t="str">
        <f t="shared" si="11"/>
        <v/>
      </c>
      <c r="K90" s="114"/>
      <c r="L90" s="120"/>
    </row>
    <row r="91" spans="2:12" ht="12.75" customHeight="1" x14ac:dyDescent="0.2">
      <c r="B91" s="122"/>
      <c r="C91" s="51"/>
      <c r="D91" s="52"/>
      <c r="E91" s="52"/>
      <c r="F91" s="42" t="str">
        <f t="shared" si="10"/>
        <v/>
      </c>
      <c r="I91" s="65" t="str">
        <f t="shared" si="11"/>
        <v/>
      </c>
      <c r="K91" s="114"/>
      <c r="L91" s="120"/>
    </row>
    <row r="92" spans="2:12" ht="12.75" customHeight="1" x14ac:dyDescent="0.2">
      <c r="B92" s="122"/>
      <c r="C92" s="51"/>
      <c r="D92" s="52"/>
      <c r="E92" s="52"/>
      <c r="F92" s="42" t="str">
        <f t="shared" si="10"/>
        <v/>
      </c>
      <c r="I92" s="65" t="str">
        <f t="shared" si="11"/>
        <v/>
      </c>
      <c r="K92" s="114"/>
      <c r="L92" s="120"/>
    </row>
    <row r="93" spans="2:12" ht="12.75" customHeight="1" x14ac:dyDescent="0.2">
      <c r="B93" s="122"/>
      <c r="C93" s="51"/>
      <c r="D93" s="52"/>
      <c r="E93" s="52"/>
      <c r="F93" s="42" t="str">
        <f t="shared" si="10"/>
        <v/>
      </c>
      <c r="I93" s="65" t="str">
        <f t="shared" si="11"/>
        <v/>
      </c>
      <c r="K93" s="114"/>
      <c r="L93" s="120"/>
    </row>
    <row r="94" spans="2:12" ht="12.75" customHeight="1" x14ac:dyDescent="0.2">
      <c r="B94" s="122"/>
      <c r="C94" s="51"/>
      <c r="D94" s="52"/>
      <c r="E94" s="52"/>
      <c r="F94" s="42" t="str">
        <f t="shared" si="10"/>
        <v/>
      </c>
      <c r="I94" s="65" t="str">
        <f t="shared" si="11"/>
        <v/>
      </c>
      <c r="K94" s="114"/>
      <c r="L94" s="120"/>
    </row>
    <row r="95" spans="2:12" ht="12.75" customHeight="1" x14ac:dyDescent="0.2">
      <c r="B95" s="122"/>
      <c r="C95" s="51"/>
      <c r="D95" s="52"/>
      <c r="E95" s="52"/>
      <c r="F95" s="42" t="str">
        <f t="shared" si="10"/>
        <v/>
      </c>
      <c r="I95" s="65" t="str">
        <f t="shared" si="11"/>
        <v/>
      </c>
      <c r="K95" s="114"/>
      <c r="L95" s="120"/>
    </row>
    <row r="96" spans="2:12" ht="12.75" customHeight="1" x14ac:dyDescent="0.2">
      <c r="B96" s="122"/>
      <c r="C96" s="51"/>
      <c r="D96" s="52"/>
      <c r="E96" s="52"/>
      <c r="F96" s="42" t="str">
        <f t="shared" si="10"/>
        <v/>
      </c>
      <c r="I96" s="65" t="str">
        <f t="shared" si="11"/>
        <v/>
      </c>
      <c r="K96" s="114"/>
      <c r="L96" s="120"/>
    </row>
    <row r="97" spans="2:12" ht="12.75" customHeight="1" x14ac:dyDescent="0.2">
      <c r="B97" s="122"/>
      <c r="C97" s="51"/>
      <c r="D97" s="52"/>
      <c r="E97" s="52"/>
      <c r="F97" s="42" t="str">
        <f t="shared" si="10"/>
        <v/>
      </c>
      <c r="I97" s="65" t="str">
        <f t="shared" si="11"/>
        <v/>
      </c>
      <c r="K97" s="114"/>
      <c r="L97" s="120"/>
    </row>
    <row r="98" spans="2:12" ht="12.75" customHeight="1" x14ac:dyDescent="0.2">
      <c r="B98" s="122"/>
      <c r="C98" s="51"/>
      <c r="D98" s="52"/>
      <c r="E98" s="52"/>
      <c r="F98" s="42" t="str">
        <f t="shared" si="10"/>
        <v/>
      </c>
      <c r="I98" s="65" t="str">
        <f t="shared" si="11"/>
        <v/>
      </c>
      <c r="K98" s="114"/>
      <c r="L98" s="120"/>
    </row>
    <row r="99" spans="2:12" ht="12.75" customHeight="1" x14ac:dyDescent="0.2">
      <c r="B99" s="122"/>
      <c r="C99" s="51"/>
      <c r="D99" s="52"/>
      <c r="E99" s="52"/>
      <c r="F99" s="42" t="str">
        <f t="shared" si="10"/>
        <v/>
      </c>
      <c r="I99" s="65" t="str">
        <f t="shared" si="11"/>
        <v/>
      </c>
      <c r="K99" s="114"/>
      <c r="L99" s="120"/>
    </row>
    <row r="100" spans="2:12" ht="12.75" customHeight="1" x14ac:dyDescent="0.2">
      <c r="B100" s="122"/>
      <c r="C100" s="51"/>
      <c r="D100" s="52"/>
      <c r="E100" s="52"/>
      <c r="F100" s="42" t="str">
        <f t="shared" si="10"/>
        <v/>
      </c>
      <c r="I100" s="65" t="str">
        <f t="shared" si="11"/>
        <v/>
      </c>
      <c r="K100" s="114"/>
      <c r="L100" s="120"/>
    </row>
    <row r="101" spans="2:12" ht="12.75" customHeight="1" x14ac:dyDescent="0.2">
      <c r="B101" s="122"/>
      <c r="C101" s="51"/>
      <c r="D101" s="52"/>
      <c r="E101" s="52"/>
      <c r="F101" s="42" t="str">
        <f t="shared" si="10"/>
        <v/>
      </c>
      <c r="I101" s="65" t="str">
        <f t="shared" si="11"/>
        <v/>
      </c>
      <c r="K101" s="114"/>
      <c r="L101" s="120"/>
    </row>
    <row r="102" spans="2:12" ht="12.75" customHeight="1" x14ac:dyDescent="0.2">
      <c r="B102" s="122"/>
      <c r="C102" s="51"/>
      <c r="D102" s="52"/>
      <c r="E102" s="52"/>
      <c r="F102" s="42" t="str">
        <f t="shared" si="10"/>
        <v/>
      </c>
      <c r="I102" s="65" t="str">
        <f t="shared" si="11"/>
        <v/>
      </c>
      <c r="K102" s="114"/>
      <c r="L102" s="120"/>
    </row>
    <row r="103" spans="2:12" ht="12.75" customHeight="1" x14ac:dyDescent="0.2">
      <c r="B103" s="122"/>
      <c r="C103" s="51"/>
      <c r="D103" s="52"/>
      <c r="E103" s="52"/>
      <c r="F103" s="42" t="str">
        <f t="shared" si="10"/>
        <v/>
      </c>
      <c r="I103" s="65" t="str">
        <f t="shared" si="11"/>
        <v/>
      </c>
      <c r="K103" s="114"/>
      <c r="L103" s="120"/>
    </row>
    <row r="104" spans="2:12" ht="12.75" customHeight="1" x14ac:dyDescent="0.2">
      <c r="B104" s="122"/>
      <c r="C104" s="51"/>
      <c r="D104" s="52"/>
      <c r="E104" s="52"/>
      <c r="F104" s="42" t="str">
        <f t="shared" si="10"/>
        <v/>
      </c>
      <c r="I104" s="65" t="str">
        <f t="shared" si="11"/>
        <v/>
      </c>
      <c r="K104" s="114"/>
      <c r="L104" s="120"/>
    </row>
    <row r="105" spans="2:12" ht="12.75" customHeight="1" x14ac:dyDescent="0.2">
      <c r="B105" s="122"/>
      <c r="C105" s="51"/>
      <c r="D105" s="52"/>
      <c r="E105" s="52"/>
      <c r="F105" s="42" t="str">
        <f t="shared" si="10"/>
        <v/>
      </c>
      <c r="I105" s="65" t="str">
        <f t="shared" si="11"/>
        <v/>
      </c>
      <c r="K105" s="114"/>
      <c r="L105" s="120"/>
    </row>
    <row r="106" spans="2:12" ht="12.75" customHeight="1" x14ac:dyDescent="0.2">
      <c r="B106" s="122"/>
      <c r="C106" s="51"/>
      <c r="D106" s="52"/>
      <c r="E106" s="52"/>
      <c r="F106" s="42" t="str">
        <f t="shared" si="10"/>
        <v/>
      </c>
      <c r="I106" s="65" t="str">
        <f t="shared" si="11"/>
        <v/>
      </c>
      <c r="K106" s="114"/>
      <c r="L106" s="120"/>
    </row>
    <row r="107" spans="2:12" ht="12.75" customHeight="1" x14ac:dyDescent="0.2">
      <c r="B107" s="122"/>
      <c r="C107" s="51"/>
      <c r="D107" s="52"/>
      <c r="E107" s="52"/>
      <c r="F107" s="42" t="str">
        <f t="shared" si="10"/>
        <v/>
      </c>
      <c r="I107" s="65" t="str">
        <f t="shared" si="11"/>
        <v/>
      </c>
      <c r="K107" s="114"/>
      <c r="L107" s="120"/>
    </row>
    <row r="108" spans="2:12" ht="12.75" customHeight="1" x14ac:dyDescent="0.2">
      <c r="B108" s="122"/>
      <c r="C108" s="51"/>
      <c r="D108" s="52"/>
      <c r="E108" s="52"/>
      <c r="F108" s="42" t="str">
        <f t="shared" si="10"/>
        <v/>
      </c>
      <c r="I108" s="65" t="str">
        <f t="shared" si="11"/>
        <v/>
      </c>
      <c r="K108" s="114"/>
      <c r="L108" s="120"/>
    </row>
    <row r="109" spans="2:12" ht="12.75" customHeight="1" x14ac:dyDescent="0.2">
      <c r="B109" s="31"/>
      <c r="C109" s="32"/>
      <c r="D109" s="42"/>
      <c r="E109" s="42"/>
      <c r="F109" s="42"/>
      <c r="I109" s="42"/>
      <c r="L109" s="120"/>
    </row>
    <row r="110" spans="2:12" ht="12.75" customHeight="1" x14ac:dyDescent="0.2">
      <c r="B110" s="43"/>
      <c r="C110" s="102"/>
      <c r="D110" s="60"/>
      <c r="E110" s="60"/>
      <c r="F110" s="105"/>
      <c r="I110" s="60"/>
      <c r="K110" s="118"/>
      <c r="L110" s="120"/>
    </row>
    <row r="111" spans="2:12" ht="12.75" customHeight="1" x14ac:dyDescent="0.2">
      <c r="B111" s="31"/>
      <c r="C111" s="103" t="s">
        <v>12</v>
      </c>
      <c r="D111" s="59">
        <f>SUBTOTAL(9,D12:D108)</f>
        <v>200</v>
      </c>
      <c r="E111" s="59">
        <f>SUBTOTAL(9,E12:E108)</f>
        <v>2080</v>
      </c>
      <c r="F111" s="66"/>
      <c r="I111" s="42"/>
      <c r="K111" s="115"/>
      <c r="L111" s="120"/>
    </row>
    <row r="112" spans="2:12" ht="12.75" customHeight="1" x14ac:dyDescent="0.2">
      <c r="B112" s="81"/>
      <c r="C112" s="104" t="s">
        <v>13</v>
      </c>
      <c r="D112" s="42">
        <f>SUM(D12:D108)</f>
        <v>200</v>
      </c>
      <c r="E112" s="42">
        <f>SUM(E12:E108)</f>
        <v>2080</v>
      </c>
      <c r="F112" s="105"/>
      <c r="I112" s="60"/>
      <c r="K112" s="119"/>
      <c r="L112" s="120"/>
    </row>
    <row r="113" spans="2:12" ht="12.75" customHeight="1" thickBot="1" x14ac:dyDescent="0.25">
      <c r="B113" s="106"/>
      <c r="C113" s="107"/>
      <c r="D113" s="108"/>
      <c r="E113" s="108"/>
      <c r="F113" s="109"/>
      <c r="I113" s="108"/>
      <c r="K113" s="115"/>
      <c r="L113" s="120"/>
    </row>
  </sheetData>
  <sheetProtection sheet="1" objects="1" scenarios="1" sort="0" autoFilter="0"/>
  <autoFilter ref="B11:E108" xr:uid="{00000000-0009-0000-0000-000000000000}"/>
  <phoneticPr fontId="0" type="noConversion"/>
  <conditionalFormatting sqref="Z12:Z32">
    <cfRule type="cellIs" dxfId="3" priority="1" stopIfTrue="1" operator="greaterThan">
      <formula>0</formula>
    </cfRule>
  </conditionalFormatting>
  <conditionalFormatting sqref="S33">
    <cfRule type="cellIs" dxfId="2" priority="2" stopIfTrue="1" operator="lessThan">
      <formula>0</formula>
    </cfRule>
  </conditionalFormatting>
  <conditionalFormatting sqref="L12:L29">
    <cfRule type="expression" dxfId="1" priority="3" stopIfTrue="1">
      <formula>"k13&lt;0"</formula>
    </cfRule>
  </conditionalFormatting>
  <dataValidations count="1">
    <dataValidation type="list" allowBlank="1" showErrorMessage="1" promptTitle="Article" prompt="Saisir un article_x000a_" sqref="C12:C108" xr:uid="{00000000-0002-0000-0000-000000000000}">
      <formula1>listearticles</formula1>
    </dataValidation>
  </dataValidations>
  <pageMargins left="0.78749999999999998" right="0.78749999999999998" top="0.78749999999999998" bottom="0.78749999999999998" header="0.49166666666666664" footer="0.49166666666666664"/>
  <pageSetup paperSize="9" orientation="portrait" horizontalDpi="30066" verticalDpi="26478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F33"/>
  <sheetViews>
    <sheetView workbookViewId="0">
      <pane ySplit="11" topLeftCell="A15" activePane="bottomLeft" state="frozen"/>
      <selection pane="bottomLeft" activeCell="I9" sqref="I9"/>
    </sheetView>
  </sheetViews>
  <sheetFormatPr baseColWidth="10" defaultRowHeight="12.75" x14ac:dyDescent="0.2"/>
  <cols>
    <col min="1" max="1" width="6.7109375" customWidth="1"/>
    <col min="2" max="2" width="20.7109375" customWidth="1"/>
    <col min="7" max="8" width="11.42578125" customWidth="1"/>
  </cols>
  <sheetData>
    <row r="1" spans="2:6" x14ac:dyDescent="0.2">
      <c r="B1" s="141" t="s">
        <v>34</v>
      </c>
    </row>
    <row r="2" spans="2:6" x14ac:dyDescent="0.2">
      <c r="B2" s="141" t="s">
        <v>35</v>
      </c>
    </row>
    <row r="4" spans="2:6" x14ac:dyDescent="0.2">
      <c r="B4" s="10"/>
      <c r="C4" s="6"/>
      <c r="D4" s="6"/>
      <c r="E4" s="6"/>
      <c r="F4" s="2"/>
    </row>
    <row r="5" spans="2:6" ht="20.100000000000001" customHeight="1" x14ac:dyDescent="0.2">
      <c r="B5" s="135" t="str">
        <f>GESTION!B5</f>
        <v>BOUTEILLES et BOUCHONS</v>
      </c>
      <c r="C5" s="136"/>
      <c r="D5" s="134"/>
      <c r="E5" s="73"/>
      <c r="F5" s="75">
        <f ca="1">TODAY()</f>
        <v>45555</v>
      </c>
    </row>
    <row r="6" spans="2:6" x14ac:dyDescent="0.2">
      <c r="B6" s="11"/>
      <c r="F6" s="9">
        <f ca="1">NOW()</f>
        <v>45555.410184375003</v>
      </c>
    </row>
    <row r="7" spans="2:6" x14ac:dyDescent="0.2">
      <c r="B7" s="15"/>
      <c r="C7" s="50"/>
      <c r="F7" s="4"/>
    </row>
    <row r="8" spans="2:6" x14ac:dyDescent="0.2">
      <c r="B8" s="140" t="s">
        <v>14</v>
      </c>
      <c r="D8" s="33"/>
      <c r="F8" s="4"/>
    </row>
    <row r="9" spans="2:6" x14ac:dyDescent="0.2">
      <c r="B9" s="15"/>
      <c r="C9" s="17" t="str">
        <f>GESTION!P10</f>
        <v/>
      </c>
      <c r="D9" s="8"/>
      <c r="E9" s="8"/>
      <c r="F9" s="3"/>
    </row>
    <row r="10" spans="2:6" x14ac:dyDescent="0.2">
      <c r="B10" s="92"/>
      <c r="C10" s="92" t="s">
        <v>6</v>
      </c>
      <c r="D10" s="92" t="s">
        <v>6</v>
      </c>
      <c r="E10" s="92" t="s">
        <v>0</v>
      </c>
      <c r="F10" s="92" t="s">
        <v>0</v>
      </c>
    </row>
    <row r="11" spans="2:6" ht="20.100000000000001" customHeight="1" x14ac:dyDescent="0.2">
      <c r="B11" s="93" t="s">
        <v>0</v>
      </c>
      <c r="C11" s="93" t="s">
        <v>17</v>
      </c>
      <c r="D11" s="93" t="s">
        <v>30</v>
      </c>
      <c r="E11" s="93" t="s">
        <v>15</v>
      </c>
      <c r="F11" s="93" t="s">
        <v>16</v>
      </c>
    </row>
    <row r="12" spans="2:6" ht="20.100000000000001" customHeight="1" x14ac:dyDescent="0.2">
      <c r="B12" s="12" t="str">
        <f>IF(GESTION!T12="","",GESTION!T12)</f>
        <v>BOUTEILLE BLANCHE</v>
      </c>
      <c r="C12" s="42">
        <f>GESTION!P12</f>
        <v>930</v>
      </c>
      <c r="D12" s="52">
        <f>C12</f>
        <v>930</v>
      </c>
      <c r="E12" s="42">
        <f t="shared" ref="E12:E29" si="0">IF(D12&gt;C12,D12-C12,0)</f>
        <v>0</v>
      </c>
      <c r="F12" s="42">
        <f t="shared" ref="F12:F29" si="1">IF(C12&gt;D12,C12-D12,0)</f>
        <v>0</v>
      </c>
    </row>
    <row r="13" spans="2:6" x14ac:dyDescent="0.2">
      <c r="B13" s="12" t="str">
        <f>IF(GESTION!T13="","",GESTION!T13)</f>
        <v>BOUTEILLE BLEUE</v>
      </c>
      <c r="C13" s="42">
        <f>GESTION!P13</f>
        <v>980</v>
      </c>
      <c r="D13" s="52">
        <f t="shared" ref="D13:D21" si="2">C13</f>
        <v>980</v>
      </c>
      <c r="E13" s="42">
        <f t="shared" si="0"/>
        <v>0</v>
      </c>
      <c r="F13" s="42">
        <f t="shared" si="1"/>
        <v>0</v>
      </c>
    </row>
    <row r="14" spans="2:6" x14ac:dyDescent="0.2">
      <c r="B14" s="12" t="str">
        <f>IF(GESTION!T14="","",GESTION!T14)</f>
        <v>BOUTEILLE MAUVE</v>
      </c>
      <c r="C14" s="42">
        <f>GESTION!P14</f>
        <v>150</v>
      </c>
      <c r="D14" s="52">
        <f t="shared" si="2"/>
        <v>150</v>
      </c>
      <c r="E14" s="42">
        <f t="shared" si="0"/>
        <v>0</v>
      </c>
      <c r="F14" s="42">
        <f t="shared" si="1"/>
        <v>0</v>
      </c>
    </row>
    <row r="15" spans="2:6" x14ac:dyDescent="0.2">
      <c r="B15" s="12" t="str">
        <f>IF(GESTION!T15="","",GESTION!T15)</f>
        <v>BOUTEILLE ROSE</v>
      </c>
      <c r="C15" s="42">
        <f>GESTION!P15</f>
        <v>1000</v>
      </c>
      <c r="D15" s="52">
        <f t="shared" si="2"/>
        <v>1000</v>
      </c>
      <c r="E15" s="42">
        <f t="shared" si="0"/>
        <v>0</v>
      </c>
      <c r="F15" s="42">
        <f t="shared" si="1"/>
        <v>0</v>
      </c>
    </row>
    <row r="16" spans="2:6" x14ac:dyDescent="0.2">
      <c r="B16" s="12" t="str">
        <f>IF(GESTION!T16="","",GESTION!T16)</f>
        <v>BOUTEILLE TRANSP.</v>
      </c>
      <c r="C16" s="42">
        <f>GESTION!P16</f>
        <v>1000</v>
      </c>
      <c r="D16" s="52">
        <f t="shared" si="2"/>
        <v>1000</v>
      </c>
      <c r="E16" s="42">
        <f t="shared" si="0"/>
        <v>0</v>
      </c>
      <c r="F16" s="42">
        <f t="shared" si="1"/>
        <v>0</v>
      </c>
    </row>
    <row r="17" spans="2:6" x14ac:dyDescent="0.2">
      <c r="B17" s="12" t="str">
        <f>IF(GESTION!T17="","",GESTION!T17)</f>
        <v>Bouchon Blanc</v>
      </c>
      <c r="C17" s="42">
        <f>GESTION!P17</f>
        <v>135</v>
      </c>
      <c r="D17" s="52">
        <f t="shared" si="2"/>
        <v>135</v>
      </c>
      <c r="E17" s="42">
        <f t="shared" si="0"/>
        <v>0</v>
      </c>
      <c r="F17" s="42">
        <f t="shared" si="1"/>
        <v>0</v>
      </c>
    </row>
    <row r="18" spans="2:6" x14ac:dyDescent="0.2">
      <c r="B18" s="12" t="str">
        <f>IF(GESTION!T18="","",GESTION!T18)</f>
        <v>Bouchon Bleu</v>
      </c>
      <c r="C18" s="42">
        <f>GESTION!P18</f>
        <v>945</v>
      </c>
      <c r="D18" s="52">
        <f t="shared" si="2"/>
        <v>945</v>
      </c>
      <c r="E18" s="42">
        <f t="shared" si="0"/>
        <v>0</v>
      </c>
      <c r="F18" s="42">
        <f t="shared" si="1"/>
        <v>0</v>
      </c>
    </row>
    <row r="19" spans="2:6" x14ac:dyDescent="0.2">
      <c r="B19" s="12" t="str">
        <f>IF(GESTION!T19="","",GESTION!T19)</f>
        <v>Bouchon Mauve</v>
      </c>
      <c r="C19" s="42">
        <f>GESTION!P19</f>
        <v>1000</v>
      </c>
      <c r="D19" s="52">
        <f t="shared" si="2"/>
        <v>1000</v>
      </c>
      <c r="E19" s="42">
        <f t="shared" si="0"/>
        <v>0</v>
      </c>
      <c r="F19" s="42">
        <f t="shared" si="1"/>
        <v>0</v>
      </c>
    </row>
    <row r="20" spans="2:6" x14ac:dyDescent="0.2">
      <c r="B20" s="12" t="str">
        <f>IF(GESTION!T20="","",GESTION!T20)</f>
        <v>Bouchon Rose</v>
      </c>
      <c r="C20" s="42">
        <f>GESTION!P20</f>
        <v>1000</v>
      </c>
      <c r="D20" s="52">
        <f t="shared" si="2"/>
        <v>1000</v>
      </c>
      <c r="E20" s="42">
        <f t="shared" si="0"/>
        <v>0</v>
      </c>
      <c r="F20" s="42">
        <f t="shared" si="1"/>
        <v>0</v>
      </c>
    </row>
    <row r="21" spans="2:6" x14ac:dyDescent="0.2">
      <c r="B21" s="12" t="str">
        <f>IF(GESTION!T21="","",GESTION!T21)</f>
        <v>Bouchon Transp.</v>
      </c>
      <c r="C21" s="42">
        <f>GESTION!P21</f>
        <v>980</v>
      </c>
      <c r="D21" s="52">
        <f t="shared" si="2"/>
        <v>980</v>
      </c>
      <c r="E21" s="42">
        <f t="shared" si="0"/>
        <v>0</v>
      </c>
      <c r="F21" s="42">
        <f t="shared" si="1"/>
        <v>0</v>
      </c>
    </row>
    <row r="22" spans="2:6" x14ac:dyDescent="0.2">
      <c r="B22" s="12" t="str">
        <f>IF(GESTION!T22="","",GESTION!T22)</f>
        <v/>
      </c>
      <c r="C22" s="42">
        <f>GESTION!P22</f>
        <v>0</v>
      </c>
      <c r="D22" s="52">
        <v>0</v>
      </c>
      <c r="E22" s="42">
        <f t="shared" si="0"/>
        <v>0</v>
      </c>
      <c r="F22" s="42">
        <f t="shared" si="1"/>
        <v>0</v>
      </c>
    </row>
    <row r="23" spans="2:6" x14ac:dyDescent="0.2">
      <c r="B23" s="12" t="str">
        <f>IF(GESTION!T23="","",GESTION!T23)</f>
        <v/>
      </c>
      <c r="C23" s="42">
        <f>GESTION!P23</f>
        <v>0</v>
      </c>
      <c r="D23" s="52">
        <v>0</v>
      </c>
      <c r="E23" s="42">
        <f t="shared" si="0"/>
        <v>0</v>
      </c>
      <c r="F23" s="42">
        <f t="shared" si="1"/>
        <v>0</v>
      </c>
    </row>
    <row r="24" spans="2:6" x14ac:dyDescent="0.2">
      <c r="B24" s="12" t="str">
        <f>IF(GESTION!T24="","",GESTION!T24)</f>
        <v/>
      </c>
      <c r="C24" s="42">
        <f>GESTION!P24</f>
        <v>0</v>
      </c>
      <c r="D24" s="52">
        <v>0</v>
      </c>
      <c r="E24" s="42">
        <f t="shared" si="0"/>
        <v>0</v>
      </c>
      <c r="F24" s="42">
        <f t="shared" si="1"/>
        <v>0</v>
      </c>
    </row>
    <row r="25" spans="2:6" x14ac:dyDescent="0.2">
      <c r="B25" s="12" t="str">
        <f>IF(GESTION!T25="","",GESTION!T25)</f>
        <v/>
      </c>
      <c r="C25" s="42">
        <f>GESTION!P25</f>
        <v>0</v>
      </c>
      <c r="D25" s="52">
        <v>0</v>
      </c>
      <c r="E25" s="42">
        <f t="shared" si="0"/>
        <v>0</v>
      </c>
      <c r="F25" s="42">
        <f t="shared" si="1"/>
        <v>0</v>
      </c>
    </row>
    <row r="26" spans="2:6" x14ac:dyDescent="0.2">
      <c r="B26" s="12" t="str">
        <f>IF(GESTION!T26="","",GESTION!T26)</f>
        <v/>
      </c>
      <c r="C26" s="42">
        <f>GESTION!P26</f>
        <v>0</v>
      </c>
      <c r="D26" s="52">
        <v>0</v>
      </c>
      <c r="E26" s="42">
        <f t="shared" si="0"/>
        <v>0</v>
      </c>
      <c r="F26" s="42">
        <f t="shared" si="1"/>
        <v>0</v>
      </c>
    </row>
    <row r="27" spans="2:6" x14ac:dyDescent="0.2">
      <c r="B27" s="12" t="str">
        <f>IF(GESTION!T27="","",GESTION!T27)</f>
        <v/>
      </c>
      <c r="C27" s="42">
        <f>GESTION!P27</f>
        <v>0</v>
      </c>
      <c r="D27" s="52">
        <v>0</v>
      </c>
      <c r="E27" s="42">
        <f t="shared" si="0"/>
        <v>0</v>
      </c>
      <c r="F27" s="42">
        <f t="shared" si="1"/>
        <v>0</v>
      </c>
    </row>
    <row r="28" spans="2:6" x14ac:dyDescent="0.2">
      <c r="B28" s="12" t="str">
        <f>IF(GESTION!T28="","",GESTION!T28)</f>
        <v/>
      </c>
      <c r="C28" s="42">
        <f>GESTION!P28</f>
        <v>0</v>
      </c>
      <c r="D28" s="52">
        <v>0</v>
      </c>
      <c r="E28" s="42">
        <f t="shared" si="0"/>
        <v>0</v>
      </c>
      <c r="F28" s="42">
        <f t="shared" si="1"/>
        <v>0</v>
      </c>
    </row>
    <row r="29" spans="2:6" x14ac:dyDescent="0.2">
      <c r="B29" s="12" t="str">
        <f>IF(GESTION!T29="","",GESTION!T29)</f>
        <v/>
      </c>
      <c r="C29" s="42">
        <f>GESTION!P29</f>
        <v>0</v>
      </c>
      <c r="D29" s="52">
        <v>0</v>
      </c>
      <c r="E29" s="42">
        <f t="shared" si="0"/>
        <v>0</v>
      </c>
      <c r="F29" s="42">
        <f t="shared" si="1"/>
        <v>0</v>
      </c>
    </row>
    <row r="30" spans="2:6" x14ac:dyDescent="0.2">
      <c r="B30" s="12"/>
      <c r="C30" s="42"/>
      <c r="D30" s="42"/>
      <c r="E30" s="42"/>
      <c r="F30" s="42"/>
    </row>
    <row r="31" spans="2:6" x14ac:dyDescent="0.2">
      <c r="B31" s="19"/>
      <c r="C31" s="19"/>
      <c r="D31" s="19"/>
      <c r="E31" s="19"/>
      <c r="F31" s="19"/>
    </row>
    <row r="32" spans="2:6" x14ac:dyDescent="0.2">
      <c r="B32" s="12"/>
      <c r="C32" s="36">
        <f t="shared" ref="C32:F32" si="3">SUM(C12:C29)</f>
        <v>8120</v>
      </c>
      <c r="D32" s="36">
        <f t="shared" si="3"/>
        <v>8120</v>
      </c>
      <c r="E32" s="36">
        <f t="shared" si="3"/>
        <v>0</v>
      </c>
      <c r="F32" s="36">
        <f t="shared" si="3"/>
        <v>0</v>
      </c>
    </row>
    <row r="33" spans="2:6" x14ac:dyDescent="0.2">
      <c r="B33" s="22"/>
      <c r="C33" s="22"/>
      <c r="D33" s="22"/>
      <c r="E33" s="20"/>
      <c r="F33" s="22"/>
    </row>
  </sheetData>
  <sheetProtection sheet="1" objects="1" scenarios="1"/>
  <phoneticPr fontId="0" type="noConversion"/>
  <conditionalFormatting sqref="E12:F29">
    <cfRule type="cellIs" dxfId="0" priority="1" stopIfTrue="1" operator="notEqual">
      <formula>0</formula>
    </cfRule>
  </conditionalFormatting>
  <pageMargins left="0.78749999999999998" right="0.78749999999999998" top="0.78749999999999998" bottom="0.78749999999999998" header="0.49166666666666664" footer="0.49166666666666664"/>
  <pageSetup paperSize="9" orientation="portrait" horizontalDpi="30066" verticalDpi="2647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</vt:lpstr>
      <vt:lpstr>INVENTAIRE</vt:lpstr>
      <vt:lpstr>listearticles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AM</cp:lastModifiedBy>
  <dcterms:created xsi:type="dcterms:W3CDTF">2022-09-17T15:04:20Z</dcterms:created>
  <dcterms:modified xsi:type="dcterms:W3CDTF">2024-09-20T07:51:27Z</dcterms:modified>
</cp:coreProperties>
</file>