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5F41B24C-1CB1-41CF-8E11-E24412EB957B}" xr6:coauthVersionLast="47" xr6:coauthVersionMax="47" xr10:uidLastSave="{00000000-0000-0000-0000-000000000000}"/>
  <bookViews>
    <workbookView xWindow="10335" yWindow="8700" windowWidth="30585" windowHeight="20955" activeTab="1" xr2:uid="{1EFD4DEF-249B-489B-8EF5-25299F03E4BA}"/>
  </bookViews>
  <sheets>
    <sheet name="gisement" sheetId="3" r:id="rId1"/>
    <sheet name="utilisation des rou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0" i="2" l="1"/>
  <c r="S70" i="2"/>
  <c r="T70" i="2"/>
  <c r="R71" i="2"/>
  <c r="S71" i="2"/>
  <c r="T71" i="2"/>
  <c r="U71" i="2" s="1"/>
  <c r="R72" i="2"/>
  <c r="S72" i="2"/>
  <c r="T72" i="2"/>
  <c r="R73" i="2"/>
  <c r="U73" i="2" s="1"/>
  <c r="S73" i="2"/>
  <c r="T73" i="2"/>
  <c r="R74" i="2"/>
  <c r="S74" i="2"/>
  <c r="T74" i="2"/>
  <c r="R75" i="2"/>
  <c r="S75" i="2"/>
  <c r="T75" i="2"/>
  <c r="R76" i="2"/>
  <c r="S76" i="2"/>
  <c r="T76" i="2"/>
  <c r="R77" i="2"/>
  <c r="S77" i="2"/>
  <c r="T77" i="2"/>
  <c r="R78" i="2"/>
  <c r="S78" i="2"/>
  <c r="T78" i="2"/>
  <c r="R79" i="2"/>
  <c r="S79" i="2"/>
  <c r="T79" i="2"/>
  <c r="R80" i="2"/>
  <c r="S80" i="2"/>
  <c r="T80" i="2"/>
  <c r="R81" i="2"/>
  <c r="S81" i="2"/>
  <c r="T81" i="2"/>
  <c r="R82" i="2"/>
  <c r="S82" i="2"/>
  <c r="T82" i="2"/>
  <c r="R83" i="2"/>
  <c r="S83" i="2"/>
  <c r="T83" i="2"/>
  <c r="S69" i="2"/>
  <c r="T69" i="2"/>
  <c r="R69" i="2"/>
  <c r="U74" i="2"/>
  <c r="U70" i="2"/>
  <c r="N66" i="2"/>
  <c r="O66" i="2"/>
  <c r="P66" i="2"/>
  <c r="U69" i="2" l="1"/>
  <c r="U80" i="2"/>
  <c r="U84" i="2" s="1"/>
  <c r="V70" i="2" s="1"/>
  <c r="U76" i="2"/>
  <c r="U81" i="2"/>
  <c r="U77" i="2"/>
  <c r="U75" i="2"/>
  <c r="U82" i="2"/>
  <c r="U79" i="2"/>
  <c r="U78" i="2"/>
  <c r="U72" i="2"/>
  <c r="U83" i="2"/>
  <c r="Q5" i="2"/>
  <c r="Q6" i="2"/>
  <c r="Q7" i="2"/>
  <c r="Q8" i="2"/>
  <c r="Q9" i="2"/>
  <c r="Q10" i="2"/>
  <c r="Q12" i="2"/>
  <c r="Q13" i="2"/>
  <c r="Q14" i="2"/>
  <c r="Q15" i="2"/>
  <c r="Q16" i="2"/>
  <c r="Q17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3" i="2"/>
  <c r="Q34" i="2"/>
  <c r="Q35" i="2"/>
  <c r="Q37" i="2"/>
  <c r="Q38" i="2"/>
  <c r="Q39" i="2"/>
  <c r="Q40" i="2"/>
  <c r="Q42" i="2"/>
  <c r="Q43" i="2"/>
  <c r="Q44" i="2"/>
  <c r="Q45" i="2"/>
  <c r="Q46" i="2"/>
  <c r="Q47" i="2"/>
  <c r="Q48" i="2"/>
  <c r="Q49" i="2"/>
  <c r="Q50" i="2"/>
  <c r="Q51" i="2"/>
  <c r="Q52" i="2"/>
  <c r="Q53" i="2"/>
  <c r="Q55" i="2"/>
  <c r="Q56" i="2"/>
  <c r="Q57" i="2"/>
  <c r="Q59" i="2"/>
  <c r="Q60" i="2"/>
  <c r="Q63" i="2"/>
  <c r="Q3" i="2"/>
  <c r="Q66" i="2" s="1"/>
  <c r="V63" i="3"/>
  <c r="V56" i="3"/>
  <c r="U64" i="3"/>
  <c r="T64" i="3"/>
  <c r="F64" i="3"/>
  <c r="M65" i="2"/>
  <c r="M62" i="2"/>
  <c r="M61" i="2"/>
  <c r="Q61" i="2" s="1"/>
  <c r="M58" i="2"/>
  <c r="M54" i="2"/>
  <c r="Q54" i="2" s="1"/>
  <c r="M41" i="2"/>
  <c r="Q41" i="2" s="1"/>
  <c r="M36" i="2"/>
  <c r="Q36" i="2" s="1"/>
  <c r="M32" i="2"/>
  <c r="Q32" i="2" s="1"/>
  <c r="M20" i="2"/>
  <c r="M19" i="2"/>
  <c r="M18" i="2"/>
  <c r="Q18" i="2" s="1"/>
  <c r="M11" i="2"/>
  <c r="Q11" i="2" s="1"/>
  <c r="M4" i="2"/>
  <c r="Q4" i="2" s="1"/>
  <c r="R64" i="3"/>
  <c r="Q64" i="3"/>
  <c r="P64" i="3"/>
  <c r="O64" i="3"/>
  <c r="N64" i="3"/>
  <c r="M64" i="3"/>
  <c r="K64" i="3"/>
  <c r="J64" i="3"/>
  <c r="I64" i="3"/>
  <c r="H64" i="3"/>
  <c r="S63" i="3"/>
  <c r="L63" i="3"/>
  <c r="W63" i="3" s="1"/>
  <c r="S62" i="3"/>
  <c r="L62" i="3"/>
  <c r="S61" i="3"/>
  <c r="L61" i="3"/>
  <c r="S60" i="3"/>
  <c r="L60" i="3"/>
  <c r="S59" i="3"/>
  <c r="L59" i="3"/>
  <c r="S58" i="3"/>
  <c r="L58" i="3"/>
  <c r="S57" i="3"/>
  <c r="L57" i="3"/>
  <c r="W57" i="3" s="1"/>
  <c r="S56" i="3"/>
  <c r="L56" i="3"/>
  <c r="W56" i="3" s="1"/>
  <c r="S55" i="3"/>
  <c r="L55" i="3"/>
  <c r="W55" i="3" s="1"/>
  <c r="S54" i="3"/>
  <c r="L54" i="3"/>
  <c r="S53" i="3"/>
  <c r="L53" i="3"/>
  <c r="S52" i="3"/>
  <c r="L52" i="3"/>
  <c r="S51" i="3"/>
  <c r="L51" i="3"/>
  <c r="W51" i="3" s="1"/>
  <c r="S50" i="3"/>
  <c r="L50" i="3"/>
  <c r="S49" i="3"/>
  <c r="L49" i="3"/>
  <c r="S48" i="3"/>
  <c r="L48" i="3"/>
  <c r="S47" i="3"/>
  <c r="L47" i="3"/>
  <c r="S46" i="3"/>
  <c r="W46" i="3" s="1"/>
  <c r="L46" i="3"/>
  <c r="S45" i="3"/>
  <c r="L45" i="3"/>
  <c r="L44" i="3"/>
  <c r="W44" i="3" s="1"/>
  <c r="S43" i="3"/>
  <c r="L43" i="3"/>
  <c r="S42" i="3"/>
  <c r="L42" i="3"/>
  <c r="W42" i="3" s="1"/>
  <c r="S41" i="3"/>
  <c r="L41" i="3"/>
  <c r="W41" i="3" s="1"/>
  <c r="S40" i="3"/>
  <c r="L40" i="3"/>
  <c r="W40" i="3" s="1"/>
  <c r="S39" i="3"/>
  <c r="L39" i="3"/>
  <c r="S38" i="3"/>
  <c r="L38" i="3"/>
  <c r="S37" i="3"/>
  <c r="L37" i="3"/>
  <c r="S36" i="3"/>
  <c r="W36" i="3" s="1"/>
  <c r="L36" i="3"/>
  <c r="S35" i="3"/>
  <c r="L35" i="3"/>
  <c r="S34" i="3"/>
  <c r="L34" i="3"/>
  <c r="S33" i="3"/>
  <c r="L33" i="3"/>
  <c r="S32" i="3"/>
  <c r="L32" i="3"/>
  <c r="S31" i="3"/>
  <c r="W31" i="3" s="1"/>
  <c r="L31" i="3"/>
  <c r="S30" i="3"/>
  <c r="L30" i="3"/>
  <c r="S29" i="3"/>
  <c r="L29" i="3"/>
  <c r="S28" i="3"/>
  <c r="L28" i="3"/>
  <c r="S27" i="3"/>
  <c r="L27" i="3"/>
  <c r="S26" i="3"/>
  <c r="L26" i="3"/>
  <c r="S25" i="3"/>
  <c r="W25" i="3" s="1"/>
  <c r="S24" i="3"/>
  <c r="L24" i="3"/>
  <c r="S23" i="3"/>
  <c r="L23" i="3"/>
  <c r="S22" i="3"/>
  <c r="L22" i="3"/>
  <c r="S21" i="3"/>
  <c r="L21" i="3"/>
  <c r="W21" i="3" s="1"/>
  <c r="S20" i="3"/>
  <c r="L20" i="3"/>
  <c r="S19" i="3"/>
  <c r="L19" i="3"/>
  <c r="S18" i="3"/>
  <c r="L18" i="3"/>
  <c r="S17" i="3"/>
  <c r="L17" i="3"/>
  <c r="S16" i="3"/>
  <c r="W16" i="3" s="1"/>
  <c r="L16" i="3"/>
  <c r="S15" i="3"/>
  <c r="L15" i="3"/>
  <c r="S14" i="3"/>
  <c r="L14" i="3"/>
  <c r="S13" i="3"/>
  <c r="L13" i="3"/>
  <c r="S12" i="3"/>
  <c r="W12" i="3" s="1"/>
  <c r="S11" i="3"/>
  <c r="L11" i="3"/>
  <c r="S10" i="3"/>
  <c r="W10" i="3" s="1"/>
  <c r="L10" i="3"/>
  <c r="S9" i="3"/>
  <c r="L9" i="3"/>
  <c r="S8" i="3"/>
  <c r="L8" i="3"/>
  <c r="S7" i="3"/>
  <c r="L7" i="3"/>
  <c r="S6" i="3"/>
  <c r="L6" i="3"/>
  <c r="S5" i="3"/>
  <c r="L5" i="3"/>
  <c r="V75" i="2" l="1"/>
  <c r="V76" i="2"/>
  <c r="V71" i="2"/>
  <c r="V74" i="2"/>
  <c r="V77" i="2"/>
  <c r="V79" i="2"/>
  <c r="V82" i="2"/>
  <c r="V72" i="2"/>
  <c r="V80" i="2"/>
  <c r="V81" i="2"/>
  <c r="V73" i="2"/>
  <c r="V78" i="2"/>
  <c r="V83" i="2"/>
  <c r="V69" i="2"/>
  <c r="W59" i="3"/>
  <c r="W7" i="3"/>
  <c r="W13" i="3"/>
  <c r="W17" i="3"/>
  <c r="W19" i="3"/>
  <c r="W24" i="3"/>
  <c r="W33" i="3"/>
  <c r="W47" i="3"/>
  <c r="W49" i="3"/>
  <c r="W54" i="3"/>
  <c r="W62" i="3"/>
  <c r="W6" i="3"/>
  <c r="W8" i="3"/>
  <c r="W18" i="3"/>
  <c r="W26" i="3"/>
  <c r="W28" i="3"/>
  <c r="W32" i="3"/>
  <c r="W34" i="3"/>
  <c r="W39" i="3"/>
  <c r="W48" i="3"/>
  <c r="W9" i="3"/>
  <c r="W11" i="3"/>
  <c r="W15" i="3"/>
  <c r="W20" i="3"/>
  <c r="W22" i="3"/>
  <c r="W30" i="3"/>
  <c r="W35" i="3"/>
  <c r="W37" i="3"/>
  <c r="W45" i="3"/>
  <c r="W50" i="3"/>
  <c r="W52" i="3"/>
  <c r="W61" i="3"/>
  <c r="W14" i="3"/>
  <c r="W23" i="3"/>
  <c r="W27" i="3"/>
  <c r="W29" i="3"/>
  <c r="W38" i="3"/>
  <c r="W43" i="3"/>
  <c r="W53" i="3"/>
  <c r="W58" i="3"/>
  <c r="W60" i="3"/>
  <c r="W5" i="3"/>
  <c r="W64" i="3" l="1"/>
</calcChain>
</file>

<file path=xl/sharedStrings.xml><?xml version="1.0" encoding="utf-8"?>
<sst xmlns="http://schemas.openxmlformats.org/spreadsheetml/2006/main" count="766" uniqueCount="269">
  <si>
    <t>Autres déchets</t>
  </si>
  <si>
    <t>Nom Prénom</t>
  </si>
  <si>
    <t>Raison sociale</t>
  </si>
  <si>
    <t>N°</t>
  </si>
  <si>
    <t>Commune</t>
  </si>
  <si>
    <t>Adresse</t>
  </si>
  <si>
    <t>CP</t>
  </si>
  <si>
    <t>SAU</t>
  </si>
  <si>
    <t>Type Elevage</t>
  </si>
  <si>
    <t>eau brune blanche</t>
  </si>
  <si>
    <t>lactoserum</t>
  </si>
  <si>
    <t>fumier /T</t>
  </si>
  <si>
    <t>Lisiers/ton</t>
  </si>
  <si>
    <t>CIVES</t>
  </si>
  <si>
    <t>cultures principales</t>
  </si>
  <si>
    <t xml:space="preserve">paille </t>
  </si>
  <si>
    <t>prairie</t>
  </si>
  <si>
    <t>Dechets issues cereales</t>
  </si>
  <si>
    <t>menu paille/TON</t>
  </si>
  <si>
    <t>biodechets</t>
  </si>
  <si>
    <t>Tonte bord route</t>
  </si>
  <si>
    <t>TOTAL GENERAL</t>
  </si>
  <si>
    <t>AUBUSSON Stéphane</t>
  </si>
  <si>
    <t>EARL du Moulin</t>
  </si>
  <si>
    <t>Luçay-le-Mâle</t>
  </si>
  <si>
    <t>Le Grand Moulin</t>
  </si>
  <si>
    <t>Porcs</t>
  </si>
  <si>
    <t>BONNEAU Laurent</t>
  </si>
  <si>
    <t>GAEC BONNEAU</t>
  </si>
  <si>
    <t>Heugnes</t>
  </si>
  <si>
    <t>23 Gardon frit</t>
  </si>
  <si>
    <t>Bransol Richard</t>
  </si>
  <si>
    <t>Gaec ferme de la fringale</t>
  </si>
  <si>
    <t>Veuil</t>
  </si>
  <si>
    <t>Les Vaudettes</t>
  </si>
  <si>
    <t>Chevres fromages</t>
  </si>
  <si>
    <t>BREUILLAUD Maxime</t>
  </si>
  <si>
    <t>Moulin sur Cephon</t>
  </si>
  <si>
    <t>Gateau</t>
  </si>
  <si>
    <t>BRIMBŒUF Serge</t>
  </si>
  <si>
    <t>EARL DE ROI FOU</t>
  </si>
  <si>
    <t>Langé</t>
  </si>
  <si>
    <t>Roi Fou</t>
  </si>
  <si>
    <t>BRUN Gérald</t>
  </si>
  <si>
    <t>brun</t>
  </si>
  <si>
    <t>Le Férondais</t>
  </si>
  <si>
    <t>CHAUVEAUX Stéphane</t>
  </si>
  <si>
    <t>EARL de la Jalousie</t>
  </si>
  <si>
    <t>5 Les Maisons Neuves</t>
  </si>
  <si>
    <t>Chevres lait</t>
  </si>
  <si>
    <t>CHARNY Jerome</t>
  </si>
  <si>
    <t>Heungnes</t>
  </si>
  <si>
    <t>La Croix</t>
  </si>
  <si>
    <t>CHEVANCHE Jean-Jacques</t>
  </si>
  <si>
    <t>Géhée</t>
  </si>
  <si>
    <t>La Chotterie</t>
  </si>
  <si>
    <t>Vaches laitiéres</t>
  </si>
  <si>
    <t>CHRISTIAENS Julien</t>
  </si>
  <si>
    <t>EARL Christiaens</t>
  </si>
  <si>
    <t>Argy</t>
  </si>
  <si>
    <t>Nault</t>
  </si>
  <si>
    <t>CLEMENT Catherine</t>
  </si>
  <si>
    <t>EARL Louet</t>
  </si>
  <si>
    <t>Pellevoisin</t>
  </si>
  <si>
    <t>La Morelière</t>
  </si>
  <si>
    <t>CUGNIERE Thomas</t>
  </si>
  <si>
    <t>EARL Cugniere</t>
  </si>
  <si>
    <t>La grande Duranderie</t>
  </si>
  <si>
    <t>DUPIN Adrien
Avrillon Sebastien</t>
  </si>
  <si>
    <t>SCEA de la petite bourie</t>
  </si>
  <si>
    <t>La petite bourie</t>
  </si>
  <si>
    <t>FESNEAU Antoine</t>
  </si>
  <si>
    <t>Vineuil</t>
  </si>
  <si>
    <t>7 route de coings</t>
  </si>
  <si>
    <t>77;24</t>
  </si>
  <si>
    <t>GEOFFROY Thierry</t>
  </si>
  <si>
    <t>SCEA des Bornais</t>
  </si>
  <si>
    <t>Saint-Lactencin</t>
  </si>
  <si>
    <t>Tesseau</t>
  </si>
  <si>
    <t>GIROUARD Cyril</t>
  </si>
  <si>
    <t>Gaec GIROUARD</t>
  </si>
  <si>
    <t>Vicq-sur-Nahon</t>
  </si>
  <si>
    <t>Les souches</t>
  </si>
  <si>
    <t>GRATIN Cédric</t>
  </si>
  <si>
    <t>EARL du Poirier vert</t>
  </si>
  <si>
    <t>Valençay</t>
  </si>
  <si>
    <t>Guerin Thierry</t>
  </si>
  <si>
    <t>EARL DU PETIT POIRIER</t>
  </si>
  <si>
    <t>GUILLAUMMEE Estelle</t>
  </si>
  <si>
    <t>SCEA Ferme du Roland</t>
  </si>
  <si>
    <t>HENAULT Franck</t>
  </si>
  <si>
    <t>EARL Henault</t>
  </si>
  <si>
    <t>Villentrois</t>
  </si>
  <si>
    <t>Les alliots</t>
  </si>
  <si>
    <t>HENAULT Louis</t>
  </si>
  <si>
    <t>LACOUR Bruno</t>
  </si>
  <si>
    <t>St-Martin-Le-Beau</t>
  </si>
  <si>
    <t>18 vallée Brunette</t>
  </si>
  <si>
    <t>LESSAULT Bruno</t>
  </si>
  <si>
    <t>Baudres</t>
  </si>
  <si>
    <t>La chancellerie</t>
  </si>
  <si>
    <t>LIMOUSIN Florent</t>
  </si>
  <si>
    <t>EARL du Grand Jaunay</t>
  </si>
  <si>
    <t>Vatan</t>
  </si>
  <si>
    <t>Le Grand Jaunay</t>
  </si>
  <si>
    <t>MALET Benoit - RABIER Bruno</t>
  </si>
  <si>
    <t>EARL DES ROSIERS</t>
  </si>
  <si>
    <t>Les Rosiers</t>
  </si>
  <si>
    <t>MARDON Francis</t>
  </si>
  <si>
    <t>SCEA DU CEROT</t>
  </si>
  <si>
    <t>La Queue de l etang</t>
  </si>
  <si>
    <t>MARDON Loïc</t>
  </si>
  <si>
    <t>Moussay</t>
  </si>
  <si>
    <t>MICHENET Mickaël</t>
  </si>
  <si>
    <t>EARL Michenet</t>
  </si>
  <si>
    <t>MICHOT Alain</t>
  </si>
  <si>
    <t>Les Baudets de Gâtines</t>
  </si>
  <si>
    <t>MOREAU Jérôme</t>
  </si>
  <si>
    <t>SARL AGENA</t>
  </si>
  <si>
    <t>La Tuilerie</t>
  </si>
  <si>
    <t>MOREAU Philippe</t>
  </si>
  <si>
    <t>La Pingauderie</t>
  </si>
  <si>
    <t>MORIN Victor et Jean-Pierre</t>
  </si>
  <si>
    <t>Gaec des Bruyeres</t>
  </si>
  <si>
    <t>Ferté</t>
  </si>
  <si>
    <t>PENIN Richard</t>
  </si>
  <si>
    <t>Selles-sur-Nahon</t>
  </si>
  <si>
    <t>Le Grand Chêne</t>
  </si>
  <si>
    <t>PINON Willy</t>
  </si>
  <si>
    <t>SARL DES GENETS</t>
  </si>
  <si>
    <t>Malakoff</t>
  </si>
  <si>
    <t>QUILLERE Thierry</t>
  </si>
  <si>
    <t>EARL La Chèvrerie d'Amélie</t>
  </si>
  <si>
    <t>Villentrois-Faverolles-en-Berry</t>
  </si>
  <si>
    <t>4 rue de la Mairie</t>
  </si>
  <si>
    <t>RABIER Clément</t>
  </si>
  <si>
    <t>Jeu Maloches</t>
  </si>
  <si>
    <t>La Contrie</t>
  </si>
  <si>
    <t>RABIER Daniel - MAINDRAULT Geoffrey</t>
  </si>
  <si>
    <t>SCEA Daniel RABIER</t>
  </si>
  <si>
    <t>RABIER Franck Aurelie</t>
  </si>
  <si>
    <t>SCEA LA FILONNIERE</t>
  </si>
  <si>
    <t>La Filonnière</t>
  </si>
  <si>
    <t>RABIER JP et F</t>
  </si>
  <si>
    <t>GAEC de la Blondière</t>
  </si>
  <si>
    <t>RABIER Valerie</t>
  </si>
  <si>
    <t>Earl de la ferme du champ du coq</t>
  </si>
  <si>
    <t>lucay le male</t>
  </si>
  <si>
    <t>la petite blondiére</t>
  </si>
  <si>
    <t>RIOLAND Laurent</t>
  </si>
  <si>
    <t>Beauvais</t>
  </si>
  <si>
    <t>Caprins</t>
  </si>
  <si>
    <t>ROBIN Charles-Edouard</t>
  </si>
  <si>
    <t>GAEC de la Grande Marnière</t>
  </si>
  <si>
    <t>ROUSSEAU Bruno</t>
  </si>
  <si>
    <t>Vicq sur nahon</t>
  </si>
  <si>
    <t>SAINSON Stéphane</t>
  </si>
  <si>
    <t>Fontguenand</t>
  </si>
  <si>
    <t>Les Tortevoies</t>
  </si>
  <si>
    <t>TIXIER Bertrand</t>
  </si>
  <si>
    <t>EARL DE LA PATAUDIERE</t>
  </si>
  <si>
    <t>La Pataudiere</t>
  </si>
  <si>
    <t>TROUVE Laurent</t>
  </si>
  <si>
    <t>SCEA DE PALESTRO</t>
  </si>
  <si>
    <t>15 rue de Bel air</t>
  </si>
  <si>
    <t>VOISIN Christophe</t>
  </si>
  <si>
    <t>EARL de la Bouterie</t>
  </si>
  <si>
    <t>Préaux</t>
  </si>
  <si>
    <t>La haute bouterie</t>
  </si>
  <si>
    <t>VOISIN Patrick</t>
  </si>
  <si>
    <t>Les Tesnières</t>
  </si>
  <si>
    <t>VOUILLON Marie-Thérèse</t>
  </si>
  <si>
    <t>SCEA La Grande Metairie</t>
  </si>
  <si>
    <t>La Grande Metairie</t>
  </si>
  <si>
    <t>VOUILLON Patrick</t>
  </si>
  <si>
    <t>EARL de la Lande</t>
  </si>
  <si>
    <t>La Lande</t>
  </si>
  <si>
    <t>WEAVER Oliver</t>
  </si>
  <si>
    <t>EARL WEAVER</t>
  </si>
  <si>
    <t>Palluau (préaux)</t>
  </si>
  <si>
    <t>bovins viande</t>
  </si>
  <si>
    <t>Communauté commune Ecueillé Valencay</t>
  </si>
  <si>
    <t>CCEV</t>
  </si>
  <si>
    <t>VALENCAY</t>
  </si>
  <si>
    <t>23 Avenue de la résistance</t>
  </si>
  <si>
    <t>Franquelin Charly &amp; Valéy</t>
  </si>
  <si>
    <t>EARL du MODON</t>
  </si>
  <si>
    <t>Luçay Le Mâle</t>
  </si>
  <si>
    <t>ferme d'oublaise</t>
  </si>
  <si>
    <t>Chatel Patricia</t>
  </si>
  <si>
    <t>CHATEL PATRICIA</t>
  </si>
  <si>
    <t>Vicq/Nahon</t>
  </si>
  <si>
    <t>La Moustiére</t>
  </si>
  <si>
    <t>Demory Bruno</t>
  </si>
  <si>
    <t>SCEA du Bas Berry</t>
  </si>
  <si>
    <t>Hrugnes</t>
  </si>
  <si>
    <t>Jacquin Fromagerie</t>
  </si>
  <si>
    <t>Fromagerie Pierre Jacquin et fils</t>
  </si>
  <si>
    <t>La Vernelle</t>
  </si>
  <si>
    <t>9 route de meusnes</t>
  </si>
  <si>
    <t>ets renaud</t>
  </si>
  <si>
    <t>bell air</t>
  </si>
  <si>
    <t>villemond</t>
  </si>
  <si>
    <t>VILLEMOND SA</t>
  </si>
  <si>
    <t>11 route de st lactecin</t>
  </si>
  <si>
    <t>autres provenance</t>
  </si>
  <si>
    <t>Commune des parcelles</t>
  </si>
  <si>
    <t>Ton total efluents</t>
  </si>
  <si>
    <t>Ton total cultures</t>
  </si>
  <si>
    <t>Ton total autres déchets</t>
  </si>
  <si>
    <t>villes traversées</t>
  </si>
  <si>
    <t>derniere rte avant D22 tronç Luçay Vicq</t>
  </si>
  <si>
    <t>D960</t>
  </si>
  <si>
    <t>arrivée d22 coté Luçay</t>
  </si>
  <si>
    <t>D15</t>
  </si>
  <si>
    <t>arrivée d22 coté vicq sur nahon</t>
  </si>
  <si>
    <t>D128</t>
  </si>
  <si>
    <t>D7</t>
  </si>
  <si>
    <t>Gehée</t>
  </si>
  <si>
    <t>D15F</t>
  </si>
  <si>
    <t xml:space="preserve">D33 </t>
  </si>
  <si>
    <t>D11</t>
  </si>
  <si>
    <t>heugnes</t>
  </si>
  <si>
    <t>Gehée Langé</t>
  </si>
  <si>
    <t>D956</t>
  </si>
  <si>
    <t>Fredille</t>
  </si>
  <si>
    <t>D33</t>
  </si>
  <si>
    <t xml:space="preserve">D32A </t>
  </si>
  <si>
    <t>D22</t>
  </si>
  <si>
    <t>D13</t>
  </si>
  <si>
    <t>Luçay le Mâle</t>
  </si>
  <si>
    <t>Faverolles</t>
  </si>
  <si>
    <t>D109</t>
  </si>
  <si>
    <t>D8</t>
  </si>
  <si>
    <t>Ecueillé</t>
  </si>
  <si>
    <t>D13 D960</t>
  </si>
  <si>
    <t>LISIER DUC</t>
  </si>
  <si>
    <t>sur place</t>
  </si>
  <si>
    <t>Nouans les Fontaines</t>
  </si>
  <si>
    <t>Tout le</t>
  </si>
  <si>
    <t>territoire de</t>
  </si>
  <si>
    <t>la CCEV</t>
  </si>
  <si>
    <t xml:space="preserve"> D960</t>
  </si>
  <si>
    <t>TOTAL efluents</t>
  </si>
  <si>
    <t>TOTAL cultures</t>
  </si>
  <si>
    <t xml:space="preserve"> total autres déchets</t>
  </si>
  <si>
    <t>TOTAUX</t>
  </si>
  <si>
    <t xml:space="preserve">efluents élévage </t>
  </si>
  <si>
    <t xml:space="preserve">CULTURES </t>
  </si>
  <si>
    <t>SUPER TOTAL</t>
  </si>
  <si>
    <t xml:space="preserve">D960 </t>
  </si>
  <si>
    <t xml:space="preserve">D17 </t>
  </si>
  <si>
    <t>D34</t>
  </si>
  <si>
    <t xml:space="preserve">D8 </t>
  </si>
  <si>
    <t>D17</t>
  </si>
  <si>
    <t>D114</t>
  </si>
  <si>
    <t>Colonne15</t>
  </si>
  <si>
    <t>routes 1</t>
  </si>
  <si>
    <t>routes 2</t>
  </si>
  <si>
    <t>routes 3</t>
  </si>
  <si>
    <t>villes traversées2</t>
  </si>
  <si>
    <t>villes traversées3</t>
  </si>
  <si>
    <t>villes traversées4</t>
  </si>
  <si>
    <t>arrivée</t>
  </si>
  <si>
    <t>D108</t>
  </si>
  <si>
    <t xml:space="preserve">routes </t>
  </si>
  <si>
    <t>tonnage</t>
  </si>
  <si>
    <t>Total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</si>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</sst>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_-;\-* #,##0.00_-;_-* &quot;-&quot;??_-;_-@_-"/>
    <numFmt numFmtId="164" formatCode="_-* #,##0_-;\-* #,##0_-;_-* &quot;-&quot;??_-;_-@_-"/>
    <numFmt numFmtId="165" formatCode="###&quot;ha&quot;"/>
    <numFmt numFmtId="166" formatCode="###&quot;T&quot;"/>
    <numFmt numFmtId="167" formatCode="###&quot;KM&quot;"/>
    <numFmt numFmtId="169" formatCode="#,###&quot;T&quot;;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Arial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0">
    <xf numFmtId="0" fontId="0" fillId="0" borderId="0" xfId="0"/>
    <xf numFmtId="43" fontId="3" fillId="0" borderId="0" xfId="1" applyFont="1" applyAlignment="1"/>
    <xf numFmtId="164" fontId="2" fillId="0" borderId="0" xfId="1" applyNumberFormat="1" applyFont="1" applyAlignment="1"/>
    <xf numFmtId="0" fontId="0" fillId="0" borderId="3" xfId="0" applyBorder="1" applyAlignment="1">
      <alignment horizontal="center"/>
    </xf>
    <xf numFmtId="0" fontId="0" fillId="0" borderId="3" xfId="0" applyBorder="1"/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7" borderId="7" xfId="0" applyFont="1" applyFill="1" applyBorder="1" applyAlignment="1">
      <alignment wrapText="1"/>
    </xf>
    <xf numFmtId="0" fontId="4" fillId="7" borderId="8" xfId="0" applyFont="1" applyFill="1" applyBorder="1" applyAlignment="1">
      <alignment wrapText="1"/>
    </xf>
    <xf numFmtId="0" fontId="4" fillId="0" borderId="8" xfId="0" applyFont="1" applyBorder="1" applyAlignment="1">
      <alignment horizontal="center" wrapText="1"/>
    </xf>
    <xf numFmtId="0" fontId="4" fillId="0" borderId="8" xfId="0" applyFont="1" applyBorder="1" applyAlignment="1">
      <alignment wrapText="1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8" borderId="9" xfId="0" applyNumberFormat="1" applyFill="1" applyBorder="1" applyAlignment="1">
      <alignment horizontal="center"/>
    </xf>
    <xf numFmtId="166" fontId="0" fillId="11" borderId="10" xfId="0" applyNumberFormat="1" applyFill="1" applyBorder="1" applyAlignment="1">
      <alignment horizontal="center"/>
    </xf>
    <xf numFmtId="0" fontId="4" fillId="7" borderId="11" xfId="0" applyFont="1" applyFill="1" applyBorder="1" applyAlignment="1">
      <alignment wrapText="1"/>
    </xf>
    <xf numFmtId="0" fontId="4" fillId="7" borderId="12" xfId="0" applyFont="1" applyFill="1" applyBorder="1" applyAlignment="1">
      <alignment wrapText="1"/>
    </xf>
    <xf numFmtId="0" fontId="4" fillId="0" borderId="12" xfId="0" applyFont="1" applyBorder="1" applyAlignment="1">
      <alignment horizontal="center" wrapText="1"/>
    </xf>
    <xf numFmtId="0" fontId="4" fillId="0" borderId="12" xfId="0" applyFont="1" applyBorder="1" applyAlignment="1">
      <alignment wrapText="1"/>
    </xf>
    <xf numFmtId="165" fontId="0" fillId="0" borderId="12" xfId="0" applyNumberFormat="1" applyBorder="1" applyAlignment="1">
      <alignment horizontal="center" vertical="center"/>
    </xf>
    <xf numFmtId="0" fontId="0" fillId="0" borderId="13" xfId="0" applyBorder="1"/>
    <xf numFmtId="166" fontId="0" fillId="0" borderId="1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8" borderId="13" xfId="0" applyNumberFormat="1" applyFill="1" applyBorder="1" applyAlignment="1">
      <alignment horizontal="center"/>
    </xf>
    <xf numFmtId="166" fontId="0" fillId="10" borderId="11" xfId="0" applyNumberFormat="1" applyFill="1" applyBorder="1" applyAlignment="1">
      <alignment horizontal="center"/>
    </xf>
    <xf numFmtId="166" fontId="0" fillId="11" borderId="14" xfId="0" applyNumberFormat="1" applyFill="1" applyBorder="1" applyAlignment="1">
      <alignment horizontal="center"/>
    </xf>
    <xf numFmtId="167" fontId="0" fillId="0" borderId="0" xfId="0" applyNumberFormat="1"/>
    <xf numFmtId="165" fontId="4" fillId="0" borderId="12" xfId="0" applyNumberFormat="1" applyFont="1" applyBorder="1" applyAlignment="1">
      <alignment horizontal="center" vertical="center" wrapText="1"/>
    </xf>
    <xf numFmtId="0" fontId="4" fillId="0" borderId="13" xfId="0" applyFont="1" applyBorder="1" applyAlignment="1">
      <alignment wrapText="1"/>
    </xf>
    <xf numFmtId="0" fontId="6" fillId="7" borderId="12" xfId="0" applyFont="1" applyFill="1" applyBorder="1" applyAlignment="1">
      <alignment wrapText="1"/>
    </xf>
    <xf numFmtId="165" fontId="6" fillId="0" borderId="12" xfId="0" applyNumberFormat="1" applyFont="1" applyBorder="1" applyAlignment="1">
      <alignment horizontal="center" vertical="center" wrapText="1"/>
    </xf>
    <xf numFmtId="0" fontId="6" fillId="0" borderId="13" xfId="0" applyFont="1" applyBorder="1" applyAlignment="1">
      <alignment wrapText="1"/>
    </xf>
    <xf numFmtId="0" fontId="0" fillId="12" borderId="12" xfId="0" applyFill="1" applyBorder="1"/>
    <xf numFmtId="0" fontId="7" fillId="7" borderId="11" xfId="0" applyFont="1" applyFill="1" applyBorder="1" applyAlignment="1">
      <alignment wrapText="1"/>
    </xf>
    <xf numFmtId="0" fontId="8" fillId="7" borderId="11" xfId="0" applyFont="1" applyFill="1" applyBorder="1" applyAlignment="1">
      <alignment wrapText="1"/>
    </xf>
    <xf numFmtId="0" fontId="9" fillId="7" borderId="12" xfId="0" applyFont="1" applyFill="1" applyBorder="1" applyAlignment="1">
      <alignment wrapText="1"/>
    </xf>
    <xf numFmtId="0" fontId="4" fillId="7" borderId="15" xfId="0" applyFont="1" applyFill="1" applyBorder="1" applyAlignment="1">
      <alignment wrapText="1"/>
    </xf>
    <xf numFmtId="0" fontId="6" fillId="7" borderId="16" xfId="0" applyFont="1" applyFill="1" applyBorder="1" applyAlignment="1">
      <alignment wrapText="1"/>
    </xf>
    <xf numFmtId="0" fontId="4" fillId="0" borderId="16" xfId="0" applyFont="1" applyBorder="1" applyAlignment="1">
      <alignment wrapText="1"/>
    </xf>
    <xf numFmtId="0" fontId="4" fillId="0" borderId="16" xfId="0" applyFont="1" applyBorder="1" applyAlignment="1">
      <alignment horizontal="center" wrapText="1"/>
    </xf>
    <xf numFmtId="0" fontId="0" fillId="10" borderId="0" xfId="0" applyFill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6" fontId="0" fillId="0" borderId="7" xfId="0" applyNumberForma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166" fontId="0" fillId="8" borderId="9" xfId="0" applyNumberFormat="1" applyFill="1" applyBorder="1" applyAlignment="1">
      <alignment horizontal="center" vertical="center" wrapText="1"/>
    </xf>
    <xf numFmtId="166" fontId="0" fillId="9" borderId="9" xfId="0" applyNumberFormat="1" applyFill="1" applyBorder="1" applyAlignment="1">
      <alignment horizontal="center" vertical="center" wrapText="1"/>
    </xf>
    <xf numFmtId="166" fontId="0" fillId="10" borderId="7" xfId="0" applyNumberFormat="1" applyFill="1" applyBorder="1" applyAlignment="1">
      <alignment horizontal="center" vertical="center" wrapText="1"/>
    </xf>
    <xf numFmtId="166" fontId="0" fillId="10" borderId="9" xfId="0" applyNumberForma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166" fontId="0" fillId="0" borderId="12" xfId="0" applyNumberFormat="1" applyBorder="1" applyAlignment="1">
      <alignment horizontal="center" vertical="center" wrapText="1"/>
    </xf>
    <xf numFmtId="166" fontId="0" fillId="8" borderId="13" xfId="0" applyNumberFormat="1" applyFill="1" applyBorder="1" applyAlignment="1">
      <alignment horizontal="center" vertical="center" wrapText="1"/>
    </xf>
    <xf numFmtId="166" fontId="0" fillId="9" borderId="13" xfId="0" applyNumberFormat="1" applyFill="1" applyBorder="1" applyAlignment="1">
      <alignment horizontal="center" vertical="center" wrapText="1"/>
    </xf>
    <xf numFmtId="166" fontId="0" fillId="10" borderId="11" xfId="0" applyNumberFormat="1" applyFill="1" applyBorder="1" applyAlignment="1">
      <alignment horizontal="center" vertical="center" wrapText="1"/>
    </xf>
    <xf numFmtId="166" fontId="0" fillId="10" borderId="13" xfId="0" applyNumberFormat="1" applyFill="1" applyBorder="1" applyAlignment="1">
      <alignment horizontal="center" vertical="center" wrapText="1"/>
    </xf>
    <xf numFmtId="167" fontId="0" fillId="0" borderId="22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7" fontId="0" fillId="0" borderId="25" xfId="0" applyNumberForma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4" fillId="13" borderId="12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 wrapText="1"/>
    </xf>
    <xf numFmtId="167" fontId="0" fillId="0" borderId="26" xfId="0" applyNumberFormat="1" applyBorder="1" applyAlignment="1">
      <alignment horizontal="center" vertical="center" wrapText="1"/>
    </xf>
    <xf numFmtId="167" fontId="0" fillId="0" borderId="27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7" fontId="0" fillId="0" borderId="29" xfId="0" applyNumberFormat="1" applyBorder="1" applyAlignment="1">
      <alignment horizontal="center" vertical="center" wrapText="1"/>
    </xf>
    <xf numFmtId="167" fontId="0" fillId="0" borderId="30" xfId="0" applyNumberForma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7" fontId="0" fillId="0" borderId="34" xfId="0" applyNumberFormat="1" applyBorder="1" applyAlignment="1">
      <alignment vertical="center" wrapText="1"/>
    </xf>
    <xf numFmtId="167" fontId="0" fillId="0" borderId="34" xfId="0" applyNumberFormat="1" applyBorder="1" applyAlignment="1">
      <alignment horizontal="center" vertical="center" wrapText="1"/>
    </xf>
    <xf numFmtId="167" fontId="0" fillId="0" borderId="2" xfId="0" applyNumberFormat="1" applyBorder="1" applyAlignment="1">
      <alignment vertical="center" wrapText="1"/>
    </xf>
    <xf numFmtId="167" fontId="0" fillId="0" borderId="3" xfId="0" applyNumberFormat="1" applyBorder="1" applyAlignment="1">
      <alignment vertical="center" wrapText="1"/>
    </xf>
    <xf numFmtId="167" fontId="0" fillId="0" borderId="19" xfId="0" applyNumberFormat="1" applyBorder="1" applyAlignment="1">
      <alignment horizontal="center" vertical="center" wrapText="1"/>
    </xf>
    <xf numFmtId="167" fontId="0" fillId="0" borderId="20" xfId="0" applyNumberFormat="1" applyBorder="1" applyAlignment="1">
      <alignment horizontal="center" vertical="center" wrapText="1"/>
    </xf>
    <xf numFmtId="167" fontId="0" fillId="0" borderId="36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/>
    </xf>
    <xf numFmtId="167" fontId="0" fillId="0" borderId="2" xfId="0" applyNumberFormat="1" applyBorder="1" applyAlignment="1">
      <alignment horizontal="right" vertical="center"/>
    </xf>
    <xf numFmtId="167" fontId="0" fillId="0" borderId="2" xfId="0" applyNumberFormat="1" applyBorder="1" applyAlignment="1">
      <alignment vertical="center"/>
    </xf>
    <xf numFmtId="167" fontId="0" fillId="0" borderId="37" xfId="0" applyNumberForma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66" fontId="0" fillId="0" borderId="15" xfId="0" applyNumberFormat="1" applyBorder="1" applyAlignment="1">
      <alignment horizontal="center" vertical="center" wrapText="1"/>
    </xf>
    <xf numFmtId="166" fontId="0" fillId="0" borderId="16" xfId="0" applyNumberFormat="1" applyBorder="1" applyAlignment="1">
      <alignment horizontal="center" vertical="center" wrapText="1"/>
    </xf>
    <xf numFmtId="166" fontId="0" fillId="8" borderId="17" xfId="0" applyNumberFormat="1" applyFill="1" applyBorder="1" applyAlignment="1">
      <alignment horizontal="center" vertical="center" wrapText="1"/>
    </xf>
    <xf numFmtId="166" fontId="0" fillId="10" borderId="15" xfId="0" applyNumberFormat="1" applyFill="1" applyBorder="1" applyAlignment="1">
      <alignment horizontal="center" vertical="center" wrapText="1"/>
    </xf>
    <xf numFmtId="166" fontId="0" fillId="10" borderId="17" xfId="0" applyNumberFormat="1" applyFill="1" applyBorder="1" applyAlignment="1">
      <alignment horizontal="center" vertical="center" wrapText="1"/>
    </xf>
    <xf numFmtId="167" fontId="0" fillId="0" borderId="39" xfId="0" applyNumberFormat="1" applyBorder="1" applyAlignment="1">
      <alignment horizontal="center" vertical="center" wrapText="1"/>
    </xf>
    <xf numFmtId="167" fontId="0" fillId="0" borderId="40" xfId="0" applyNumberForma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166" fontId="0" fillId="9" borderId="45" xfId="0" applyNumberFormat="1" applyFill="1" applyBorder="1" applyAlignment="1">
      <alignment horizontal="center"/>
    </xf>
    <xf numFmtId="166" fontId="0" fillId="9" borderId="46" xfId="0" applyNumberFormat="1" applyFill="1" applyBorder="1" applyAlignment="1">
      <alignment horizontal="center"/>
    </xf>
    <xf numFmtId="0" fontId="2" fillId="5" borderId="47" xfId="0" applyFont="1" applyFill="1" applyBorder="1" applyAlignment="1">
      <alignment vertical="center" wrapText="1"/>
    </xf>
    <xf numFmtId="0" fontId="2" fillId="5" borderId="48" xfId="0" applyFont="1" applyFill="1" applyBorder="1" applyAlignment="1">
      <alignment vertical="center" wrapText="1"/>
    </xf>
    <xf numFmtId="0" fontId="2" fillId="5" borderId="43" xfId="0" applyFont="1" applyFill="1" applyBorder="1" applyAlignment="1">
      <alignment vertical="center" wrapText="1"/>
    </xf>
    <xf numFmtId="166" fontId="0" fillId="10" borderId="12" xfId="0" applyNumberFormat="1" applyFill="1" applyBorder="1" applyAlignment="1">
      <alignment horizontal="center"/>
    </xf>
    <xf numFmtId="166" fontId="0" fillId="10" borderId="49" xfId="0" applyNumberFormat="1" applyFill="1" applyBorder="1" applyAlignment="1">
      <alignment horizontal="center"/>
    </xf>
    <xf numFmtId="166" fontId="0" fillId="10" borderId="50" xfId="0" applyNumberFormat="1" applyFill="1" applyBorder="1" applyAlignment="1">
      <alignment horizontal="center"/>
    </xf>
    <xf numFmtId="0" fontId="2" fillId="0" borderId="0" xfId="0" applyFont="1"/>
    <xf numFmtId="166" fontId="2" fillId="0" borderId="0" xfId="0" applyNumberFormat="1" applyFont="1"/>
    <xf numFmtId="166" fontId="2" fillId="10" borderId="0" xfId="0" applyNumberFormat="1" applyFont="1" applyFill="1"/>
    <xf numFmtId="166" fontId="0" fillId="12" borderId="51" xfId="0" applyNumberFormat="1" applyFill="1" applyBorder="1" applyAlignment="1">
      <alignment horizontal="center"/>
    </xf>
    <xf numFmtId="166" fontId="0" fillId="12" borderId="13" xfId="0" applyNumberFormat="1" applyFill="1" applyBorder="1" applyAlignment="1">
      <alignment horizontal="center"/>
    </xf>
    <xf numFmtId="166" fontId="0" fillId="12" borderId="17" xfId="0" applyNumberFormat="1" applyFill="1" applyBorder="1" applyAlignment="1">
      <alignment horizontal="center"/>
    </xf>
    <xf numFmtId="165" fontId="6" fillId="0" borderId="52" xfId="0" applyNumberFormat="1" applyFont="1" applyBorder="1" applyAlignment="1">
      <alignment horizontal="center" vertical="center" wrapText="1"/>
    </xf>
    <xf numFmtId="0" fontId="6" fillId="0" borderId="53" xfId="0" applyFont="1" applyBorder="1" applyAlignment="1">
      <alignment wrapText="1"/>
    </xf>
    <xf numFmtId="166" fontId="0" fillId="0" borderId="54" xfId="0" applyNumberFormat="1" applyBorder="1" applyAlignment="1">
      <alignment horizontal="center"/>
    </xf>
    <xf numFmtId="166" fontId="0" fillId="0" borderId="52" xfId="0" applyNumberFormat="1" applyBorder="1" applyAlignment="1">
      <alignment horizontal="center"/>
    </xf>
    <xf numFmtId="166" fontId="0" fillId="8" borderId="53" xfId="0" applyNumberFormat="1" applyFill="1" applyBorder="1" applyAlignment="1">
      <alignment horizontal="center"/>
    </xf>
    <xf numFmtId="166" fontId="0" fillId="9" borderId="55" xfId="0" applyNumberFormat="1" applyFill="1" applyBorder="1" applyAlignment="1">
      <alignment horizontal="center"/>
    </xf>
    <xf numFmtId="166" fontId="0" fillId="10" borderId="54" xfId="0" applyNumberFormat="1" applyFill="1" applyBorder="1" applyAlignment="1">
      <alignment horizontal="center"/>
    </xf>
    <xf numFmtId="166" fontId="0" fillId="10" borderId="52" xfId="0" applyNumberFormat="1" applyFill="1" applyBorder="1" applyAlignment="1">
      <alignment horizontal="center"/>
    </xf>
    <xf numFmtId="165" fontId="2" fillId="0" borderId="4" xfId="0" applyNumberFormat="1" applyFont="1" applyBorder="1" applyAlignment="1">
      <alignment horizontal="center" vertical="center"/>
    </xf>
    <xf numFmtId="0" fontId="2" fillId="0" borderId="2" xfId="0" applyFont="1" applyBorder="1"/>
    <xf numFmtId="166" fontId="2" fillId="0" borderId="2" xfId="0" applyNumberFormat="1" applyFont="1" applyBorder="1"/>
    <xf numFmtId="166" fontId="2" fillId="0" borderId="3" xfId="0" applyNumberFormat="1" applyFont="1" applyBorder="1"/>
    <xf numFmtId="166" fontId="0" fillId="11" borderId="43" xfId="0" applyNumberFormat="1" applyFill="1" applyBorder="1" applyAlignment="1">
      <alignment horizontal="center"/>
    </xf>
    <xf numFmtId="166" fontId="2" fillId="0" borderId="18" xfId="0" applyNumberFormat="1" applyFont="1" applyBorder="1"/>
    <xf numFmtId="167" fontId="0" fillId="0" borderId="2" xfId="0" applyNumberFormat="1" applyBorder="1" applyAlignment="1">
      <alignment horizontal="center" vertical="center" wrapText="1"/>
    </xf>
    <xf numFmtId="166" fontId="0" fillId="10" borderId="0" xfId="0" applyNumberFormat="1" applyFill="1" applyAlignment="1">
      <alignment horizontal="center" vertical="center" wrapText="1"/>
    </xf>
    <xf numFmtId="166" fontId="0" fillId="10" borderId="57" xfId="0" applyNumberFormat="1" applyFill="1" applyBorder="1" applyAlignment="1">
      <alignment horizontal="center" vertical="center" wrapText="1"/>
    </xf>
    <xf numFmtId="166" fontId="0" fillId="10" borderId="58" xfId="0" applyNumberFormat="1" applyFill="1" applyBorder="1" applyAlignment="1">
      <alignment horizontal="center" vertical="center" wrapText="1"/>
    </xf>
    <xf numFmtId="166" fontId="0" fillId="10" borderId="12" xfId="0" applyNumberFormat="1" applyFill="1" applyBorder="1" applyAlignment="1">
      <alignment horizontal="center" vertical="center" wrapText="1"/>
    </xf>
    <xf numFmtId="0" fontId="4" fillId="7" borderId="59" xfId="0" applyFont="1" applyFill="1" applyBorder="1" applyAlignment="1">
      <alignment horizontal="center" vertical="center" wrapText="1"/>
    </xf>
    <xf numFmtId="0" fontId="4" fillId="7" borderId="60" xfId="0" applyFont="1" applyFill="1" applyBorder="1" applyAlignment="1">
      <alignment horizontal="center" vertical="center" wrapText="1"/>
    </xf>
    <xf numFmtId="0" fontId="7" fillId="7" borderId="60" xfId="0" applyFont="1" applyFill="1" applyBorder="1" applyAlignment="1">
      <alignment horizontal="center" vertical="center" wrapText="1"/>
    </xf>
    <xf numFmtId="0" fontId="8" fillId="7" borderId="60" xfId="0" applyFont="1" applyFill="1" applyBorder="1" applyAlignment="1">
      <alignment horizontal="center" vertical="center" wrapText="1"/>
    </xf>
    <xf numFmtId="0" fontId="4" fillId="7" borderId="61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167" fontId="0" fillId="0" borderId="62" xfId="0" applyNumberFormat="1" applyBorder="1" applyAlignment="1">
      <alignment vertical="center" wrapText="1"/>
    </xf>
    <xf numFmtId="167" fontId="0" fillId="0" borderId="62" xfId="0" applyNumberFormat="1" applyBorder="1" applyAlignment="1">
      <alignment vertical="center"/>
    </xf>
    <xf numFmtId="0" fontId="0" fillId="0" borderId="63" xfId="0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 wrapText="1"/>
    </xf>
    <xf numFmtId="0" fontId="4" fillId="2" borderId="65" xfId="0" applyFont="1" applyFill="1" applyBorder="1" applyAlignment="1">
      <alignment horizontal="center" vertical="center" wrapText="1"/>
    </xf>
    <xf numFmtId="0" fontId="4" fillId="3" borderId="66" xfId="0" applyFont="1" applyFill="1" applyBorder="1" applyAlignment="1">
      <alignment horizontal="center" vertical="center" wrapText="1"/>
    </xf>
    <xf numFmtId="0" fontId="4" fillId="4" borderId="67" xfId="0" applyFont="1" applyFill="1" applyBorder="1" applyAlignment="1">
      <alignment horizontal="center" vertical="center" wrapText="1"/>
    </xf>
    <xf numFmtId="0" fontId="4" fillId="4" borderId="65" xfId="0" applyFont="1" applyFill="1" applyBorder="1" applyAlignment="1">
      <alignment horizontal="center" vertical="center" wrapText="1"/>
    </xf>
    <xf numFmtId="0" fontId="0" fillId="4" borderId="66" xfId="0" applyFill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166" fontId="0" fillId="10" borderId="46" xfId="0" applyNumberFormat="1" applyFill="1" applyBorder="1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167" fontId="0" fillId="0" borderId="70" xfId="0" applyNumberFormat="1" applyBorder="1" applyAlignment="1">
      <alignment horizontal="center" vertical="center" wrapText="1"/>
    </xf>
    <xf numFmtId="167" fontId="0" fillId="0" borderId="35" xfId="0" applyNumberFormat="1" applyBorder="1" applyAlignment="1">
      <alignment horizontal="center" vertical="center" wrapText="1"/>
    </xf>
    <xf numFmtId="167" fontId="0" fillId="0" borderId="71" xfId="0" applyNumberForma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 wrapText="1"/>
    </xf>
    <xf numFmtId="167" fontId="0" fillId="0" borderId="70" xfId="0" applyNumberFormat="1" applyBorder="1" applyAlignment="1">
      <alignment vertical="center" wrapText="1"/>
    </xf>
    <xf numFmtId="167" fontId="0" fillId="0" borderId="3" xfId="0" applyNumberFormat="1" applyBorder="1" applyAlignment="1">
      <alignment vertical="center"/>
    </xf>
    <xf numFmtId="167" fontId="0" fillId="0" borderId="44" xfId="0" applyNumberFormat="1" applyBorder="1" applyAlignment="1">
      <alignment horizontal="center" vertical="center" wrapText="1"/>
    </xf>
    <xf numFmtId="167" fontId="0" fillId="0" borderId="72" xfId="0" applyNumberFormat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 wrapText="1"/>
    </xf>
    <xf numFmtId="0" fontId="0" fillId="15" borderId="67" xfId="0" applyFill="1" applyBorder="1" applyAlignment="1">
      <alignment horizontal="center" vertical="center" wrapText="1"/>
    </xf>
    <xf numFmtId="0" fontId="0" fillId="15" borderId="66" xfId="0" applyFill="1" applyBorder="1" applyAlignment="1">
      <alignment horizontal="center" vertical="center" wrapText="1"/>
    </xf>
    <xf numFmtId="0" fontId="0" fillId="15" borderId="68" xfId="0" applyFill="1" applyBorder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4" fillId="7" borderId="73" xfId="0" applyFont="1" applyFill="1" applyBorder="1" applyAlignment="1">
      <alignment horizontal="center" vertical="center" wrapText="1"/>
    </xf>
    <xf numFmtId="0" fontId="6" fillId="7" borderId="52" xfId="0" applyFont="1" applyFill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166" fontId="0" fillId="8" borderId="53" xfId="0" applyNumberFormat="1" applyFill="1" applyBorder="1" applyAlignment="1">
      <alignment horizontal="center" vertical="center" wrapText="1"/>
    </xf>
    <xf numFmtId="166" fontId="0" fillId="0" borderId="54" xfId="0" applyNumberFormat="1" applyBorder="1" applyAlignment="1">
      <alignment horizontal="center" vertical="center" wrapText="1"/>
    </xf>
    <xf numFmtId="166" fontId="0" fillId="0" borderId="52" xfId="0" applyNumberFormat="1" applyBorder="1" applyAlignment="1">
      <alignment horizontal="center" vertical="center" wrapText="1"/>
    </xf>
    <xf numFmtId="166" fontId="0" fillId="9" borderId="53" xfId="0" applyNumberFormat="1" applyFill="1" applyBorder="1" applyAlignment="1">
      <alignment horizontal="center" vertical="center" wrapText="1"/>
    </xf>
    <xf numFmtId="166" fontId="0" fillId="10" borderId="54" xfId="0" applyNumberFormat="1" applyFill="1" applyBorder="1" applyAlignment="1">
      <alignment horizontal="center" vertical="center" wrapText="1"/>
    </xf>
    <xf numFmtId="166" fontId="0" fillId="10" borderId="53" xfId="0" applyNumberFormat="1" applyFill="1" applyBorder="1" applyAlignment="1">
      <alignment horizontal="center" vertical="center" wrapText="1"/>
    </xf>
    <xf numFmtId="166" fontId="0" fillId="10" borderId="52" xfId="0" applyNumberForma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74" xfId="0" applyBorder="1" applyAlignment="1">
      <alignment horizontal="center" vertical="center" wrapText="1"/>
    </xf>
    <xf numFmtId="166" fontId="0" fillId="0" borderId="22" xfId="0" applyNumberForma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 wrapText="1"/>
    </xf>
    <xf numFmtId="9" fontId="0" fillId="0" borderId="27" xfId="2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9" fontId="0" fillId="0" borderId="22" xfId="0" applyNumberFormat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56"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dashed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dashed">
          <color indexed="64"/>
        </left>
        <right/>
        <top style="dashed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/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ashed">
          <color indexed="64"/>
        </right>
        <top style="dashed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ashed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/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2409ABB7-4F9C-415A-84BB-1A354CE17E3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8FB891-3A17-4402-912F-FD5B7588E3A4}" name="Tableau2" displayName="Tableau2" ref="A2:Z84" totalsRowCount="1" headerRowDxfId="55" tableBorderDxfId="54">
  <autoFilter ref="A2:Z83" xr:uid="{898FB891-3A17-4402-912F-FD5B7588E3A4}"/>
  <tableColumns count="26">
    <tableColumn id="1" xr3:uid="{D6DAAA6E-DDBA-4867-BDC5-C197A2555BB5}" name="Nom Prénom" dataDxfId="53" totalsRowDxfId="25"/>
    <tableColumn id="2" xr3:uid="{2C2EEBEF-701E-4025-AEF4-31375D16231F}" name="Raison sociale" dataDxfId="52" totalsRowDxfId="24"/>
    <tableColumn id="3" xr3:uid="{9D6E6122-CBDF-483E-AFD4-D6F52E965ECD}" name="N°" dataDxfId="51" totalsRowDxfId="23"/>
    <tableColumn id="4" xr3:uid="{48888A18-DB6A-4DA7-9409-CCC0D2785C80}" name="Commune des parcelles" dataDxfId="50" totalsRowDxfId="22"/>
    <tableColumn id="5" xr3:uid="{C4D4BCF7-B6F0-4854-9943-6451A1B30E17}" name="Adresse" dataDxfId="49" totalsRowDxfId="21"/>
    <tableColumn id="6" xr3:uid="{0188FF43-7BB6-40EC-A38D-DDC6113843B7}" name="Ton total efluents" dataDxfId="48" totalsRowDxfId="20"/>
    <tableColumn id="7" xr3:uid="{AA29AF1E-7E39-4D24-9406-3822B00F9620}" name="CIVES" dataDxfId="47" totalsRowDxfId="19"/>
    <tableColumn id="8" xr3:uid="{48666222-E36C-4528-994E-BCF5C9110BD8}" name="cultures principales" dataDxfId="46" totalsRowDxfId="18"/>
    <tableColumn id="9" xr3:uid="{70BFD058-01B9-4541-A3EA-5F9C6E930FA8}" name="paille " dataDxfId="45" totalsRowDxfId="17"/>
    <tableColumn id="10" xr3:uid="{167391CF-05B9-4497-B76D-C03970B22693}" name="prairie" dataDxfId="44" totalsRowDxfId="16"/>
    <tableColumn id="11" xr3:uid="{8C1AB9ED-2429-48F8-B77C-88733D17A441}" name="Dechets issues cereales" dataDxfId="43" totalsRowDxfId="15"/>
    <tableColumn id="12" xr3:uid="{046BF029-ECA6-431D-9C51-45DE8A0641CD}" name="menu paille/TON" dataDxfId="42" totalsRowDxfId="14"/>
    <tableColumn id="13" xr3:uid="{1695AB74-4AA6-494B-8D90-7900C7B07A1F}" name="Ton total cultures" dataDxfId="41" totalsRowDxfId="13"/>
    <tableColumn id="14" xr3:uid="{F2547301-88A1-4CDC-A719-A06E0E61783D}" name="biodechets" dataDxfId="40" totalsRowDxfId="12"/>
    <tableColumn id="15" xr3:uid="{FF88B02B-DEA3-4749-AC02-EEDE5E4393F0}" name="Colonne15" dataDxfId="39" totalsRowDxfId="11"/>
    <tableColumn id="16" xr3:uid="{CD630BE8-0B46-43D2-95FF-F952AF708627}" name="Ton total autres déchets" dataDxfId="38" totalsRowDxfId="10"/>
    <tableColumn id="17" xr3:uid="{12813A96-8562-4BE5-8828-B79093465C2E}" name="SUPER TOTAL" dataDxfId="37" totalsRowDxfId="9">
      <calculatedColumnFormula>F3+M3+P3</calculatedColumnFormula>
    </tableColumn>
    <tableColumn id="18" xr3:uid="{2F525030-921E-4EBD-8CAD-D492069A23DB}" name="routes 1" dataDxfId="36" totalsRowDxfId="8"/>
    <tableColumn id="19" xr3:uid="{F711B253-2716-4AA3-8766-B8C3F8A1ABA6}" name="routes 2" dataDxfId="35" totalsRowDxfId="7"/>
    <tableColumn id="20" xr3:uid="{97381744-D52D-4AD8-9F5D-097E3EC50957}" name="routes 3" dataDxfId="34" totalsRowDxfId="6"/>
    <tableColumn id="21" xr3:uid="{1402B446-02D5-46FB-A9E3-DF507636D7D9}" name="villes traversées" totalsRowFunction="sum" dataDxfId="33" totalsRowDxfId="5"/>
    <tableColumn id="22" xr3:uid="{69236859-B818-4740-9757-EFF1A7DF4D3E}" name="villes traversées2" dataDxfId="32" totalsRowDxfId="4"/>
    <tableColumn id="23" xr3:uid="{8B37FE69-2E05-4F64-946D-37470D86EC95}" name="villes traversées3" dataDxfId="31" totalsRowDxfId="3"/>
    <tableColumn id="24" xr3:uid="{AA77597C-F320-47C0-B163-2317127A0C26}" name="villes traversées4" dataDxfId="30" totalsRowDxfId="2"/>
    <tableColumn id="25" xr3:uid="{E014820E-3414-4AE7-8653-CF139272F3A3}" name="derniere rte avant D22 tronç Luçay Vicq" dataDxfId="29" totalsRowDxfId="1"/>
    <tableColumn id="26" xr3:uid="{586CA621-CC68-46CA-9474-4C3AD9B6F286}" name="arrivée" dataDxfId="28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22917-D69A-46FE-90B8-A77CE54614EA}">
  <dimension ref="A2:Z66"/>
  <sheetViews>
    <sheetView zoomScale="90" zoomScaleNormal="90" workbookViewId="0">
      <pane xSplit="2" ySplit="4" topLeftCell="C45" activePane="bottomRight" state="frozen"/>
      <selection pane="topRight" activeCell="C1" sqref="C1"/>
      <selection pane="bottomLeft" activeCell="A5" sqref="A5"/>
      <selection pane="bottomRight" activeCell="Y53" sqref="Y53"/>
    </sheetView>
  </sheetViews>
  <sheetFormatPr baseColWidth="10" defaultRowHeight="15" x14ac:dyDescent="0.25"/>
  <cols>
    <col min="1" max="1" width="11.85546875" customWidth="1"/>
    <col min="5" max="5" width="8.140625" customWidth="1"/>
    <col min="6" max="6" width="7.5703125" bestFit="1" customWidth="1"/>
    <col min="7" max="7" width="8.85546875" customWidth="1"/>
    <col min="8" max="8" width="8.42578125" customWidth="1"/>
    <col min="9" max="9" width="6.5703125" bestFit="1" customWidth="1"/>
    <col min="10" max="10" width="8.85546875" bestFit="1" customWidth="1"/>
    <col min="11" max="11" width="9.5703125" bestFit="1" customWidth="1"/>
    <col min="12" max="12" width="7.85546875" customWidth="1"/>
    <col min="13" max="13" width="7.5703125" bestFit="1" customWidth="1"/>
    <col min="15" max="15" width="5.140625" bestFit="1" customWidth="1"/>
    <col min="16" max="16" width="6.140625" bestFit="1" customWidth="1"/>
    <col min="17" max="17" width="9.42578125" customWidth="1"/>
    <col min="19" max="19" width="8.42578125" customWidth="1"/>
    <col min="20" max="20" width="7.5703125" customWidth="1"/>
    <col min="21" max="21" width="9.5703125" customWidth="1"/>
    <col min="22" max="22" width="9.140625" customWidth="1"/>
    <col min="23" max="23" width="10.5703125" customWidth="1"/>
  </cols>
  <sheetData>
    <row r="2" spans="1:24" ht="15.75" thickBot="1" x14ac:dyDescent="0.3">
      <c r="G2" s="1"/>
      <c r="H2" s="2"/>
    </row>
    <row r="3" spans="1:24" ht="15.75" thickBot="1" x14ac:dyDescent="0.3">
      <c r="H3" s="196" t="s">
        <v>247</v>
      </c>
      <c r="I3" s="197"/>
      <c r="J3" s="197"/>
      <c r="K3" s="197"/>
      <c r="L3" s="198"/>
      <c r="M3" s="196" t="s">
        <v>248</v>
      </c>
      <c r="N3" s="197"/>
      <c r="O3" s="197"/>
      <c r="P3" s="197"/>
      <c r="Q3" s="197"/>
      <c r="R3" s="197"/>
      <c r="S3" s="197"/>
      <c r="T3" s="196" t="s">
        <v>0</v>
      </c>
      <c r="U3" s="198"/>
      <c r="V3" s="3"/>
      <c r="W3" s="4"/>
    </row>
    <row r="4" spans="1:24" s="15" customFormat="1" ht="45.75" thickBot="1" x14ac:dyDescent="0.3">
      <c r="A4" s="5" t="s">
        <v>1</v>
      </c>
      <c r="B4" s="6" t="s">
        <v>2</v>
      </c>
      <c r="C4" s="6" t="s">
        <v>4</v>
      </c>
      <c r="D4" s="6" t="s">
        <v>5</v>
      </c>
      <c r="E4" s="6" t="s">
        <v>6</v>
      </c>
      <c r="F4" s="6" t="s">
        <v>7</v>
      </c>
      <c r="G4" s="7" t="s">
        <v>8</v>
      </c>
      <c r="H4" s="8" t="s">
        <v>9</v>
      </c>
      <c r="I4" s="9" t="s">
        <v>10</v>
      </c>
      <c r="J4" s="9" t="s">
        <v>11</v>
      </c>
      <c r="K4" s="9" t="s">
        <v>12</v>
      </c>
      <c r="L4" s="10" t="s">
        <v>243</v>
      </c>
      <c r="M4" s="11" t="s">
        <v>13</v>
      </c>
      <c r="N4" s="12" t="s">
        <v>14</v>
      </c>
      <c r="O4" s="12" t="s">
        <v>15</v>
      </c>
      <c r="P4" s="12" t="s">
        <v>16</v>
      </c>
      <c r="Q4" s="12" t="s">
        <v>17</v>
      </c>
      <c r="R4" s="12" t="s">
        <v>18</v>
      </c>
      <c r="S4" s="13" t="s">
        <v>244</v>
      </c>
      <c r="T4" s="115" t="s">
        <v>19</v>
      </c>
      <c r="U4" s="116" t="s">
        <v>20</v>
      </c>
      <c r="V4" s="117" t="s">
        <v>245</v>
      </c>
      <c r="W4" s="14" t="s">
        <v>21</v>
      </c>
      <c r="X4"/>
    </row>
    <row r="5" spans="1:24" ht="30.75" thickBot="1" x14ac:dyDescent="0.3">
      <c r="A5" s="16" t="s">
        <v>22</v>
      </c>
      <c r="B5" s="17" t="s">
        <v>23</v>
      </c>
      <c r="C5" s="19" t="s">
        <v>24</v>
      </c>
      <c r="D5" s="19" t="s">
        <v>25</v>
      </c>
      <c r="E5" s="18">
        <v>36360</v>
      </c>
      <c r="F5" s="20">
        <v>185</v>
      </c>
      <c r="G5" s="21" t="s">
        <v>26</v>
      </c>
      <c r="H5" s="22"/>
      <c r="I5" s="23"/>
      <c r="J5" s="23"/>
      <c r="K5" s="23">
        <v>2500</v>
      </c>
      <c r="L5" s="24">
        <f>H5+I5+J5+K5</f>
        <v>2500</v>
      </c>
      <c r="M5" s="22">
        <v>300</v>
      </c>
      <c r="N5" s="23">
        <v>30</v>
      </c>
      <c r="O5" s="23"/>
      <c r="P5" s="23"/>
      <c r="Q5" s="23"/>
      <c r="R5" s="23"/>
      <c r="S5" s="113">
        <f t="shared" ref="S5:S43" si="0">M5+N5+O5+Q5+R5</f>
        <v>330</v>
      </c>
      <c r="T5" s="119"/>
      <c r="U5" s="120"/>
      <c r="V5" s="124"/>
      <c r="W5" s="25">
        <f t="shared" ref="W5:W55" si="1">L5+S5+T5+U5</f>
        <v>2830</v>
      </c>
    </row>
    <row r="6" spans="1:24" ht="30.75" thickBot="1" x14ac:dyDescent="0.3">
      <c r="A6" s="26" t="s">
        <v>27</v>
      </c>
      <c r="B6" s="27" t="s">
        <v>28</v>
      </c>
      <c r="C6" s="29" t="s">
        <v>29</v>
      </c>
      <c r="D6" s="29" t="s">
        <v>30</v>
      </c>
      <c r="E6" s="28">
        <v>36180</v>
      </c>
      <c r="F6" s="30">
        <v>173</v>
      </c>
      <c r="G6" s="31"/>
      <c r="H6" s="32"/>
      <c r="I6" s="33"/>
      <c r="J6" s="33">
        <v>200</v>
      </c>
      <c r="K6" s="33"/>
      <c r="L6" s="34">
        <f t="shared" ref="L6:L63" si="2">H6+I6+J6+K6</f>
        <v>200</v>
      </c>
      <c r="M6" s="32"/>
      <c r="N6" s="33"/>
      <c r="O6" s="33"/>
      <c r="P6" s="33"/>
      <c r="Q6" s="33"/>
      <c r="R6" s="33"/>
      <c r="S6" s="114">
        <f t="shared" si="0"/>
        <v>0</v>
      </c>
      <c r="T6" s="35"/>
      <c r="U6" s="118"/>
      <c r="V6" s="125"/>
      <c r="W6" s="36">
        <f t="shared" si="1"/>
        <v>200</v>
      </c>
      <c r="X6" s="37"/>
    </row>
    <row r="7" spans="1:24" ht="45.75" thickBot="1" x14ac:dyDescent="0.3">
      <c r="A7" s="26" t="s">
        <v>31</v>
      </c>
      <c r="B7" s="27" t="s">
        <v>32</v>
      </c>
      <c r="C7" s="29" t="s">
        <v>33</v>
      </c>
      <c r="D7" s="29" t="s">
        <v>34</v>
      </c>
      <c r="E7" s="28">
        <v>36600</v>
      </c>
      <c r="F7" s="38">
        <v>120</v>
      </c>
      <c r="G7" s="39" t="s">
        <v>35</v>
      </c>
      <c r="H7" s="32"/>
      <c r="I7" s="33"/>
      <c r="J7" s="33">
        <v>300</v>
      </c>
      <c r="K7" s="33"/>
      <c r="L7" s="34">
        <f t="shared" si="2"/>
        <v>300</v>
      </c>
      <c r="M7" s="32">
        <v>800</v>
      </c>
      <c r="N7" s="33"/>
      <c r="O7" s="33"/>
      <c r="P7" s="33"/>
      <c r="Q7" s="33"/>
      <c r="R7" s="33">
        <v>30</v>
      </c>
      <c r="S7" s="114">
        <f t="shared" si="0"/>
        <v>830</v>
      </c>
      <c r="T7" s="35"/>
      <c r="U7" s="118"/>
      <c r="V7" s="125"/>
      <c r="W7" s="36">
        <f t="shared" si="1"/>
        <v>1130</v>
      </c>
      <c r="X7" s="37"/>
    </row>
    <row r="8" spans="1:24" ht="30.75" thickBot="1" x14ac:dyDescent="0.3">
      <c r="A8" s="26" t="s">
        <v>36</v>
      </c>
      <c r="B8" s="27"/>
      <c r="C8" s="29" t="s">
        <v>37</v>
      </c>
      <c r="D8" s="29" t="s">
        <v>38</v>
      </c>
      <c r="E8" s="28">
        <v>36110</v>
      </c>
      <c r="F8" s="38">
        <v>308</v>
      </c>
      <c r="G8" s="39"/>
      <c r="H8" s="32"/>
      <c r="I8" s="33"/>
      <c r="J8" s="33">
        <v>400</v>
      </c>
      <c r="K8" s="33"/>
      <c r="L8" s="34">
        <f t="shared" si="2"/>
        <v>400</v>
      </c>
      <c r="M8" s="32">
        <v>600</v>
      </c>
      <c r="N8" s="33">
        <v>300</v>
      </c>
      <c r="O8" s="33"/>
      <c r="P8" s="33"/>
      <c r="Q8" s="33"/>
      <c r="R8" s="33"/>
      <c r="S8" s="114">
        <f t="shared" si="0"/>
        <v>900</v>
      </c>
      <c r="T8" s="35"/>
      <c r="U8" s="118"/>
      <c r="V8" s="125"/>
      <c r="W8" s="36">
        <f t="shared" si="1"/>
        <v>1300</v>
      </c>
      <c r="X8" s="37"/>
    </row>
    <row r="9" spans="1:24" ht="30.75" thickBot="1" x14ac:dyDescent="0.3">
      <c r="A9" s="26" t="s">
        <v>39</v>
      </c>
      <c r="B9" s="27" t="s">
        <v>40</v>
      </c>
      <c r="C9" s="29" t="s">
        <v>41</v>
      </c>
      <c r="D9" s="29" t="s">
        <v>42</v>
      </c>
      <c r="E9" s="28">
        <v>36600</v>
      </c>
      <c r="F9" s="38">
        <v>264</v>
      </c>
      <c r="G9" s="39"/>
      <c r="H9" s="32"/>
      <c r="I9" s="33"/>
      <c r="J9" s="33"/>
      <c r="K9" s="33"/>
      <c r="L9" s="34">
        <f t="shared" si="2"/>
        <v>0</v>
      </c>
      <c r="M9" s="32">
        <v>450</v>
      </c>
      <c r="N9" s="33">
        <v>600</v>
      </c>
      <c r="O9" s="33"/>
      <c r="P9" s="33"/>
      <c r="Q9" s="33">
        <v>100</v>
      </c>
      <c r="R9" s="33"/>
      <c r="S9" s="114">
        <f t="shared" si="0"/>
        <v>1150</v>
      </c>
      <c r="T9" s="35"/>
      <c r="U9" s="118"/>
      <c r="V9" s="125"/>
      <c r="W9" s="36">
        <f t="shared" si="1"/>
        <v>1150</v>
      </c>
      <c r="X9" s="37"/>
    </row>
    <row r="10" spans="1:24" ht="45.75" thickBot="1" x14ac:dyDescent="0.3">
      <c r="A10" s="26" t="s">
        <v>43</v>
      </c>
      <c r="B10" s="27" t="s">
        <v>44</v>
      </c>
      <c r="C10" s="29" t="s">
        <v>29</v>
      </c>
      <c r="D10" s="29" t="s">
        <v>45</v>
      </c>
      <c r="E10" s="28">
        <v>36180</v>
      </c>
      <c r="F10" s="38">
        <v>130</v>
      </c>
      <c r="G10" s="39" t="s">
        <v>35</v>
      </c>
      <c r="H10" s="32"/>
      <c r="I10" s="33"/>
      <c r="J10" s="33">
        <v>200</v>
      </c>
      <c r="K10" s="33"/>
      <c r="L10" s="34">
        <f t="shared" si="2"/>
        <v>200</v>
      </c>
      <c r="M10" s="32">
        <v>720</v>
      </c>
      <c r="N10" s="33"/>
      <c r="O10" s="33"/>
      <c r="P10" s="33"/>
      <c r="Q10" s="33"/>
      <c r="R10" s="33"/>
      <c r="S10" s="114">
        <f t="shared" si="0"/>
        <v>720</v>
      </c>
      <c r="T10" s="35"/>
      <c r="U10" s="118"/>
      <c r="V10" s="125"/>
      <c r="W10" s="36">
        <f t="shared" si="1"/>
        <v>920</v>
      </c>
      <c r="X10" s="37"/>
    </row>
    <row r="11" spans="1:24" ht="45.75" thickBot="1" x14ac:dyDescent="0.3">
      <c r="A11" s="26" t="s">
        <v>46</v>
      </c>
      <c r="B11" s="27" t="s">
        <v>47</v>
      </c>
      <c r="C11" s="29" t="s">
        <v>29</v>
      </c>
      <c r="D11" s="29" t="s">
        <v>48</v>
      </c>
      <c r="E11" s="28">
        <v>36180</v>
      </c>
      <c r="F11" s="38">
        <v>175</v>
      </c>
      <c r="G11" s="39" t="s">
        <v>49</v>
      </c>
      <c r="H11" s="32"/>
      <c r="I11" s="33"/>
      <c r="J11" s="33">
        <v>1000</v>
      </c>
      <c r="K11" s="33"/>
      <c r="L11" s="34">
        <f t="shared" si="2"/>
        <v>1000</v>
      </c>
      <c r="M11" s="32">
        <v>450</v>
      </c>
      <c r="N11" s="33"/>
      <c r="O11" s="33"/>
      <c r="P11" s="33"/>
      <c r="Q11" s="33"/>
      <c r="R11" s="33"/>
      <c r="S11" s="114">
        <f t="shared" si="0"/>
        <v>450</v>
      </c>
      <c r="T11" s="35"/>
      <c r="U11" s="118"/>
      <c r="V11" s="125"/>
      <c r="W11" s="36">
        <f t="shared" si="1"/>
        <v>1450</v>
      </c>
      <c r="X11" s="37"/>
    </row>
    <row r="12" spans="1:24" ht="30.75" thickBot="1" x14ac:dyDescent="0.3">
      <c r="A12" s="26" t="s">
        <v>50</v>
      </c>
      <c r="B12" s="27"/>
      <c r="C12" s="29" t="s">
        <v>51</v>
      </c>
      <c r="D12" s="29" t="s">
        <v>52</v>
      </c>
      <c r="E12" s="28">
        <v>36180</v>
      </c>
      <c r="F12" s="38">
        <v>162</v>
      </c>
      <c r="G12" s="39"/>
      <c r="H12" s="32"/>
      <c r="I12" s="33"/>
      <c r="J12" s="33"/>
      <c r="K12" s="33"/>
      <c r="L12" s="34"/>
      <c r="M12" s="32">
        <v>150</v>
      </c>
      <c r="N12" s="33"/>
      <c r="O12" s="33"/>
      <c r="P12" s="33"/>
      <c r="Q12" s="33"/>
      <c r="R12" s="33">
        <v>30</v>
      </c>
      <c r="S12" s="114">
        <f t="shared" si="0"/>
        <v>180</v>
      </c>
      <c r="T12" s="35"/>
      <c r="U12" s="118"/>
      <c r="V12" s="125"/>
      <c r="W12" s="36">
        <f t="shared" si="1"/>
        <v>180</v>
      </c>
      <c r="X12" s="37"/>
    </row>
    <row r="13" spans="1:24" ht="45.75" thickBot="1" x14ac:dyDescent="0.3">
      <c r="A13" s="26" t="s">
        <v>53</v>
      </c>
      <c r="B13" s="27"/>
      <c r="C13" s="29" t="s">
        <v>54</v>
      </c>
      <c r="D13" s="29" t="s">
        <v>55</v>
      </c>
      <c r="E13" s="28">
        <v>36240</v>
      </c>
      <c r="F13" s="38">
        <v>188</v>
      </c>
      <c r="G13" s="39" t="s">
        <v>56</v>
      </c>
      <c r="H13" s="32"/>
      <c r="I13" s="33"/>
      <c r="J13" s="33">
        <v>1000</v>
      </c>
      <c r="K13" s="33">
        <v>600</v>
      </c>
      <c r="L13" s="34">
        <f t="shared" si="2"/>
        <v>1600</v>
      </c>
      <c r="M13" s="32"/>
      <c r="N13" s="33"/>
      <c r="O13" s="33"/>
      <c r="P13" s="33"/>
      <c r="Q13" s="33"/>
      <c r="R13" s="33"/>
      <c r="S13" s="114">
        <f t="shared" si="0"/>
        <v>0</v>
      </c>
      <c r="T13" s="35"/>
      <c r="U13" s="118"/>
      <c r="V13" s="125"/>
      <c r="W13" s="36">
        <f t="shared" si="1"/>
        <v>1600</v>
      </c>
      <c r="X13" s="37"/>
    </row>
    <row r="14" spans="1:24" ht="30.75" thickBot="1" x14ac:dyDescent="0.3">
      <c r="A14" s="26" t="s">
        <v>57</v>
      </c>
      <c r="B14" s="27" t="s">
        <v>58</v>
      </c>
      <c r="C14" s="29" t="s">
        <v>59</v>
      </c>
      <c r="D14" s="29" t="s">
        <v>60</v>
      </c>
      <c r="E14" s="28">
        <v>36500</v>
      </c>
      <c r="F14" s="38">
        <v>280</v>
      </c>
      <c r="G14" s="39"/>
      <c r="H14" s="32"/>
      <c r="I14" s="33"/>
      <c r="J14" s="33"/>
      <c r="K14" s="33"/>
      <c r="L14" s="34">
        <f t="shared" si="2"/>
        <v>0</v>
      </c>
      <c r="M14" s="32">
        <v>900</v>
      </c>
      <c r="N14" s="33"/>
      <c r="O14" s="33"/>
      <c r="P14" s="33"/>
      <c r="Q14" s="33"/>
      <c r="R14" s="33">
        <v>100</v>
      </c>
      <c r="S14" s="114">
        <f t="shared" si="0"/>
        <v>1000</v>
      </c>
      <c r="T14" s="35"/>
      <c r="U14" s="118"/>
      <c r="V14" s="125"/>
      <c r="W14" s="36">
        <f t="shared" si="1"/>
        <v>1000</v>
      </c>
      <c r="X14" s="37"/>
    </row>
    <row r="15" spans="1:24" ht="45.75" thickBot="1" x14ac:dyDescent="0.3">
      <c r="A15" s="26" t="s">
        <v>61</v>
      </c>
      <c r="B15" s="27" t="s">
        <v>62</v>
      </c>
      <c r="C15" s="29" t="s">
        <v>63</v>
      </c>
      <c r="D15" s="29" t="s">
        <v>64</v>
      </c>
      <c r="E15" s="28">
        <v>36180</v>
      </c>
      <c r="F15" s="38">
        <v>180</v>
      </c>
      <c r="G15" s="39" t="s">
        <v>35</v>
      </c>
      <c r="H15" s="32">
        <v>700</v>
      </c>
      <c r="I15" s="33"/>
      <c r="J15" s="33">
        <v>250</v>
      </c>
      <c r="K15" s="33"/>
      <c r="L15" s="34">
        <f t="shared" si="2"/>
        <v>950</v>
      </c>
      <c r="M15" s="32">
        <v>600</v>
      </c>
      <c r="N15" s="33"/>
      <c r="O15" s="33"/>
      <c r="P15" s="33"/>
      <c r="Q15" s="33"/>
      <c r="R15" s="33"/>
      <c r="S15" s="114">
        <f t="shared" si="0"/>
        <v>600</v>
      </c>
      <c r="T15" s="35"/>
      <c r="U15" s="118"/>
      <c r="V15" s="125"/>
      <c r="W15" s="36">
        <f t="shared" si="1"/>
        <v>1550</v>
      </c>
      <c r="X15" s="37"/>
    </row>
    <row r="16" spans="1:24" ht="30.75" thickBot="1" x14ac:dyDescent="0.3">
      <c r="A16" s="26" t="s">
        <v>65</v>
      </c>
      <c r="B16" s="27" t="s">
        <v>66</v>
      </c>
      <c r="C16" s="29" t="s">
        <v>29</v>
      </c>
      <c r="D16" s="29" t="s">
        <v>67</v>
      </c>
      <c r="E16" s="28">
        <v>36180</v>
      </c>
      <c r="F16" s="38">
        <v>187</v>
      </c>
      <c r="G16" s="39"/>
      <c r="H16" s="32"/>
      <c r="I16" s="33"/>
      <c r="J16" s="33"/>
      <c r="K16" s="33"/>
      <c r="L16" s="34">
        <f t="shared" si="2"/>
        <v>0</v>
      </c>
      <c r="M16" s="32">
        <v>900</v>
      </c>
      <c r="N16" s="33"/>
      <c r="O16" s="33"/>
      <c r="P16" s="33"/>
      <c r="Q16" s="33"/>
      <c r="R16" s="33"/>
      <c r="S16" s="114">
        <f t="shared" si="0"/>
        <v>900</v>
      </c>
      <c r="T16" s="35"/>
      <c r="U16" s="118"/>
      <c r="V16" s="125"/>
      <c r="W16" s="36">
        <f t="shared" si="1"/>
        <v>900</v>
      </c>
      <c r="X16" s="37"/>
    </row>
    <row r="17" spans="1:24" ht="60.75" thickBot="1" x14ac:dyDescent="0.3">
      <c r="A17" s="26" t="s">
        <v>68</v>
      </c>
      <c r="B17" s="27" t="s">
        <v>69</v>
      </c>
      <c r="C17" s="29" t="s">
        <v>54</v>
      </c>
      <c r="D17" s="29" t="s">
        <v>70</v>
      </c>
      <c r="E17" s="28">
        <v>36240</v>
      </c>
      <c r="F17" s="38">
        <v>210</v>
      </c>
      <c r="G17" s="39"/>
      <c r="H17" s="32"/>
      <c r="I17" s="33"/>
      <c r="J17" s="33"/>
      <c r="K17" s="33"/>
      <c r="L17" s="34">
        <f t="shared" si="2"/>
        <v>0</v>
      </c>
      <c r="M17" s="32">
        <v>900</v>
      </c>
      <c r="N17" s="33">
        <v>300</v>
      </c>
      <c r="O17" s="33"/>
      <c r="P17" s="33"/>
      <c r="Q17" s="33"/>
      <c r="R17" s="33"/>
      <c r="S17" s="114">
        <f t="shared" si="0"/>
        <v>1200</v>
      </c>
      <c r="T17" s="35"/>
      <c r="U17" s="118"/>
      <c r="V17" s="125"/>
      <c r="W17" s="36">
        <f t="shared" si="1"/>
        <v>1200</v>
      </c>
      <c r="X17" s="37"/>
    </row>
    <row r="18" spans="1:24" ht="30.75" thickBot="1" x14ac:dyDescent="0.3">
      <c r="A18" s="26" t="s">
        <v>71</v>
      </c>
      <c r="B18" s="27"/>
      <c r="C18" s="29" t="s">
        <v>72</v>
      </c>
      <c r="D18" s="29" t="s">
        <v>73</v>
      </c>
      <c r="E18" s="28">
        <v>36110</v>
      </c>
      <c r="F18" s="38" t="s">
        <v>74</v>
      </c>
      <c r="G18" s="39"/>
      <c r="H18" s="32"/>
      <c r="I18" s="33"/>
      <c r="J18" s="33"/>
      <c r="K18" s="33"/>
      <c r="L18" s="34">
        <f t="shared" si="2"/>
        <v>0</v>
      </c>
      <c r="M18" s="32">
        <v>750</v>
      </c>
      <c r="N18" s="33"/>
      <c r="O18" s="33"/>
      <c r="P18" s="33"/>
      <c r="Q18" s="33"/>
      <c r="R18" s="33"/>
      <c r="S18" s="114">
        <f t="shared" si="0"/>
        <v>750</v>
      </c>
      <c r="T18" s="35"/>
      <c r="U18" s="118"/>
      <c r="V18" s="125"/>
      <c r="W18" s="36">
        <f t="shared" si="1"/>
        <v>750</v>
      </c>
      <c r="X18" s="37"/>
    </row>
    <row r="19" spans="1:24" ht="30.75" thickBot="1" x14ac:dyDescent="0.3">
      <c r="A19" s="26" t="s">
        <v>75</v>
      </c>
      <c r="B19" s="27" t="s">
        <v>76</v>
      </c>
      <c r="C19" s="29" t="s">
        <v>77</v>
      </c>
      <c r="D19" s="29" t="s">
        <v>78</v>
      </c>
      <c r="E19" s="28">
        <v>36500</v>
      </c>
      <c r="F19" s="38">
        <v>50</v>
      </c>
      <c r="G19" s="39"/>
      <c r="H19" s="32"/>
      <c r="I19" s="33"/>
      <c r="J19" s="33"/>
      <c r="K19" s="33"/>
      <c r="L19" s="34">
        <f t="shared" si="2"/>
        <v>0</v>
      </c>
      <c r="M19" s="32">
        <v>750</v>
      </c>
      <c r="N19" s="33"/>
      <c r="O19" s="33"/>
      <c r="P19" s="33"/>
      <c r="Q19" s="33"/>
      <c r="R19" s="33"/>
      <c r="S19" s="114">
        <f t="shared" si="0"/>
        <v>750</v>
      </c>
      <c r="T19" s="35"/>
      <c r="U19" s="118"/>
      <c r="V19" s="125"/>
      <c r="W19" s="36">
        <f t="shared" si="1"/>
        <v>750</v>
      </c>
      <c r="X19" s="37"/>
    </row>
    <row r="20" spans="1:24" ht="30.75" thickBot="1" x14ac:dyDescent="0.3">
      <c r="A20" s="26" t="s">
        <v>79</v>
      </c>
      <c r="B20" s="27" t="s">
        <v>80</v>
      </c>
      <c r="C20" s="29" t="s">
        <v>81</v>
      </c>
      <c r="D20" s="29" t="s">
        <v>82</v>
      </c>
      <c r="E20" s="28">
        <v>36600</v>
      </c>
      <c r="F20" s="38">
        <v>80</v>
      </c>
      <c r="G20" s="39" t="s">
        <v>56</v>
      </c>
      <c r="H20" s="32"/>
      <c r="I20" s="33"/>
      <c r="J20" s="33">
        <v>500</v>
      </c>
      <c r="K20" s="33"/>
      <c r="L20" s="34">
        <f t="shared" si="2"/>
        <v>500</v>
      </c>
      <c r="M20" s="32"/>
      <c r="N20" s="33"/>
      <c r="O20" s="33"/>
      <c r="P20" s="33"/>
      <c r="Q20" s="33"/>
      <c r="R20" s="33"/>
      <c r="S20" s="114">
        <f t="shared" si="0"/>
        <v>0</v>
      </c>
      <c r="T20" s="35"/>
      <c r="U20" s="118"/>
      <c r="V20" s="125"/>
      <c r="W20" s="36">
        <f t="shared" si="1"/>
        <v>500</v>
      </c>
      <c r="X20" s="37"/>
    </row>
    <row r="21" spans="1:24" ht="30.75" thickBot="1" x14ac:dyDescent="0.3">
      <c r="A21" s="26" t="s">
        <v>83</v>
      </c>
      <c r="B21" s="27" t="s">
        <v>84</v>
      </c>
      <c r="C21" s="29" t="s">
        <v>85</v>
      </c>
      <c r="D21" s="29"/>
      <c r="E21" s="28">
        <v>36600</v>
      </c>
      <c r="F21" s="38">
        <v>380</v>
      </c>
      <c r="G21" s="39" t="s">
        <v>56</v>
      </c>
      <c r="H21" s="32"/>
      <c r="I21" s="33"/>
      <c r="J21" s="33">
        <v>600</v>
      </c>
      <c r="K21" s="33">
        <v>100</v>
      </c>
      <c r="L21" s="34">
        <f t="shared" si="2"/>
        <v>700</v>
      </c>
      <c r="M21" s="32"/>
      <c r="N21" s="33"/>
      <c r="O21" s="33"/>
      <c r="P21" s="33"/>
      <c r="Q21" s="33"/>
      <c r="R21" s="33"/>
      <c r="S21" s="114">
        <f t="shared" si="0"/>
        <v>0</v>
      </c>
      <c r="T21" s="35"/>
      <c r="U21" s="118"/>
      <c r="V21" s="125"/>
      <c r="W21" s="36">
        <f t="shared" si="1"/>
        <v>700</v>
      </c>
      <c r="X21" s="37"/>
    </row>
    <row r="22" spans="1:24" ht="45.75" thickBot="1" x14ac:dyDescent="0.3">
      <c r="A22" s="26" t="s">
        <v>86</v>
      </c>
      <c r="B22" s="27" t="s">
        <v>87</v>
      </c>
      <c r="C22" s="29"/>
      <c r="D22" s="29"/>
      <c r="E22" s="28"/>
      <c r="F22" s="38"/>
      <c r="G22" s="39"/>
      <c r="H22" s="32">
        <v>300</v>
      </c>
      <c r="I22" s="33"/>
      <c r="J22" s="33">
        <v>1000</v>
      </c>
      <c r="K22" s="33"/>
      <c r="L22" s="34">
        <f t="shared" si="2"/>
        <v>1300</v>
      </c>
      <c r="M22" s="32"/>
      <c r="N22" s="33"/>
      <c r="O22" s="33"/>
      <c r="P22" s="33"/>
      <c r="Q22" s="33"/>
      <c r="R22" s="33"/>
      <c r="S22" s="114">
        <f t="shared" si="0"/>
        <v>0</v>
      </c>
      <c r="T22" s="35"/>
      <c r="U22" s="118"/>
      <c r="V22" s="125"/>
      <c r="W22" s="36">
        <f t="shared" si="1"/>
        <v>1300</v>
      </c>
      <c r="X22" s="37"/>
    </row>
    <row r="23" spans="1:24" ht="45.75" thickBot="1" x14ac:dyDescent="0.3">
      <c r="A23" s="26" t="s">
        <v>88</v>
      </c>
      <c r="B23" s="27" t="s">
        <v>89</v>
      </c>
      <c r="C23" s="29"/>
      <c r="D23" s="29"/>
      <c r="E23" s="28"/>
      <c r="F23" s="38">
        <v>78</v>
      </c>
      <c r="G23" s="39"/>
      <c r="H23" s="32"/>
      <c r="I23" s="33"/>
      <c r="J23" s="33"/>
      <c r="K23" s="33"/>
      <c r="L23" s="34">
        <f t="shared" si="2"/>
        <v>0</v>
      </c>
      <c r="M23" s="32">
        <v>900</v>
      </c>
      <c r="N23" s="33"/>
      <c r="O23" s="33"/>
      <c r="P23" s="33"/>
      <c r="Q23" s="33"/>
      <c r="R23" s="33"/>
      <c r="S23" s="114">
        <f t="shared" si="0"/>
        <v>900</v>
      </c>
      <c r="T23" s="35"/>
      <c r="U23" s="118"/>
      <c r="V23" s="125"/>
      <c r="W23" s="36">
        <f t="shared" si="1"/>
        <v>900</v>
      </c>
      <c r="X23" s="37"/>
    </row>
    <row r="24" spans="1:24" ht="30.75" thickBot="1" x14ac:dyDescent="0.3">
      <c r="A24" s="26" t="s">
        <v>90</v>
      </c>
      <c r="B24" s="27" t="s">
        <v>91</v>
      </c>
      <c r="C24" s="29" t="s">
        <v>92</v>
      </c>
      <c r="D24" s="29" t="s">
        <v>93</v>
      </c>
      <c r="E24" s="28">
        <v>36600</v>
      </c>
      <c r="F24" s="38">
        <v>160</v>
      </c>
      <c r="G24" s="39"/>
      <c r="H24" s="32"/>
      <c r="I24" s="33"/>
      <c r="J24" s="33"/>
      <c r="K24" s="33"/>
      <c r="L24" s="34">
        <f t="shared" si="2"/>
        <v>0</v>
      </c>
      <c r="M24" s="32">
        <v>900</v>
      </c>
      <c r="N24" s="33"/>
      <c r="O24" s="33"/>
      <c r="P24" s="33"/>
      <c r="Q24" s="33">
        <v>70</v>
      </c>
      <c r="R24" s="33"/>
      <c r="S24" s="114">
        <f t="shared" si="0"/>
        <v>970</v>
      </c>
      <c r="T24" s="35"/>
      <c r="U24" s="118"/>
      <c r="V24" s="125"/>
      <c r="W24" s="36">
        <f t="shared" si="1"/>
        <v>970</v>
      </c>
      <c r="X24" s="37"/>
    </row>
    <row r="25" spans="1:24" ht="30.75" thickBot="1" x14ac:dyDescent="0.3">
      <c r="A25" s="26" t="s">
        <v>94</v>
      </c>
      <c r="B25" s="27"/>
      <c r="C25" s="29"/>
      <c r="D25" s="29"/>
      <c r="E25" s="28"/>
      <c r="F25" s="38">
        <v>30</v>
      </c>
      <c r="G25" s="39"/>
      <c r="H25" s="32"/>
      <c r="I25" s="33"/>
      <c r="J25" s="33"/>
      <c r="K25" s="33"/>
      <c r="L25" s="34"/>
      <c r="M25" s="32">
        <v>150</v>
      </c>
      <c r="N25" s="33"/>
      <c r="O25" s="33"/>
      <c r="P25" s="33"/>
      <c r="Q25" s="33"/>
      <c r="R25" s="33"/>
      <c r="S25" s="114">
        <f t="shared" si="0"/>
        <v>150</v>
      </c>
      <c r="T25" s="35"/>
      <c r="U25" s="118"/>
      <c r="V25" s="125"/>
      <c r="W25" s="36">
        <f t="shared" si="1"/>
        <v>150</v>
      </c>
      <c r="X25" s="37"/>
    </row>
    <row r="26" spans="1:24" ht="30.75" thickBot="1" x14ac:dyDescent="0.3">
      <c r="A26" s="26" t="s">
        <v>95</v>
      </c>
      <c r="B26" s="27"/>
      <c r="C26" s="29" t="s">
        <v>96</v>
      </c>
      <c r="D26" s="29" t="s">
        <v>97</v>
      </c>
      <c r="E26" s="28">
        <v>37270</v>
      </c>
      <c r="F26" s="38">
        <v>52</v>
      </c>
      <c r="G26" s="39"/>
      <c r="H26" s="32"/>
      <c r="I26" s="33"/>
      <c r="J26" s="33"/>
      <c r="K26" s="33"/>
      <c r="L26" s="34">
        <f t="shared" si="2"/>
        <v>0</v>
      </c>
      <c r="M26" s="32">
        <v>210</v>
      </c>
      <c r="N26" s="33">
        <v>300</v>
      </c>
      <c r="O26" s="33"/>
      <c r="P26" s="33">
        <v>100</v>
      </c>
      <c r="Q26" s="33"/>
      <c r="R26" s="33">
        <v>10</v>
      </c>
      <c r="S26" s="114">
        <f t="shared" si="0"/>
        <v>520</v>
      </c>
      <c r="T26" s="35"/>
      <c r="U26" s="118"/>
      <c r="V26" s="125"/>
      <c r="W26" s="36">
        <f t="shared" si="1"/>
        <v>520</v>
      </c>
      <c r="X26" s="37"/>
    </row>
    <row r="27" spans="1:24" ht="45.75" thickBot="1" x14ac:dyDescent="0.3">
      <c r="A27" s="26" t="s">
        <v>98</v>
      </c>
      <c r="B27" s="27"/>
      <c r="C27" s="29" t="s">
        <v>99</v>
      </c>
      <c r="D27" s="29" t="s">
        <v>100</v>
      </c>
      <c r="E27" s="28">
        <v>36110</v>
      </c>
      <c r="F27" s="38">
        <v>210</v>
      </c>
      <c r="G27" s="39"/>
      <c r="H27" s="32"/>
      <c r="I27" s="33"/>
      <c r="J27" s="33"/>
      <c r="K27" s="33"/>
      <c r="L27" s="34">
        <f t="shared" si="2"/>
        <v>0</v>
      </c>
      <c r="M27" s="32">
        <v>1100</v>
      </c>
      <c r="N27" s="33"/>
      <c r="O27" s="33">
        <v>120</v>
      </c>
      <c r="P27" s="33"/>
      <c r="Q27" s="33"/>
      <c r="R27" s="33">
        <v>60</v>
      </c>
      <c r="S27" s="114">
        <f t="shared" si="0"/>
        <v>1280</v>
      </c>
      <c r="T27" s="35"/>
      <c r="U27" s="118"/>
      <c r="V27" s="125"/>
      <c r="W27" s="36">
        <f t="shared" si="1"/>
        <v>1280</v>
      </c>
      <c r="X27" s="37"/>
    </row>
    <row r="28" spans="1:24" ht="45.75" thickBot="1" x14ac:dyDescent="0.3">
      <c r="A28" s="26" t="s">
        <v>101</v>
      </c>
      <c r="B28" s="27" t="s">
        <v>102</v>
      </c>
      <c r="C28" s="29" t="s">
        <v>103</v>
      </c>
      <c r="D28" s="29" t="s">
        <v>104</v>
      </c>
      <c r="E28" s="28">
        <v>36150</v>
      </c>
      <c r="F28" s="38">
        <v>15</v>
      </c>
      <c r="G28" s="39"/>
      <c r="H28" s="32"/>
      <c r="I28" s="33"/>
      <c r="J28" s="33"/>
      <c r="K28" s="33"/>
      <c r="L28" s="34">
        <f t="shared" si="2"/>
        <v>0</v>
      </c>
      <c r="M28" s="32">
        <v>300</v>
      </c>
      <c r="N28" s="33"/>
      <c r="O28" s="33"/>
      <c r="P28" s="33"/>
      <c r="Q28" s="33"/>
      <c r="R28" s="33"/>
      <c r="S28" s="114">
        <f t="shared" si="0"/>
        <v>300</v>
      </c>
      <c r="T28" s="35"/>
      <c r="U28" s="118"/>
      <c r="V28" s="125"/>
      <c r="W28" s="36">
        <f t="shared" si="1"/>
        <v>300</v>
      </c>
      <c r="X28" s="37"/>
    </row>
    <row r="29" spans="1:24" ht="60.75" thickBot="1" x14ac:dyDescent="0.3">
      <c r="A29" s="26" t="s">
        <v>105</v>
      </c>
      <c r="B29" s="40" t="s">
        <v>106</v>
      </c>
      <c r="C29" s="29" t="s">
        <v>24</v>
      </c>
      <c r="D29" s="29" t="s">
        <v>107</v>
      </c>
      <c r="E29" s="28">
        <v>36360</v>
      </c>
      <c r="F29" s="41">
        <v>300</v>
      </c>
      <c r="G29" s="42"/>
      <c r="H29" s="32"/>
      <c r="I29" s="33"/>
      <c r="J29" s="33"/>
      <c r="K29" s="33"/>
      <c r="L29" s="34">
        <f t="shared" si="2"/>
        <v>0</v>
      </c>
      <c r="M29" s="32">
        <v>1800</v>
      </c>
      <c r="N29" s="33">
        <v>600</v>
      </c>
      <c r="O29" s="33">
        <v>120</v>
      </c>
      <c r="P29" s="33"/>
      <c r="Q29" s="33">
        <v>20</v>
      </c>
      <c r="R29" s="33">
        <v>30</v>
      </c>
      <c r="S29" s="114">
        <f t="shared" si="0"/>
        <v>2570</v>
      </c>
      <c r="T29" s="35"/>
      <c r="U29" s="118"/>
      <c r="V29" s="125"/>
      <c r="W29" s="36">
        <f t="shared" si="1"/>
        <v>2570</v>
      </c>
      <c r="X29" s="37"/>
    </row>
    <row r="30" spans="1:24" ht="30.75" thickBot="1" x14ac:dyDescent="0.3">
      <c r="A30" s="26" t="s">
        <v>108</v>
      </c>
      <c r="B30" s="40" t="s">
        <v>109</v>
      </c>
      <c r="C30" s="29" t="s">
        <v>24</v>
      </c>
      <c r="D30" s="29" t="s">
        <v>110</v>
      </c>
      <c r="E30" s="28">
        <v>36360</v>
      </c>
      <c r="F30" s="41">
        <v>314</v>
      </c>
      <c r="G30" s="42"/>
      <c r="H30" s="32"/>
      <c r="I30" s="33"/>
      <c r="J30" s="33"/>
      <c r="K30" s="33"/>
      <c r="L30" s="34">
        <f t="shared" si="2"/>
        <v>0</v>
      </c>
      <c r="M30" s="32">
        <v>2500</v>
      </c>
      <c r="N30" s="33"/>
      <c r="O30" s="33"/>
      <c r="P30" s="33"/>
      <c r="Q30" s="33"/>
      <c r="R30" s="33">
        <v>100</v>
      </c>
      <c r="S30" s="114">
        <f t="shared" si="0"/>
        <v>2600</v>
      </c>
      <c r="T30" s="35"/>
      <c r="U30" s="118"/>
      <c r="V30" s="125"/>
      <c r="W30" s="36">
        <f t="shared" si="1"/>
        <v>2600</v>
      </c>
      <c r="X30" s="37"/>
    </row>
    <row r="31" spans="1:24" ht="30.75" thickBot="1" x14ac:dyDescent="0.3">
      <c r="A31" s="26" t="s">
        <v>111</v>
      </c>
      <c r="B31" s="40"/>
      <c r="C31" s="29" t="s">
        <v>54</v>
      </c>
      <c r="D31" s="29" t="s">
        <v>112</v>
      </c>
      <c r="E31" s="28">
        <v>36240</v>
      </c>
      <c r="F31" s="41">
        <v>75</v>
      </c>
      <c r="G31" s="42"/>
      <c r="H31" s="32"/>
      <c r="I31" s="33"/>
      <c r="J31" s="33"/>
      <c r="K31" s="33"/>
      <c r="L31" s="34">
        <f t="shared" si="2"/>
        <v>0</v>
      </c>
      <c r="M31" s="32">
        <v>150</v>
      </c>
      <c r="N31" s="33"/>
      <c r="O31" s="33"/>
      <c r="P31" s="33"/>
      <c r="Q31" s="33"/>
      <c r="R31" s="33"/>
      <c r="S31" s="114">
        <f t="shared" si="0"/>
        <v>150</v>
      </c>
      <c r="T31" s="35"/>
      <c r="U31" s="118"/>
      <c r="V31" s="125"/>
      <c r="W31" s="36">
        <f t="shared" si="1"/>
        <v>150</v>
      </c>
      <c r="X31" s="37"/>
    </row>
    <row r="32" spans="1:24" ht="30.75" thickBot="1" x14ac:dyDescent="0.3">
      <c r="A32" s="26" t="s">
        <v>113</v>
      </c>
      <c r="B32" s="40" t="s">
        <v>114</v>
      </c>
      <c r="C32" s="29" t="s">
        <v>85</v>
      </c>
      <c r="D32" s="29"/>
      <c r="E32" s="28">
        <v>36600</v>
      </c>
      <c r="F32" s="41">
        <v>150</v>
      </c>
      <c r="G32" s="42"/>
      <c r="H32" s="32"/>
      <c r="I32" s="33"/>
      <c r="J32" s="33">
        <v>450</v>
      </c>
      <c r="K32" s="33"/>
      <c r="L32" s="34">
        <f t="shared" si="2"/>
        <v>450</v>
      </c>
      <c r="M32" s="32"/>
      <c r="N32" s="33"/>
      <c r="O32" s="33"/>
      <c r="P32" s="33"/>
      <c r="Q32" s="33"/>
      <c r="R32" s="33"/>
      <c r="S32" s="114">
        <f t="shared" si="0"/>
        <v>0</v>
      </c>
      <c r="T32" s="35"/>
      <c r="U32" s="118"/>
      <c r="V32" s="125"/>
      <c r="W32" s="36">
        <f t="shared" si="1"/>
        <v>450</v>
      </c>
      <c r="X32" s="37"/>
    </row>
    <row r="33" spans="1:24" ht="30.75" thickBot="1" x14ac:dyDescent="0.3">
      <c r="A33" s="26" t="s">
        <v>115</v>
      </c>
      <c r="B33" s="43"/>
      <c r="C33" s="29" t="s">
        <v>85</v>
      </c>
      <c r="D33" s="29" t="s">
        <v>116</v>
      </c>
      <c r="E33" s="28">
        <v>36600</v>
      </c>
      <c r="F33" s="41">
        <v>196</v>
      </c>
      <c r="G33" s="42"/>
      <c r="H33" s="32"/>
      <c r="I33" s="33"/>
      <c r="J33" s="33"/>
      <c r="K33" s="33"/>
      <c r="L33" s="34">
        <f t="shared" si="2"/>
        <v>0</v>
      </c>
      <c r="M33" s="32">
        <v>900</v>
      </c>
      <c r="N33" s="33"/>
      <c r="O33" s="33"/>
      <c r="P33" s="33"/>
      <c r="Q33" s="33"/>
      <c r="R33" s="33"/>
      <c r="S33" s="114">
        <f t="shared" si="0"/>
        <v>900</v>
      </c>
      <c r="T33" s="35"/>
      <c r="U33" s="118"/>
      <c r="V33" s="125"/>
      <c r="W33" s="36">
        <f t="shared" si="1"/>
        <v>900</v>
      </c>
      <c r="X33" s="37"/>
    </row>
    <row r="34" spans="1:24" ht="30.75" thickBot="1" x14ac:dyDescent="0.3">
      <c r="A34" s="26" t="s">
        <v>117</v>
      </c>
      <c r="B34" s="40" t="s">
        <v>118</v>
      </c>
      <c r="C34" s="29" t="s">
        <v>29</v>
      </c>
      <c r="D34" s="29" t="s">
        <v>119</v>
      </c>
      <c r="E34" s="28">
        <v>36180</v>
      </c>
      <c r="F34" s="41">
        <v>153.51</v>
      </c>
      <c r="G34" s="42"/>
      <c r="H34" s="32"/>
      <c r="I34" s="33"/>
      <c r="J34" s="33"/>
      <c r="K34" s="33"/>
      <c r="L34" s="34">
        <f t="shared" si="2"/>
        <v>0</v>
      </c>
      <c r="M34" s="32">
        <v>600</v>
      </c>
      <c r="N34" s="33">
        <v>600</v>
      </c>
      <c r="O34" s="33"/>
      <c r="P34" s="33"/>
      <c r="Q34" s="33"/>
      <c r="R34" s="33">
        <v>50</v>
      </c>
      <c r="S34" s="114">
        <f t="shared" si="0"/>
        <v>1250</v>
      </c>
      <c r="T34" s="35"/>
      <c r="U34" s="118"/>
      <c r="V34" s="125"/>
      <c r="W34" s="36">
        <f t="shared" si="1"/>
        <v>1250</v>
      </c>
      <c r="X34" s="37"/>
    </row>
    <row r="35" spans="1:24" ht="45.75" thickBot="1" x14ac:dyDescent="0.3">
      <c r="A35" s="26" t="s">
        <v>120</v>
      </c>
      <c r="B35" s="40"/>
      <c r="C35" s="29" t="s">
        <v>63</v>
      </c>
      <c r="D35" s="29" t="s">
        <v>121</v>
      </c>
      <c r="E35" s="28">
        <v>36180</v>
      </c>
      <c r="F35" s="41">
        <v>140</v>
      </c>
      <c r="G35" s="42"/>
      <c r="H35" s="32"/>
      <c r="I35" s="33"/>
      <c r="J35" s="33"/>
      <c r="K35" s="33"/>
      <c r="L35" s="34">
        <f t="shared" si="2"/>
        <v>0</v>
      </c>
      <c r="M35" s="32">
        <v>500</v>
      </c>
      <c r="N35" s="33"/>
      <c r="O35" s="33"/>
      <c r="P35" s="33"/>
      <c r="Q35" s="33"/>
      <c r="R35" s="33">
        <v>80</v>
      </c>
      <c r="S35" s="114">
        <f t="shared" si="0"/>
        <v>580</v>
      </c>
      <c r="T35" s="35"/>
      <c r="U35" s="118"/>
      <c r="V35" s="125"/>
      <c r="W35" s="36">
        <f t="shared" si="1"/>
        <v>580</v>
      </c>
      <c r="X35" s="37"/>
    </row>
    <row r="36" spans="1:24" ht="45.75" thickBot="1" x14ac:dyDescent="0.3">
      <c r="A36" s="26" t="s">
        <v>122</v>
      </c>
      <c r="B36" s="40" t="s">
        <v>123</v>
      </c>
      <c r="C36" s="29" t="s">
        <v>24</v>
      </c>
      <c r="D36" s="29" t="s">
        <v>124</v>
      </c>
      <c r="E36" s="28">
        <v>36360</v>
      </c>
      <c r="F36" s="41">
        <v>373</v>
      </c>
      <c r="G36" s="42"/>
      <c r="H36" s="32"/>
      <c r="I36" s="33"/>
      <c r="J36" s="33">
        <v>2500</v>
      </c>
      <c r="K36" s="33">
        <v>4000</v>
      </c>
      <c r="L36" s="34">
        <f t="shared" si="2"/>
        <v>6500</v>
      </c>
      <c r="M36" s="32"/>
      <c r="N36" s="33"/>
      <c r="O36" s="33"/>
      <c r="P36" s="33"/>
      <c r="Q36" s="33"/>
      <c r="R36" s="33"/>
      <c r="S36" s="114">
        <f t="shared" si="0"/>
        <v>0</v>
      </c>
      <c r="T36" s="35"/>
      <c r="U36" s="118"/>
      <c r="V36" s="125"/>
      <c r="W36" s="36">
        <f t="shared" si="1"/>
        <v>6500</v>
      </c>
      <c r="X36" s="37"/>
    </row>
    <row r="37" spans="1:24" ht="30.75" thickBot="1" x14ac:dyDescent="0.3">
      <c r="A37" s="26" t="s">
        <v>125</v>
      </c>
      <c r="B37" s="40"/>
      <c r="C37" s="29" t="s">
        <v>126</v>
      </c>
      <c r="D37" s="29" t="s">
        <v>127</v>
      </c>
      <c r="E37" s="28">
        <v>36180</v>
      </c>
      <c r="F37" s="41">
        <v>118</v>
      </c>
      <c r="G37" s="42"/>
      <c r="H37" s="32"/>
      <c r="I37" s="33"/>
      <c r="J37" s="33"/>
      <c r="K37" s="33"/>
      <c r="L37" s="34">
        <f t="shared" si="2"/>
        <v>0</v>
      </c>
      <c r="M37" s="32">
        <v>600</v>
      </c>
      <c r="N37" s="33">
        <v>300</v>
      </c>
      <c r="O37" s="33">
        <v>70</v>
      </c>
      <c r="P37" s="33"/>
      <c r="Q37" s="33"/>
      <c r="R37" s="33">
        <v>30</v>
      </c>
      <c r="S37" s="114">
        <f t="shared" si="0"/>
        <v>1000</v>
      </c>
      <c r="T37" s="35"/>
      <c r="U37" s="118"/>
      <c r="V37" s="125"/>
      <c r="W37" s="36">
        <f t="shared" si="1"/>
        <v>1000</v>
      </c>
      <c r="X37" s="37"/>
    </row>
    <row r="38" spans="1:24" ht="30.75" thickBot="1" x14ac:dyDescent="0.3">
      <c r="A38" s="26" t="s">
        <v>128</v>
      </c>
      <c r="B38" s="40" t="s">
        <v>129</v>
      </c>
      <c r="C38" s="29" t="s">
        <v>24</v>
      </c>
      <c r="D38" s="29" t="s">
        <v>130</v>
      </c>
      <c r="E38" s="28">
        <v>36360</v>
      </c>
      <c r="F38" s="41">
        <v>540</v>
      </c>
      <c r="G38" s="42"/>
      <c r="H38" s="32"/>
      <c r="I38" s="33"/>
      <c r="J38" s="33"/>
      <c r="K38" s="33"/>
      <c r="L38" s="34">
        <f t="shared" si="2"/>
        <v>0</v>
      </c>
      <c r="M38" s="32">
        <v>3000</v>
      </c>
      <c r="N38" s="33"/>
      <c r="O38" s="33"/>
      <c r="P38" s="33"/>
      <c r="Q38" s="33"/>
      <c r="R38" s="33">
        <v>250</v>
      </c>
      <c r="S38" s="114">
        <f t="shared" si="0"/>
        <v>3250</v>
      </c>
      <c r="T38" s="35"/>
      <c r="U38" s="118"/>
      <c r="V38" s="125"/>
      <c r="W38" s="36">
        <f t="shared" si="1"/>
        <v>3250</v>
      </c>
      <c r="X38" s="37"/>
    </row>
    <row r="39" spans="1:24" ht="45.75" thickBot="1" x14ac:dyDescent="0.3">
      <c r="A39" s="26" t="s">
        <v>131</v>
      </c>
      <c r="B39" s="40" t="s">
        <v>132</v>
      </c>
      <c r="C39" s="29" t="s">
        <v>133</v>
      </c>
      <c r="D39" s="29" t="s">
        <v>134</v>
      </c>
      <c r="E39" s="28">
        <v>36600</v>
      </c>
      <c r="F39" s="41">
        <v>80</v>
      </c>
      <c r="G39" s="42"/>
      <c r="H39" s="32">
        <v>250</v>
      </c>
      <c r="I39" s="33"/>
      <c r="J39" s="33">
        <v>200</v>
      </c>
      <c r="K39" s="33"/>
      <c r="L39" s="34">
        <f t="shared" si="2"/>
        <v>450</v>
      </c>
      <c r="M39" s="32"/>
      <c r="N39" s="33"/>
      <c r="O39" s="33"/>
      <c r="P39" s="33"/>
      <c r="Q39" s="33"/>
      <c r="R39" s="33"/>
      <c r="S39" s="114">
        <f t="shared" si="0"/>
        <v>0</v>
      </c>
      <c r="T39" s="35"/>
      <c r="U39" s="118"/>
      <c r="V39" s="125"/>
      <c r="W39" s="36">
        <f t="shared" si="1"/>
        <v>450</v>
      </c>
      <c r="X39" s="37"/>
    </row>
    <row r="40" spans="1:24" ht="30.75" thickBot="1" x14ac:dyDescent="0.3">
      <c r="A40" s="26" t="s">
        <v>135</v>
      </c>
      <c r="B40" s="40"/>
      <c r="C40" s="29" t="s">
        <v>136</v>
      </c>
      <c r="D40" s="29" t="s">
        <v>137</v>
      </c>
      <c r="E40" s="28">
        <v>36240</v>
      </c>
      <c r="F40" s="41">
        <v>140</v>
      </c>
      <c r="G40" s="42"/>
      <c r="H40" s="32"/>
      <c r="I40" s="33"/>
      <c r="J40" s="33"/>
      <c r="K40" s="33"/>
      <c r="L40" s="34">
        <f t="shared" si="2"/>
        <v>0</v>
      </c>
      <c r="M40" s="32">
        <v>700</v>
      </c>
      <c r="N40" s="33"/>
      <c r="O40" s="33"/>
      <c r="P40" s="33"/>
      <c r="Q40" s="33"/>
      <c r="R40" s="33"/>
      <c r="S40" s="114">
        <f t="shared" si="0"/>
        <v>700</v>
      </c>
      <c r="T40" s="35"/>
      <c r="U40" s="118"/>
      <c r="V40" s="125"/>
      <c r="W40" s="36">
        <f t="shared" si="1"/>
        <v>700</v>
      </c>
      <c r="X40" s="37"/>
    </row>
    <row r="41" spans="1:24" ht="60.75" thickBot="1" x14ac:dyDescent="0.3">
      <c r="A41" s="26" t="s">
        <v>138</v>
      </c>
      <c r="B41" s="40" t="s">
        <v>139</v>
      </c>
      <c r="C41" s="29" t="s">
        <v>85</v>
      </c>
      <c r="D41" s="29" t="s">
        <v>124</v>
      </c>
      <c r="E41" s="28">
        <v>36600</v>
      </c>
      <c r="F41" s="41">
        <v>103</v>
      </c>
      <c r="G41" s="42"/>
      <c r="H41" s="32"/>
      <c r="I41" s="33"/>
      <c r="J41" s="33"/>
      <c r="K41" s="33"/>
      <c r="L41" s="34">
        <f t="shared" si="2"/>
        <v>0</v>
      </c>
      <c r="M41" s="32">
        <v>1200</v>
      </c>
      <c r="N41" s="33"/>
      <c r="O41" s="33"/>
      <c r="P41" s="33"/>
      <c r="Q41" s="33"/>
      <c r="R41" s="33">
        <v>40</v>
      </c>
      <c r="S41" s="114">
        <f t="shared" si="0"/>
        <v>1240</v>
      </c>
      <c r="T41" s="35"/>
      <c r="U41" s="118"/>
      <c r="V41" s="125"/>
      <c r="W41" s="36">
        <f t="shared" si="1"/>
        <v>1240</v>
      </c>
      <c r="X41" s="37"/>
    </row>
    <row r="42" spans="1:24" ht="45.75" thickBot="1" x14ac:dyDescent="0.3">
      <c r="A42" s="26" t="s">
        <v>140</v>
      </c>
      <c r="B42" s="40" t="s">
        <v>141</v>
      </c>
      <c r="C42" s="29" t="s">
        <v>24</v>
      </c>
      <c r="D42" s="29" t="s">
        <v>142</v>
      </c>
      <c r="E42" s="28">
        <v>36360</v>
      </c>
      <c r="F42" s="41">
        <v>90</v>
      </c>
      <c r="G42" s="42"/>
      <c r="H42" s="32"/>
      <c r="I42" s="33"/>
      <c r="J42" s="33"/>
      <c r="K42" s="33"/>
      <c r="L42" s="34">
        <f t="shared" si="2"/>
        <v>0</v>
      </c>
      <c r="M42" s="32">
        <v>300</v>
      </c>
      <c r="N42" s="33">
        <v>300</v>
      </c>
      <c r="O42" s="33"/>
      <c r="P42" s="33"/>
      <c r="Q42" s="33"/>
      <c r="R42" s="33"/>
      <c r="S42" s="114">
        <f t="shared" si="0"/>
        <v>600</v>
      </c>
      <c r="T42" s="35"/>
      <c r="U42" s="118"/>
      <c r="V42" s="125"/>
      <c r="W42" s="36">
        <f t="shared" si="1"/>
        <v>600</v>
      </c>
      <c r="X42" s="37"/>
    </row>
    <row r="43" spans="1:24" ht="30.75" thickBot="1" x14ac:dyDescent="0.3">
      <c r="A43" s="26" t="s">
        <v>143</v>
      </c>
      <c r="B43" s="40" t="s">
        <v>144</v>
      </c>
      <c r="C43" s="29" t="s">
        <v>24</v>
      </c>
      <c r="D43" s="29"/>
      <c r="E43" s="28">
        <v>36110</v>
      </c>
      <c r="F43" s="41">
        <v>233</v>
      </c>
      <c r="G43" s="42"/>
      <c r="H43" s="32"/>
      <c r="I43" s="33"/>
      <c r="J43" s="33">
        <v>1000</v>
      </c>
      <c r="K43" s="33">
        <v>2000</v>
      </c>
      <c r="L43" s="34">
        <f t="shared" si="2"/>
        <v>3000</v>
      </c>
      <c r="M43" s="32"/>
      <c r="N43" s="33"/>
      <c r="O43" s="33"/>
      <c r="P43" s="33"/>
      <c r="Q43" s="33"/>
      <c r="R43" s="33">
        <v>30</v>
      </c>
      <c r="S43" s="114">
        <f t="shared" si="0"/>
        <v>30</v>
      </c>
      <c r="T43" s="35"/>
      <c r="U43" s="118"/>
      <c r="V43" s="125"/>
      <c r="W43" s="36">
        <f t="shared" si="1"/>
        <v>3030</v>
      </c>
      <c r="X43" s="37"/>
    </row>
    <row r="44" spans="1:24" ht="52.5" thickBot="1" x14ac:dyDescent="0.3">
      <c r="A44" s="26" t="s">
        <v>145</v>
      </c>
      <c r="B44" s="40" t="s">
        <v>146</v>
      </c>
      <c r="C44" s="29" t="s">
        <v>147</v>
      </c>
      <c r="D44" s="29" t="s">
        <v>148</v>
      </c>
      <c r="E44" s="28">
        <v>36360</v>
      </c>
      <c r="F44" s="41">
        <v>0</v>
      </c>
      <c r="G44" s="42"/>
      <c r="H44" s="32"/>
      <c r="I44" s="33"/>
      <c r="J44" s="33">
        <v>100</v>
      </c>
      <c r="K44" s="33"/>
      <c r="L44" s="34">
        <f t="shared" si="2"/>
        <v>100</v>
      </c>
      <c r="M44" s="32"/>
      <c r="N44" s="33"/>
      <c r="O44" s="33"/>
      <c r="P44" s="33"/>
      <c r="Q44" s="33"/>
      <c r="R44" s="33"/>
      <c r="S44" s="114"/>
      <c r="T44" s="35"/>
      <c r="U44" s="118"/>
      <c r="V44" s="125"/>
      <c r="W44" s="36">
        <f t="shared" si="1"/>
        <v>100</v>
      </c>
      <c r="X44" s="37"/>
    </row>
    <row r="45" spans="1:24" ht="30.75" thickBot="1" x14ac:dyDescent="0.3">
      <c r="A45" s="26" t="s">
        <v>149</v>
      </c>
      <c r="B45" s="40"/>
      <c r="C45" s="29" t="s">
        <v>29</v>
      </c>
      <c r="D45" s="29" t="s">
        <v>150</v>
      </c>
      <c r="E45" s="28">
        <v>36180</v>
      </c>
      <c r="F45" s="41">
        <v>233</v>
      </c>
      <c r="G45" s="42" t="s">
        <v>151</v>
      </c>
      <c r="H45" s="32"/>
      <c r="I45" s="33"/>
      <c r="J45" s="33">
        <v>300</v>
      </c>
      <c r="K45" s="33"/>
      <c r="L45" s="34">
        <f t="shared" si="2"/>
        <v>300</v>
      </c>
      <c r="M45" s="32">
        <v>600</v>
      </c>
      <c r="N45" s="33"/>
      <c r="O45" s="33"/>
      <c r="P45" s="33"/>
      <c r="Q45" s="33"/>
      <c r="R45" s="33">
        <v>90</v>
      </c>
      <c r="S45" s="114">
        <f t="shared" ref="S45:S63" si="3">M45+N45+O45+Q45+R45</f>
        <v>690</v>
      </c>
      <c r="T45" s="35"/>
      <c r="U45" s="118"/>
      <c r="V45" s="125"/>
      <c r="W45" s="36">
        <f t="shared" si="1"/>
        <v>990</v>
      </c>
      <c r="X45" s="37"/>
    </row>
    <row r="46" spans="1:24" ht="45.75" thickBot="1" x14ac:dyDescent="0.3">
      <c r="A46" s="26" t="s">
        <v>152</v>
      </c>
      <c r="B46" s="40" t="s">
        <v>153</v>
      </c>
      <c r="C46" s="29" t="s">
        <v>24</v>
      </c>
      <c r="D46" s="29" t="s">
        <v>124</v>
      </c>
      <c r="E46" s="28">
        <v>36360</v>
      </c>
      <c r="F46" s="41">
        <v>193</v>
      </c>
      <c r="G46" s="42"/>
      <c r="H46" s="32"/>
      <c r="I46" s="33"/>
      <c r="J46" s="33"/>
      <c r="K46" s="33"/>
      <c r="L46" s="34">
        <f t="shared" si="2"/>
        <v>0</v>
      </c>
      <c r="M46" s="32">
        <v>2100</v>
      </c>
      <c r="N46" s="33"/>
      <c r="O46" s="33"/>
      <c r="P46" s="33"/>
      <c r="Q46" s="33"/>
      <c r="R46" s="33"/>
      <c r="S46" s="114">
        <f t="shared" si="3"/>
        <v>2100</v>
      </c>
      <c r="T46" s="35"/>
      <c r="U46" s="118"/>
      <c r="V46" s="125"/>
      <c r="W46" s="36">
        <f t="shared" si="1"/>
        <v>2100</v>
      </c>
      <c r="X46" s="37"/>
    </row>
    <row r="47" spans="1:24" ht="30.75" thickBot="1" x14ac:dyDescent="0.3">
      <c r="A47" s="26" t="s">
        <v>154</v>
      </c>
      <c r="B47" s="40"/>
      <c r="C47" s="29" t="s">
        <v>155</v>
      </c>
      <c r="D47" s="29"/>
      <c r="E47" s="28">
        <v>36600</v>
      </c>
      <c r="F47" s="41">
        <v>178</v>
      </c>
      <c r="G47" s="42"/>
      <c r="H47" s="32"/>
      <c r="I47" s="33"/>
      <c r="J47" s="33"/>
      <c r="K47" s="33"/>
      <c r="L47" s="34">
        <f t="shared" si="2"/>
        <v>0</v>
      </c>
      <c r="M47" s="32">
        <v>900</v>
      </c>
      <c r="N47" s="33">
        <v>450</v>
      </c>
      <c r="O47" s="33"/>
      <c r="P47" s="33"/>
      <c r="Q47" s="33"/>
      <c r="R47" s="33"/>
      <c r="S47" s="114">
        <f t="shared" si="3"/>
        <v>1350</v>
      </c>
      <c r="T47" s="35"/>
      <c r="U47" s="118"/>
      <c r="V47" s="125"/>
      <c r="W47" s="36">
        <f t="shared" si="1"/>
        <v>1350</v>
      </c>
      <c r="X47" s="37"/>
    </row>
    <row r="48" spans="1:24" ht="30.75" thickBot="1" x14ac:dyDescent="0.3">
      <c r="A48" s="26" t="s">
        <v>156</v>
      </c>
      <c r="B48" s="40"/>
      <c r="C48" s="29" t="s">
        <v>157</v>
      </c>
      <c r="D48" s="29" t="s">
        <v>158</v>
      </c>
      <c r="E48" s="28">
        <v>36600</v>
      </c>
      <c r="F48" s="41">
        <v>130</v>
      </c>
      <c r="G48" s="42"/>
      <c r="H48" s="32"/>
      <c r="I48" s="33"/>
      <c r="J48" s="33"/>
      <c r="K48" s="33"/>
      <c r="L48" s="34">
        <f t="shared" si="2"/>
        <v>0</v>
      </c>
      <c r="M48" s="32"/>
      <c r="N48" s="33">
        <v>450</v>
      </c>
      <c r="O48" s="33"/>
      <c r="P48" s="33"/>
      <c r="Q48" s="33"/>
      <c r="R48" s="33"/>
      <c r="S48" s="114">
        <f t="shared" si="3"/>
        <v>450</v>
      </c>
      <c r="T48" s="35"/>
      <c r="U48" s="118"/>
      <c r="V48" s="125"/>
      <c r="W48" s="36">
        <f t="shared" si="1"/>
        <v>450</v>
      </c>
      <c r="X48" s="37"/>
    </row>
    <row r="49" spans="1:26" ht="52.5" thickBot="1" x14ac:dyDescent="0.3">
      <c r="A49" s="26" t="s">
        <v>159</v>
      </c>
      <c r="B49" s="40" t="s">
        <v>160</v>
      </c>
      <c r="C49" s="29" t="s">
        <v>29</v>
      </c>
      <c r="D49" s="29" t="s">
        <v>161</v>
      </c>
      <c r="E49" s="28">
        <v>36180</v>
      </c>
      <c r="F49" s="41">
        <v>212</v>
      </c>
      <c r="G49" s="42"/>
      <c r="H49" s="32"/>
      <c r="I49" s="33"/>
      <c r="J49" s="33"/>
      <c r="K49" s="33"/>
      <c r="L49" s="34">
        <f t="shared" si="2"/>
        <v>0</v>
      </c>
      <c r="M49" s="32">
        <v>1050</v>
      </c>
      <c r="N49" s="33"/>
      <c r="O49" s="33"/>
      <c r="P49" s="33"/>
      <c r="Q49" s="33"/>
      <c r="R49" s="33">
        <v>50</v>
      </c>
      <c r="S49" s="114">
        <f t="shared" si="3"/>
        <v>1100</v>
      </c>
      <c r="T49" s="35"/>
      <c r="U49" s="118"/>
      <c r="V49" s="125"/>
      <c r="W49" s="36">
        <f t="shared" si="1"/>
        <v>1100</v>
      </c>
      <c r="X49" s="37"/>
    </row>
    <row r="50" spans="1:26" ht="30.75" thickBot="1" x14ac:dyDescent="0.3">
      <c r="A50" s="26" t="s">
        <v>162</v>
      </c>
      <c r="B50" s="40" t="s">
        <v>163</v>
      </c>
      <c r="C50" s="29" t="s">
        <v>24</v>
      </c>
      <c r="D50" s="29" t="s">
        <v>164</v>
      </c>
      <c r="E50" s="28">
        <v>36360</v>
      </c>
      <c r="F50" s="41">
        <v>219</v>
      </c>
      <c r="G50" s="42"/>
      <c r="H50" s="32"/>
      <c r="I50" s="33"/>
      <c r="J50" s="33"/>
      <c r="K50" s="33"/>
      <c r="L50" s="34">
        <f t="shared" si="2"/>
        <v>0</v>
      </c>
      <c r="M50" s="32">
        <v>1200</v>
      </c>
      <c r="N50" s="33"/>
      <c r="O50" s="33"/>
      <c r="P50" s="33"/>
      <c r="Q50" s="33"/>
      <c r="R50" s="33">
        <v>30</v>
      </c>
      <c r="S50" s="114">
        <f t="shared" si="3"/>
        <v>1230</v>
      </c>
      <c r="T50" s="35"/>
      <c r="U50" s="118"/>
      <c r="V50" s="125"/>
      <c r="W50" s="36">
        <f t="shared" si="1"/>
        <v>1230</v>
      </c>
      <c r="X50" s="37"/>
    </row>
    <row r="51" spans="1:26" ht="30.75" thickBot="1" x14ac:dyDescent="0.3">
      <c r="A51" s="26" t="s">
        <v>165</v>
      </c>
      <c r="B51" s="40" t="s">
        <v>166</v>
      </c>
      <c r="C51" s="29" t="s">
        <v>167</v>
      </c>
      <c r="D51" s="29" t="s">
        <v>168</v>
      </c>
      <c r="E51" s="28">
        <v>36240</v>
      </c>
      <c r="F51" s="41">
        <v>121.97</v>
      </c>
      <c r="G51" s="42"/>
      <c r="H51" s="32"/>
      <c r="I51" s="33"/>
      <c r="J51" s="33"/>
      <c r="K51" s="33"/>
      <c r="L51" s="34">
        <f t="shared" si="2"/>
        <v>0</v>
      </c>
      <c r="M51" s="32">
        <v>900</v>
      </c>
      <c r="N51" s="33"/>
      <c r="O51" s="33"/>
      <c r="P51" s="33"/>
      <c r="Q51" s="33"/>
      <c r="R51" s="33"/>
      <c r="S51" s="114">
        <f t="shared" si="3"/>
        <v>900</v>
      </c>
      <c r="T51" s="35"/>
      <c r="U51" s="118"/>
      <c r="V51" s="125"/>
      <c r="W51" s="36">
        <f t="shared" si="1"/>
        <v>900</v>
      </c>
      <c r="X51" s="37"/>
    </row>
    <row r="52" spans="1:26" ht="30.75" thickBot="1" x14ac:dyDescent="0.3">
      <c r="A52" s="26" t="s">
        <v>169</v>
      </c>
      <c r="B52" s="40" t="s">
        <v>118</v>
      </c>
      <c r="C52" s="29" t="s">
        <v>29</v>
      </c>
      <c r="D52" s="29" t="s">
        <v>170</v>
      </c>
      <c r="E52" s="28">
        <v>36180</v>
      </c>
      <c r="F52" s="41">
        <v>0</v>
      </c>
      <c r="G52" s="42"/>
      <c r="H52" s="32"/>
      <c r="I52" s="33"/>
      <c r="J52" s="33"/>
      <c r="K52" s="33">
        <v>9000</v>
      </c>
      <c r="L52" s="34">
        <f t="shared" si="2"/>
        <v>9000</v>
      </c>
      <c r="M52" s="32"/>
      <c r="N52" s="33"/>
      <c r="O52" s="33"/>
      <c r="P52" s="33"/>
      <c r="Q52" s="33"/>
      <c r="R52" s="33"/>
      <c r="S52" s="114">
        <f t="shared" si="3"/>
        <v>0</v>
      </c>
      <c r="T52" s="35"/>
      <c r="U52" s="118"/>
      <c r="V52" s="125"/>
      <c r="W52" s="36">
        <f t="shared" si="1"/>
        <v>9000</v>
      </c>
      <c r="X52" s="37"/>
    </row>
    <row r="53" spans="1:26" ht="45.75" thickBot="1" x14ac:dyDescent="0.3">
      <c r="A53" s="26" t="s">
        <v>171</v>
      </c>
      <c r="B53" s="40" t="s">
        <v>172</v>
      </c>
      <c r="C53" s="29" t="s">
        <v>24</v>
      </c>
      <c r="D53" s="29" t="s">
        <v>173</v>
      </c>
      <c r="E53" s="28">
        <v>36360</v>
      </c>
      <c r="F53" s="41">
        <v>102</v>
      </c>
      <c r="G53" s="42"/>
      <c r="H53" s="32"/>
      <c r="I53" s="33"/>
      <c r="J53" s="33"/>
      <c r="K53" s="33"/>
      <c r="L53" s="34">
        <f t="shared" si="2"/>
        <v>0</v>
      </c>
      <c r="M53" s="32">
        <v>240</v>
      </c>
      <c r="N53" s="33">
        <v>210</v>
      </c>
      <c r="O53" s="33"/>
      <c r="P53" s="33"/>
      <c r="Q53" s="33"/>
      <c r="R53" s="33"/>
      <c r="S53" s="114">
        <f t="shared" si="3"/>
        <v>450</v>
      </c>
      <c r="T53" s="35"/>
      <c r="U53" s="118"/>
      <c r="V53" s="125"/>
      <c r="W53" s="36">
        <f t="shared" si="1"/>
        <v>450</v>
      </c>
      <c r="X53" s="37"/>
    </row>
    <row r="54" spans="1:26" ht="30.75" thickBot="1" x14ac:dyDescent="0.3">
      <c r="A54" s="26" t="s">
        <v>174</v>
      </c>
      <c r="B54" s="40" t="s">
        <v>175</v>
      </c>
      <c r="C54" s="29" t="s">
        <v>24</v>
      </c>
      <c r="D54" s="29" t="s">
        <v>176</v>
      </c>
      <c r="E54" s="28">
        <v>36360</v>
      </c>
      <c r="F54" s="41">
        <v>220</v>
      </c>
      <c r="G54" s="42" t="s">
        <v>26</v>
      </c>
      <c r="H54" s="32"/>
      <c r="I54" s="33"/>
      <c r="J54" s="33"/>
      <c r="K54" s="33"/>
      <c r="L54" s="34">
        <f t="shared" si="2"/>
        <v>0</v>
      </c>
      <c r="M54" s="32">
        <v>750</v>
      </c>
      <c r="N54" s="33">
        <v>450</v>
      </c>
      <c r="O54" s="33"/>
      <c r="P54" s="33"/>
      <c r="Q54" s="33"/>
      <c r="R54" s="33">
        <v>15</v>
      </c>
      <c r="S54" s="114">
        <f t="shared" si="3"/>
        <v>1215</v>
      </c>
      <c r="T54" s="35"/>
      <c r="U54" s="118"/>
      <c r="V54" s="125"/>
      <c r="W54" s="36">
        <f t="shared" si="1"/>
        <v>1215</v>
      </c>
      <c r="X54" s="37"/>
    </row>
    <row r="55" spans="1:26" ht="30.75" thickBot="1" x14ac:dyDescent="0.3">
      <c r="A55" s="26" t="s">
        <v>177</v>
      </c>
      <c r="B55" s="40" t="s">
        <v>178</v>
      </c>
      <c r="C55" s="29" t="s">
        <v>179</v>
      </c>
      <c r="D55" s="29"/>
      <c r="E55" s="28">
        <v>36500</v>
      </c>
      <c r="F55" s="41">
        <v>275</v>
      </c>
      <c r="G55" s="42" t="s">
        <v>180</v>
      </c>
      <c r="H55" s="32"/>
      <c r="I55" s="33"/>
      <c r="J55" s="33">
        <v>800</v>
      </c>
      <c r="K55" s="33"/>
      <c r="L55" s="34">
        <f t="shared" si="2"/>
        <v>800</v>
      </c>
      <c r="M55" s="32">
        <v>800</v>
      </c>
      <c r="N55" s="33"/>
      <c r="O55" s="33">
        <v>100</v>
      </c>
      <c r="P55" s="33"/>
      <c r="Q55" s="33"/>
      <c r="R55" s="33"/>
      <c r="S55" s="114">
        <f t="shared" si="3"/>
        <v>900</v>
      </c>
      <c r="T55" s="35"/>
      <c r="U55" s="118"/>
      <c r="V55" s="125"/>
      <c r="W55" s="36">
        <f t="shared" si="1"/>
        <v>1700</v>
      </c>
      <c r="X55" s="37"/>
    </row>
    <row r="56" spans="1:26" ht="49.5" thickBot="1" x14ac:dyDescent="0.3">
      <c r="A56" s="44" t="s">
        <v>181</v>
      </c>
      <c r="B56" s="40" t="s">
        <v>182</v>
      </c>
      <c r="C56" s="29" t="s">
        <v>183</v>
      </c>
      <c r="D56" s="29" t="s">
        <v>184</v>
      </c>
      <c r="E56" s="28">
        <v>36600</v>
      </c>
      <c r="F56" s="41"/>
      <c r="G56" s="42"/>
      <c r="H56" s="32"/>
      <c r="I56" s="33"/>
      <c r="J56" s="33"/>
      <c r="K56" s="33"/>
      <c r="L56" s="34">
        <f t="shared" si="2"/>
        <v>0</v>
      </c>
      <c r="M56" s="32"/>
      <c r="N56" s="33"/>
      <c r="O56" s="33"/>
      <c r="P56" s="33"/>
      <c r="Q56" s="33"/>
      <c r="R56" s="33"/>
      <c r="S56" s="114">
        <f t="shared" si="3"/>
        <v>0</v>
      </c>
      <c r="T56" s="35">
        <v>1500</v>
      </c>
      <c r="U56" s="118">
        <v>2000</v>
      </c>
      <c r="V56" s="125">
        <f>U56+T56</f>
        <v>3500</v>
      </c>
      <c r="W56" s="36">
        <f>L56+S56+T56+U56</f>
        <v>3500</v>
      </c>
      <c r="X56" s="37"/>
    </row>
    <row r="57" spans="1:26" ht="31.35" customHeight="1" thickBot="1" x14ac:dyDescent="0.3">
      <c r="A57" s="45" t="s">
        <v>185</v>
      </c>
      <c r="B57" s="40" t="s">
        <v>186</v>
      </c>
      <c r="C57" s="29" t="s">
        <v>187</v>
      </c>
      <c r="D57" s="29" t="s">
        <v>188</v>
      </c>
      <c r="E57" s="28">
        <v>36360</v>
      </c>
      <c r="F57" s="41">
        <v>462</v>
      </c>
      <c r="G57" s="42"/>
      <c r="H57" s="32"/>
      <c r="I57" s="33"/>
      <c r="J57" s="33"/>
      <c r="K57" s="33"/>
      <c r="L57" s="34">
        <f t="shared" si="2"/>
        <v>0</v>
      </c>
      <c r="M57" s="32">
        <v>1500</v>
      </c>
      <c r="N57" s="33"/>
      <c r="O57" s="33"/>
      <c r="P57" s="33"/>
      <c r="Q57" s="33"/>
      <c r="R57" s="33"/>
      <c r="S57" s="114">
        <f t="shared" si="3"/>
        <v>1500</v>
      </c>
      <c r="T57" s="35"/>
      <c r="U57" s="118"/>
      <c r="V57" s="125"/>
      <c r="W57" s="36">
        <f t="shared" ref="W57:W63" si="4">L57+S57+T57+U57</f>
        <v>1500</v>
      </c>
      <c r="X57" s="37"/>
    </row>
    <row r="58" spans="1:26" ht="30.75" thickBot="1" x14ac:dyDescent="0.3">
      <c r="A58" s="26" t="s">
        <v>189</v>
      </c>
      <c r="B58" s="40" t="s">
        <v>190</v>
      </c>
      <c r="C58" s="29" t="s">
        <v>191</v>
      </c>
      <c r="D58" s="29" t="s">
        <v>192</v>
      </c>
      <c r="E58" s="28">
        <v>36600</v>
      </c>
      <c r="F58" s="41">
        <v>150</v>
      </c>
      <c r="G58" s="42"/>
      <c r="H58" s="32"/>
      <c r="I58" s="33"/>
      <c r="J58" s="33"/>
      <c r="K58" s="33"/>
      <c r="L58" s="34">
        <f t="shared" si="2"/>
        <v>0</v>
      </c>
      <c r="M58" s="32">
        <v>1500</v>
      </c>
      <c r="N58" s="33"/>
      <c r="O58" s="33"/>
      <c r="P58" s="33"/>
      <c r="Q58" s="33"/>
      <c r="R58" s="33"/>
      <c r="S58" s="114">
        <f t="shared" si="3"/>
        <v>1500</v>
      </c>
      <c r="T58" s="35"/>
      <c r="U58" s="118"/>
      <c r="V58" s="125"/>
      <c r="W58" s="36">
        <f t="shared" si="4"/>
        <v>1500</v>
      </c>
      <c r="X58" s="37"/>
    </row>
    <row r="59" spans="1:26" ht="30.75" thickBot="1" x14ac:dyDescent="0.3">
      <c r="A59" s="26" t="s">
        <v>193</v>
      </c>
      <c r="B59" s="40" t="s">
        <v>194</v>
      </c>
      <c r="C59" s="29" t="s">
        <v>195</v>
      </c>
      <c r="D59" s="29"/>
      <c r="E59" s="28"/>
      <c r="F59" s="41">
        <v>103</v>
      </c>
      <c r="G59" s="42"/>
      <c r="H59" s="32"/>
      <c r="I59" s="33"/>
      <c r="J59" s="33"/>
      <c r="K59" s="33"/>
      <c r="L59" s="34">
        <f t="shared" si="2"/>
        <v>0</v>
      </c>
      <c r="M59" s="32">
        <v>450</v>
      </c>
      <c r="N59" s="33"/>
      <c r="O59" s="33"/>
      <c r="P59" s="33"/>
      <c r="Q59" s="33"/>
      <c r="R59" s="33"/>
      <c r="S59" s="114">
        <f t="shared" si="3"/>
        <v>450</v>
      </c>
      <c r="T59" s="35"/>
      <c r="U59" s="118"/>
      <c r="V59" s="125"/>
      <c r="W59" s="36">
        <f t="shared" si="4"/>
        <v>450</v>
      </c>
      <c r="X59" s="37"/>
    </row>
    <row r="60" spans="1:26" ht="42.6" customHeight="1" thickBot="1" x14ac:dyDescent="0.3">
      <c r="A60" s="26" t="s">
        <v>196</v>
      </c>
      <c r="B60" s="46" t="s">
        <v>197</v>
      </c>
      <c r="C60" s="29" t="s">
        <v>198</v>
      </c>
      <c r="D60" s="29" t="s">
        <v>199</v>
      </c>
      <c r="E60" s="28">
        <v>36600</v>
      </c>
      <c r="F60" s="41"/>
      <c r="G60" s="42"/>
      <c r="H60" s="32"/>
      <c r="I60" s="33">
        <v>2500</v>
      </c>
      <c r="J60" s="33"/>
      <c r="K60" s="33"/>
      <c r="L60" s="34">
        <f t="shared" si="2"/>
        <v>2500</v>
      </c>
      <c r="M60" s="32"/>
      <c r="N60" s="33"/>
      <c r="O60" s="33"/>
      <c r="P60" s="33"/>
      <c r="Q60" s="33"/>
      <c r="R60" s="33"/>
      <c r="S60" s="114">
        <f t="shared" si="3"/>
        <v>0</v>
      </c>
      <c r="T60" s="35"/>
      <c r="U60" s="118"/>
      <c r="V60" s="125"/>
      <c r="W60" s="36">
        <f t="shared" si="4"/>
        <v>2500</v>
      </c>
      <c r="X60" s="37"/>
    </row>
    <row r="61" spans="1:26" ht="30.75" thickBot="1" x14ac:dyDescent="0.3">
      <c r="A61" s="26" t="s">
        <v>200</v>
      </c>
      <c r="B61" s="40"/>
      <c r="C61" s="29" t="s">
        <v>187</v>
      </c>
      <c r="D61" s="29" t="s">
        <v>201</v>
      </c>
      <c r="E61" s="28">
        <v>36360</v>
      </c>
      <c r="F61" s="41"/>
      <c r="G61" s="42"/>
      <c r="H61" s="32"/>
      <c r="I61" s="33"/>
      <c r="J61" s="33"/>
      <c r="K61" s="33"/>
      <c r="L61" s="34">
        <f t="shared" si="2"/>
        <v>0</v>
      </c>
      <c r="M61" s="32"/>
      <c r="N61" s="33"/>
      <c r="O61" s="33"/>
      <c r="P61" s="33"/>
      <c r="Q61" s="33">
        <v>750</v>
      </c>
      <c r="R61" s="33"/>
      <c r="S61" s="114">
        <f t="shared" si="3"/>
        <v>750</v>
      </c>
      <c r="T61" s="35"/>
      <c r="U61" s="118"/>
      <c r="V61" s="125"/>
      <c r="W61" s="36">
        <f t="shared" si="4"/>
        <v>750</v>
      </c>
      <c r="X61" s="37"/>
    </row>
    <row r="62" spans="1:26" ht="30.75" thickBot="1" x14ac:dyDescent="0.3">
      <c r="A62" s="26" t="s">
        <v>202</v>
      </c>
      <c r="B62" s="46" t="s">
        <v>203</v>
      </c>
      <c r="C62" s="29" t="s">
        <v>59</v>
      </c>
      <c r="D62" s="29" t="s">
        <v>204</v>
      </c>
      <c r="E62" s="28">
        <v>36500</v>
      </c>
      <c r="F62" s="41"/>
      <c r="G62" s="42"/>
      <c r="H62" s="32"/>
      <c r="I62" s="33"/>
      <c r="J62" s="33"/>
      <c r="K62" s="33"/>
      <c r="L62" s="34">
        <f t="shared" si="2"/>
        <v>0</v>
      </c>
      <c r="M62" s="32"/>
      <c r="N62" s="33"/>
      <c r="O62" s="33"/>
      <c r="P62" s="33"/>
      <c r="Q62" s="33">
        <v>750</v>
      </c>
      <c r="R62" s="33"/>
      <c r="S62" s="114">
        <f t="shared" si="3"/>
        <v>750</v>
      </c>
      <c r="T62" s="35"/>
      <c r="U62" s="118"/>
      <c r="V62" s="125"/>
      <c r="W62" s="36">
        <f t="shared" si="4"/>
        <v>750</v>
      </c>
      <c r="X62" s="37"/>
    </row>
    <row r="63" spans="1:26" ht="30.75" thickBot="1" x14ac:dyDescent="0.3">
      <c r="A63" s="47" t="s">
        <v>205</v>
      </c>
      <c r="B63" s="48"/>
      <c r="C63" s="49"/>
      <c r="D63" s="49"/>
      <c r="E63" s="50"/>
      <c r="F63" s="127"/>
      <c r="G63" s="128"/>
      <c r="H63" s="129"/>
      <c r="I63" s="130"/>
      <c r="J63" s="130"/>
      <c r="K63" s="130"/>
      <c r="L63" s="131">
        <f t="shared" si="2"/>
        <v>0</v>
      </c>
      <c r="M63" s="129"/>
      <c r="N63" s="130"/>
      <c r="O63" s="130"/>
      <c r="P63" s="130"/>
      <c r="Q63" s="130"/>
      <c r="R63" s="130"/>
      <c r="S63" s="132">
        <f t="shared" si="3"/>
        <v>0</v>
      </c>
      <c r="T63" s="133">
        <v>4000</v>
      </c>
      <c r="U63" s="134"/>
      <c r="V63" s="126">
        <f>T63</f>
        <v>4000</v>
      </c>
      <c r="W63" s="139">
        <f t="shared" si="4"/>
        <v>4000</v>
      </c>
      <c r="X63" s="37"/>
    </row>
    <row r="64" spans="1:26" s="121" customFormat="1" ht="15.75" thickBot="1" x14ac:dyDescent="0.3">
      <c r="E64" s="121" t="s">
        <v>246</v>
      </c>
      <c r="F64" s="135">
        <f>SUM(F5:F63)</f>
        <v>9221.48</v>
      </c>
      <c r="G64" s="136"/>
      <c r="H64" s="137">
        <f>SUM(H5:H63)</f>
        <v>1250</v>
      </c>
      <c r="I64" s="137">
        <f t="shared" ref="I64:K64" si="5">SUM(I5:I63)</f>
        <v>2500</v>
      </c>
      <c r="J64" s="137">
        <f t="shared" si="5"/>
        <v>10800</v>
      </c>
      <c r="K64" s="137">
        <f t="shared" si="5"/>
        <v>18200</v>
      </c>
      <c r="L64" s="137"/>
      <c r="M64" s="137">
        <f>SUM(M5:M63)</f>
        <v>36070</v>
      </c>
      <c r="N64" s="137">
        <f t="shared" ref="N64:U64" si="6">SUM(N5:N63)</f>
        <v>4890</v>
      </c>
      <c r="O64" s="137">
        <f t="shared" si="6"/>
        <v>410</v>
      </c>
      <c r="P64" s="137">
        <f t="shared" si="6"/>
        <v>100</v>
      </c>
      <c r="Q64" s="137">
        <f t="shared" si="6"/>
        <v>1690</v>
      </c>
      <c r="R64" s="137">
        <f t="shared" si="6"/>
        <v>1025</v>
      </c>
      <c r="S64" s="137"/>
      <c r="T64" s="137">
        <f t="shared" si="6"/>
        <v>5500</v>
      </c>
      <c r="U64" s="138">
        <f t="shared" si="6"/>
        <v>2000</v>
      </c>
      <c r="V64" s="123"/>
      <c r="W64" s="140">
        <f>SUM(W5:W63)</f>
        <v>84335</v>
      </c>
      <c r="Y64" s="122"/>
      <c r="Z64" s="122"/>
    </row>
    <row r="65" spans="13:22" x14ac:dyDescent="0.25">
      <c r="T65" s="51"/>
      <c r="U65" s="51"/>
      <c r="V65" s="51"/>
    </row>
    <row r="66" spans="13:22" x14ac:dyDescent="0.25">
      <c r="M66" s="52"/>
      <c r="N66" s="52"/>
      <c r="O66" s="52"/>
      <c r="P66" s="52"/>
      <c r="Q66" s="52"/>
      <c r="R66" s="52"/>
      <c r="T66" s="51"/>
      <c r="U66" s="51"/>
      <c r="V66" s="51"/>
    </row>
  </sheetData>
  <mergeCells count="3">
    <mergeCell ref="H3:L3"/>
    <mergeCell ref="M3:S3"/>
    <mergeCell ref="T3:U3"/>
  </mergeCells>
  <conditionalFormatting sqref="A5">
    <cfRule type="expression" dxfId="27" priority="1">
      <formula>"B9=""N"""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37BE-F9BE-490D-A1F8-F76EAACA6453}">
  <dimension ref="A1:Z84"/>
  <sheetViews>
    <sheetView tabSelected="1" zoomScaleNormal="100" workbookViewId="0">
      <pane xSplit="4" ySplit="2" topLeftCell="G59" activePane="bottomRight" state="frozen"/>
      <selection pane="topRight" activeCell="E1" sqref="E1"/>
      <selection pane="bottomLeft" activeCell="A2" sqref="A2"/>
      <selection pane="bottomRight" activeCell="R69" sqref="R69"/>
    </sheetView>
  </sheetViews>
  <sheetFormatPr baseColWidth="10" defaultColWidth="10.85546875" defaultRowHeight="15" x14ac:dyDescent="0.25"/>
  <cols>
    <col min="1" max="5" width="9.5703125" style="53" customWidth="1"/>
    <col min="6" max="6" width="10.7109375" style="53" customWidth="1"/>
    <col min="7" max="12" width="8.5703125" style="53" customWidth="1"/>
    <col min="13" max="14" width="11.7109375" style="53" customWidth="1"/>
    <col min="15" max="15" width="0.140625" style="53" hidden="1" customWidth="1"/>
    <col min="16" max="17" width="11.7109375" style="53" customWidth="1"/>
    <col min="18" max="20" width="7.140625" style="53" customWidth="1"/>
    <col min="21" max="25" width="8.85546875" style="53" customWidth="1"/>
    <col min="26" max="26" width="11.7109375" style="53" customWidth="1"/>
    <col min="27" max="29" width="10.85546875" style="53"/>
    <col min="30" max="30" width="11.42578125" style="53" bestFit="1" customWidth="1"/>
    <col min="31" max="16384" width="10.85546875" style="53"/>
  </cols>
  <sheetData>
    <row r="1" spans="1:26" ht="44.45" customHeight="1" thickBot="1" x14ac:dyDescent="0.3"/>
    <row r="2" spans="1:26" ht="54.6" customHeight="1" thickBot="1" x14ac:dyDescent="0.3">
      <c r="A2" s="155" t="s">
        <v>1</v>
      </c>
      <c r="B2" s="156" t="s">
        <v>2</v>
      </c>
      <c r="C2" s="156" t="s">
        <v>3</v>
      </c>
      <c r="D2" s="156" t="s">
        <v>206</v>
      </c>
      <c r="E2" s="156" t="s">
        <v>5</v>
      </c>
      <c r="F2" s="157" t="s">
        <v>207</v>
      </c>
      <c r="G2" s="158" t="s">
        <v>13</v>
      </c>
      <c r="H2" s="159" t="s">
        <v>14</v>
      </c>
      <c r="I2" s="159" t="s">
        <v>15</v>
      </c>
      <c r="J2" s="159" t="s">
        <v>16</v>
      </c>
      <c r="K2" s="159" t="s">
        <v>17</v>
      </c>
      <c r="L2" s="159" t="s">
        <v>18</v>
      </c>
      <c r="M2" s="160" t="s">
        <v>208</v>
      </c>
      <c r="N2" s="176" t="s">
        <v>19</v>
      </c>
      <c r="O2" s="177" t="s">
        <v>256</v>
      </c>
      <c r="P2" s="178" t="s">
        <v>209</v>
      </c>
      <c r="Q2" s="179" t="s">
        <v>249</v>
      </c>
      <c r="R2" s="174" t="s">
        <v>257</v>
      </c>
      <c r="S2" s="174" t="s">
        <v>258</v>
      </c>
      <c r="T2" s="175" t="s">
        <v>259</v>
      </c>
      <c r="U2" s="162" t="s">
        <v>210</v>
      </c>
      <c r="V2" s="161" t="s">
        <v>260</v>
      </c>
      <c r="W2" s="161" t="s">
        <v>261</v>
      </c>
      <c r="X2" s="161" t="s">
        <v>262</v>
      </c>
      <c r="Y2" s="162" t="s">
        <v>211</v>
      </c>
      <c r="Z2" s="161" t="s">
        <v>263</v>
      </c>
    </row>
    <row r="3" spans="1:26" ht="40.35" customHeight="1" x14ac:dyDescent="0.25">
      <c r="A3" s="146" t="s">
        <v>22</v>
      </c>
      <c r="B3" s="54" t="s">
        <v>23</v>
      </c>
      <c r="C3" s="55"/>
      <c r="D3" s="55" t="s">
        <v>24</v>
      </c>
      <c r="E3" s="55" t="s">
        <v>25</v>
      </c>
      <c r="F3" s="58">
        <v>0</v>
      </c>
      <c r="G3" s="56">
        <v>0</v>
      </c>
      <c r="H3" s="57">
        <v>0</v>
      </c>
      <c r="I3" s="57">
        <v>0</v>
      </c>
      <c r="J3" s="57"/>
      <c r="K3" s="57"/>
      <c r="L3" s="57"/>
      <c r="M3" s="59">
        <v>0</v>
      </c>
      <c r="N3" s="60"/>
      <c r="O3" s="61"/>
      <c r="P3" s="143"/>
      <c r="Q3" s="163">
        <f>F3+M3+P3</f>
        <v>0</v>
      </c>
      <c r="R3" s="62" t="s">
        <v>250</v>
      </c>
      <c r="S3" s="63" t="s">
        <v>219</v>
      </c>
      <c r="T3" s="164"/>
      <c r="U3" s="63"/>
      <c r="V3" s="63"/>
      <c r="W3" s="63"/>
      <c r="X3" s="63"/>
      <c r="Y3" s="64" t="s">
        <v>212</v>
      </c>
      <c r="Z3" s="151" t="s">
        <v>213</v>
      </c>
    </row>
    <row r="4" spans="1:26" ht="40.35" customHeight="1" x14ac:dyDescent="0.25">
      <c r="A4" s="147" t="s">
        <v>27</v>
      </c>
      <c r="B4" s="65" t="s">
        <v>28</v>
      </c>
      <c r="C4" s="66"/>
      <c r="D4" s="66" t="s">
        <v>29</v>
      </c>
      <c r="E4" s="66" t="s">
        <v>30</v>
      </c>
      <c r="F4" s="69">
        <v>0</v>
      </c>
      <c r="G4" s="67"/>
      <c r="H4" s="68"/>
      <c r="I4" s="68"/>
      <c r="J4" s="68"/>
      <c r="K4" s="68"/>
      <c r="L4" s="68"/>
      <c r="M4" s="70">
        <f t="shared" ref="M4:M20" si="0">G4+H4+I4+K4+L4</f>
        <v>0</v>
      </c>
      <c r="N4" s="71"/>
      <c r="O4" s="72"/>
      <c r="P4" s="143"/>
      <c r="Q4" s="163">
        <f t="shared" ref="Q4:Q63" si="1">F4+M4+P4</f>
        <v>0</v>
      </c>
      <c r="R4" s="73" t="s">
        <v>251</v>
      </c>
      <c r="S4" s="93" t="s">
        <v>226</v>
      </c>
      <c r="T4" s="165"/>
      <c r="U4" s="63"/>
      <c r="V4" s="63"/>
      <c r="W4" s="63"/>
      <c r="X4" s="63" t="s">
        <v>29</v>
      </c>
      <c r="Y4" s="74" t="s">
        <v>214</v>
      </c>
      <c r="Z4" s="151" t="s">
        <v>215</v>
      </c>
    </row>
    <row r="5" spans="1:26" ht="40.35" customHeight="1" x14ac:dyDescent="0.25">
      <c r="A5" s="147" t="s">
        <v>31</v>
      </c>
      <c r="B5" s="65" t="s">
        <v>32</v>
      </c>
      <c r="C5" s="66"/>
      <c r="D5" s="66" t="s">
        <v>33</v>
      </c>
      <c r="E5" s="66" t="s">
        <v>34</v>
      </c>
      <c r="F5" s="69">
        <v>300</v>
      </c>
      <c r="G5" s="67">
        <v>800</v>
      </c>
      <c r="H5" s="68"/>
      <c r="I5" s="68"/>
      <c r="J5" s="68"/>
      <c r="K5" s="68"/>
      <c r="L5" s="68">
        <v>30</v>
      </c>
      <c r="M5" s="70">
        <v>830</v>
      </c>
      <c r="N5" s="71"/>
      <c r="O5" s="72"/>
      <c r="P5" s="143"/>
      <c r="Q5" s="163">
        <f t="shared" si="1"/>
        <v>1130</v>
      </c>
      <c r="R5" s="73" t="s">
        <v>216</v>
      </c>
      <c r="S5" s="75"/>
      <c r="T5" s="166"/>
      <c r="U5" s="75"/>
      <c r="V5" s="75"/>
      <c r="W5" s="75"/>
      <c r="X5" s="63"/>
      <c r="Y5" s="74" t="s">
        <v>212</v>
      </c>
      <c r="Z5" s="151" t="s">
        <v>213</v>
      </c>
    </row>
    <row r="6" spans="1:26" ht="40.35" customHeight="1" x14ac:dyDescent="0.25">
      <c r="A6" s="147" t="s">
        <v>36</v>
      </c>
      <c r="B6" s="65"/>
      <c r="C6" s="66"/>
      <c r="D6" s="66" t="s">
        <v>37</v>
      </c>
      <c r="E6" s="66" t="s">
        <v>38</v>
      </c>
      <c r="F6" s="69">
        <v>400</v>
      </c>
      <c r="G6" s="67">
        <v>600</v>
      </c>
      <c r="H6" s="68">
        <v>300</v>
      </c>
      <c r="I6" s="68"/>
      <c r="J6" s="68"/>
      <c r="K6" s="68"/>
      <c r="L6" s="68"/>
      <c r="M6" s="70">
        <v>900</v>
      </c>
      <c r="N6" s="71"/>
      <c r="O6" s="72"/>
      <c r="P6" s="143"/>
      <c r="Q6" s="163">
        <f t="shared" si="1"/>
        <v>1300</v>
      </c>
      <c r="R6" s="73" t="s">
        <v>217</v>
      </c>
      <c r="S6" s="93"/>
      <c r="T6" s="165"/>
      <c r="U6" s="63"/>
      <c r="V6" s="63"/>
      <c r="W6" s="63" t="s">
        <v>218</v>
      </c>
      <c r="X6" s="63" t="s">
        <v>41</v>
      </c>
      <c r="Y6" s="74" t="s">
        <v>214</v>
      </c>
      <c r="Z6" s="151" t="s">
        <v>215</v>
      </c>
    </row>
    <row r="7" spans="1:26" ht="40.35" customHeight="1" x14ac:dyDescent="0.25">
      <c r="A7" s="147" t="s">
        <v>39</v>
      </c>
      <c r="B7" s="65" t="s">
        <v>40</v>
      </c>
      <c r="C7" s="66"/>
      <c r="D7" s="66" t="s">
        <v>41</v>
      </c>
      <c r="E7" s="66" t="s">
        <v>42</v>
      </c>
      <c r="F7" s="69"/>
      <c r="G7" s="67">
        <v>450</v>
      </c>
      <c r="H7" s="68">
        <v>600</v>
      </c>
      <c r="I7" s="68"/>
      <c r="J7" s="68"/>
      <c r="K7" s="68">
        <v>100</v>
      </c>
      <c r="L7" s="68"/>
      <c r="M7" s="70">
        <v>1150</v>
      </c>
      <c r="N7" s="71"/>
      <c r="O7" s="72"/>
      <c r="P7" s="143"/>
      <c r="Q7" s="163">
        <f t="shared" si="1"/>
        <v>1150</v>
      </c>
      <c r="R7" s="73" t="s">
        <v>219</v>
      </c>
      <c r="S7" s="93"/>
      <c r="T7" s="165"/>
      <c r="U7" s="63"/>
      <c r="V7" s="75"/>
      <c r="W7" s="63"/>
      <c r="X7" s="75"/>
      <c r="Y7" s="74" t="s">
        <v>214</v>
      </c>
      <c r="Z7" s="151" t="s">
        <v>215</v>
      </c>
    </row>
    <row r="8" spans="1:26" ht="40.35" customHeight="1" x14ac:dyDescent="0.25">
      <c r="A8" s="147" t="s">
        <v>43</v>
      </c>
      <c r="B8" s="65" t="s">
        <v>44</v>
      </c>
      <c r="C8" s="66"/>
      <c r="D8" s="66" t="s">
        <v>29</v>
      </c>
      <c r="E8" s="66" t="s">
        <v>45</v>
      </c>
      <c r="F8" s="69">
        <v>200</v>
      </c>
      <c r="G8" s="67">
        <v>720</v>
      </c>
      <c r="H8" s="68"/>
      <c r="I8" s="68"/>
      <c r="J8" s="68"/>
      <c r="K8" s="68"/>
      <c r="L8" s="68"/>
      <c r="M8" s="70">
        <v>720</v>
      </c>
      <c r="N8" s="71"/>
      <c r="O8" s="72"/>
      <c r="P8" s="143"/>
      <c r="Q8" s="163">
        <f t="shared" si="1"/>
        <v>920</v>
      </c>
      <c r="R8" s="73" t="s">
        <v>251</v>
      </c>
      <c r="S8" s="93" t="s">
        <v>226</v>
      </c>
      <c r="T8" s="165" t="s">
        <v>233</v>
      </c>
      <c r="U8" s="63"/>
      <c r="V8" s="63"/>
      <c r="W8" s="63"/>
      <c r="X8" s="63" t="s">
        <v>29</v>
      </c>
      <c r="Y8" s="74" t="s">
        <v>214</v>
      </c>
      <c r="Z8" s="151" t="s">
        <v>213</v>
      </c>
    </row>
    <row r="9" spans="1:26" ht="40.35" customHeight="1" x14ac:dyDescent="0.25">
      <c r="A9" s="147" t="s">
        <v>46</v>
      </c>
      <c r="B9" s="65" t="s">
        <v>47</v>
      </c>
      <c r="C9" s="66"/>
      <c r="D9" s="66" t="s">
        <v>29</v>
      </c>
      <c r="E9" s="66" t="s">
        <v>48</v>
      </c>
      <c r="F9" s="69">
        <v>1000</v>
      </c>
      <c r="G9" s="67">
        <v>450</v>
      </c>
      <c r="H9" s="68"/>
      <c r="I9" s="68"/>
      <c r="J9" s="68"/>
      <c r="K9" s="68"/>
      <c r="L9" s="68"/>
      <c r="M9" s="70">
        <v>450</v>
      </c>
      <c r="N9" s="71"/>
      <c r="O9" s="72"/>
      <c r="P9" s="143"/>
      <c r="Q9" s="163">
        <f t="shared" si="1"/>
        <v>1450</v>
      </c>
      <c r="R9" s="73" t="s">
        <v>220</v>
      </c>
      <c r="S9" s="93"/>
      <c r="T9" s="165"/>
      <c r="U9" s="63"/>
      <c r="V9" s="75"/>
      <c r="W9" s="63" t="s">
        <v>136</v>
      </c>
      <c r="X9" s="63" t="s">
        <v>41</v>
      </c>
      <c r="Y9" s="74" t="s">
        <v>214</v>
      </c>
      <c r="Z9" s="151" t="s">
        <v>215</v>
      </c>
    </row>
    <row r="10" spans="1:26" ht="40.35" customHeight="1" x14ac:dyDescent="0.25">
      <c r="A10" s="147" t="s">
        <v>50</v>
      </c>
      <c r="B10" s="65"/>
      <c r="C10" s="66"/>
      <c r="D10" s="66" t="s">
        <v>29</v>
      </c>
      <c r="E10" s="66" t="s">
        <v>52</v>
      </c>
      <c r="F10" s="69"/>
      <c r="G10" s="67">
        <v>150</v>
      </c>
      <c r="H10" s="68"/>
      <c r="I10" s="68"/>
      <c r="J10" s="68"/>
      <c r="K10" s="68"/>
      <c r="L10" s="68">
        <v>30</v>
      </c>
      <c r="M10" s="70">
        <v>180</v>
      </c>
      <c r="N10" s="71"/>
      <c r="O10" s="72"/>
      <c r="P10" s="143"/>
      <c r="Q10" s="163">
        <f t="shared" si="1"/>
        <v>180</v>
      </c>
      <c r="R10" s="73" t="s">
        <v>220</v>
      </c>
      <c r="S10" s="75" t="s">
        <v>252</v>
      </c>
      <c r="T10" s="166"/>
      <c r="U10" s="75"/>
      <c r="V10" s="75"/>
      <c r="W10" s="63" t="s">
        <v>136</v>
      </c>
      <c r="X10" s="76" t="s">
        <v>41</v>
      </c>
      <c r="Y10" s="74" t="s">
        <v>214</v>
      </c>
      <c r="Z10" s="151" t="s">
        <v>215</v>
      </c>
    </row>
    <row r="11" spans="1:26" ht="40.35" customHeight="1" x14ac:dyDescent="0.25">
      <c r="A11" s="147" t="s">
        <v>53</v>
      </c>
      <c r="B11" s="65"/>
      <c r="C11" s="66"/>
      <c r="D11" s="66" t="s">
        <v>54</v>
      </c>
      <c r="E11" s="66" t="s">
        <v>55</v>
      </c>
      <c r="F11" s="69">
        <v>1600</v>
      </c>
      <c r="G11" s="67"/>
      <c r="H11" s="68"/>
      <c r="I11" s="68"/>
      <c r="J11" s="68"/>
      <c r="K11" s="68"/>
      <c r="L11" s="68"/>
      <c r="M11" s="70">
        <f t="shared" si="0"/>
        <v>0</v>
      </c>
      <c r="N11" s="71"/>
      <c r="O11" s="72"/>
      <c r="P11" s="143"/>
      <c r="Q11" s="163">
        <f t="shared" si="1"/>
        <v>1600</v>
      </c>
      <c r="R11" s="73" t="s">
        <v>214</v>
      </c>
      <c r="S11" s="75"/>
      <c r="T11" s="166"/>
      <c r="U11" s="75"/>
      <c r="V11" s="75"/>
      <c r="W11" s="63" t="s">
        <v>218</v>
      </c>
      <c r="X11" s="63" t="s">
        <v>41</v>
      </c>
      <c r="Y11" s="74" t="s">
        <v>214</v>
      </c>
      <c r="Z11" s="151" t="s">
        <v>215</v>
      </c>
    </row>
    <row r="12" spans="1:26" ht="40.35" customHeight="1" x14ac:dyDescent="0.25">
      <c r="A12" s="147" t="s">
        <v>57</v>
      </c>
      <c r="B12" s="65" t="s">
        <v>58</v>
      </c>
      <c r="C12" s="66"/>
      <c r="D12" s="77" t="s">
        <v>29</v>
      </c>
      <c r="E12" s="66" t="s">
        <v>60</v>
      </c>
      <c r="F12" s="69"/>
      <c r="G12" s="67">
        <v>900</v>
      </c>
      <c r="H12" s="68"/>
      <c r="I12" s="68"/>
      <c r="J12" s="68"/>
      <c r="K12" s="68"/>
      <c r="L12" s="68">
        <v>100</v>
      </c>
      <c r="M12" s="70">
        <v>1000</v>
      </c>
      <c r="N12" s="71"/>
      <c r="O12" s="72"/>
      <c r="P12" s="143"/>
      <c r="Q12" s="163">
        <f t="shared" si="1"/>
        <v>1000</v>
      </c>
      <c r="R12" s="73" t="s">
        <v>221</v>
      </c>
      <c r="S12" s="93"/>
      <c r="T12" s="165"/>
      <c r="U12" s="63" t="s">
        <v>59</v>
      </c>
      <c r="V12" s="75" t="s">
        <v>63</v>
      </c>
      <c r="W12" s="63" t="s">
        <v>218</v>
      </c>
      <c r="X12" s="63" t="s">
        <v>41</v>
      </c>
      <c r="Y12" s="74" t="s">
        <v>214</v>
      </c>
      <c r="Z12" s="151" t="s">
        <v>215</v>
      </c>
    </row>
    <row r="13" spans="1:26" ht="40.35" customHeight="1" x14ac:dyDescent="0.25">
      <c r="A13" s="147" t="s">
        <v>61</v>
      </c>
      <c r="B13" s="65" t="s">
        <v>62</v>
      </c>
      <c r="C13" s="66"/>
      <c r="D13" s="66" t="s">
        <v>63</v>
      </c>
      <c r="E13" s="66" t="s">
        <v>64</v>
      </c>
      <c r="F13" s="69">
        <v>950</v>
      </c>
      <c r="G13" s="67">
        <v>600</v>
      </c>
      <c r="H13" s="68"/>
      <c r="I13" s="68"/>
      <c r="J13" s="68"/>
      <c r="K13" s="68"/>
      <c r="L13" s="68"/>
      <c r="M13" s="70">
        <v>600</v>
      </c>
      <c r="N13" s="71"/>
      <c r="O13" s="72"/>
      <c r="P13" s="143"/>
      <c r="Q13" s="163">
        <f t="shared" si="1"/>
        <v>1550</v>
      </c>
      <c r="R13" s="73" t="s">
        <v>220</v>
      </c>
      <c r="S13" s="93" t="s">
        <v>233</v>
      </c>
      <c r="T13" s="165"/>
      <c r="U13" s="63"/>
      <c r="V13" s="63" t="s">
        <v>222</v>
      </c>
      <c r="W13" s="63" t="s">
        <v>218</v>
      </c>
      <c r="X13" s="63" t="s">
        <v>41</v>
      </c>
      <c r="Y13" s="74" t="s">
        <v>214</v>
      </c>
      <c r="Z13" s="151" t="s">
        <v>215</v>
      </c>
    </row>
    <row r="14" spans="1:26" ht="40.35" customHeight="1" x14ac:dyDescent="0.25">
      <c r="A14" s="147" t="s">
        <v>65</v>
      </c>
      <c r="B14" s="65" t="s">
        <v>66</v>
      </c>
      <c r="C14" s="66"/>
      <c r="D14" s="66" t="s">
        <v>29</v>
      </c>
      <c r="E14" s="66" t="s">
        <v>67</v>
      </c>
      <c r="F14" s="69"/>
      <c r="G14" s="67">
        <v>900</v>
      </c>
      <c r="H14" s="68"/>
      <c r="I14" s="68"/>
      <c r="J14" s="68"/>
      <c r="K14" s="68"/>
      <c r="L14" s="68"/>
      <c r="M14" s="70">
        <v>900</v>
      </c>
      <c r="N14" s="71"/>
      <c r="O14" s="72"/>
      <c r="P14" s="143"/>
      <c r="Q14" s="163">
        <f t="shared" si="1"/>
        <v>900</v>
      </c>
      <c r="R14" s="73" t="s">
        <v>251</v>
      </c>
      <c r="S14" s="93" t="s">
        <v>226</v>
      </c>
      <c r="T14" s="165"/>
      <c r="U14" s="63"/>
      <c r="V14" s="63"/>
      <c r="W14" s="63"/>
      <c r="X14" s="63" t="s">
        <v>29</v>
      </c>
      <c r="Y14" s="53" t="s">
        <v>214</v>
      </c>
      <c r="Z14" s="151" t="s">
        <v>215</v>
      </c>
    </row>
    <row r="15" spans="1:26" ht="40.35" customHeight="1" x14ac:dyDescent="0.25">
      <c r="A15" s="147" t="s">
        <v>68</v>
      </c>
      <c r="B15" s="65" t="s">
        <v>69</v>
      </c>
      <c r="C15" s="66"/>
      <c r="D15" s="66" t="s">
        <v>54</v>
      </c>
      <c r="E15" s="66" t="s">
        <v>70</v>
      </c>
      <c r="F15" s="69"/>
      <c r="G15" s="67">
        <v>900</v>
      </c>
      <c r="H15" s="68">
        <v>300</v>
      </c>
      <c r="I15" s="68"/>
      <c r="J15" s="68"/>
      <c r="K15" s="68"/>
      <c r="L15" s="68"/>
      <c r="M15" s="70">
        <v>1200</v>
      </c>
      <c r="N15" s="71"/>
      <c r="O15" s="72"/>
      <c r="P15" s="143"/>
      <c r="Q15" s="163">
        <f t="shared" si="1"/>
        <v>1200</v>
      </c>
      <c r="R15" s="73" t="s">
        <v>214</v>
      </c>
      <c r="S15" s="75"/>
      <c r="T15" s="166"/>
      <c r="U15" s="75"/>
      <c r="V15" s="75"/>
      <c r="W15" s="75"/>
      <c r="X15" s="63" t="s">
        <v>41</v>
      </c>
      <c r="Y15" s="74" t="s">
        <v>214</v>
      </c>
      <c r="Z15" s="151" t="s">
        <v>215</v>
      </c>
    </row>
    <row r="16" spans="1:26" ht="40.35" customHeight="1" x14ac:dyDescent="0.25">
      <c r="A16" s="147" t="s">
        <v>71</v>
      </c>
      <c r="B16" s="65"/>
      <c r="C16" s="66"/>
      <c r="D16" s="77" t="s">
        <v>136</v>
      </c>
      <c r="E16" s="66" t="s">
        <v>73</v>
      </c>
      <c r="F16" s="69"/>
      <c r="G16" s="67">
        <v>750</v>
      </c>
      <c r="H16" s="68"/>
      <c r="I16" s="68"/>
      <c r="J16" s="68"/>
      <c r="K16" s="68"/>
      <c r="L16" s="68"/>
      <c r="M16" s="70">
        <v>750</v>
      </c>
      <c r="N16" s="71"/>
      <c r="O16" s="72"/>
      <c r="P16" s="143"/>
      <c r="Q16" s="163">
        <f t="shared" si="1"/>
        <v>750</v>
      </c>
      <c r="R16" s="73" t="s">
        <v>253</v>
      </c>
      <c r="S16" s="75" t="s">
        <v>252</v>
      </c>
      <c r="T16" s="166"/>
      <c r="U16" s="75"/>
      <c r="V16" s="75"/>
      <c r="W16" s="75"/>
      <c r="X16" s="63" t="s">
        <v>41</v>
      </c>
      <c r="Y16" s="74" t="s">
        <v>214</v>
      </c>
      <c r="Z16" s="151" t="s">
        <v>215</v>
      </c>
    </row>
    <row r="17" spans="1:26" ht="40.35" customHeight="1" x14ac:dyDescent="0.25">
      <c r="A17" s="147" t="s">
        <v>75</v>
      </c>
      <c r="B17" s="65" t="s">
        <v>76</v>
      </c>
      <c r="C17" s="66"/>
      <c r="D17" s="77" t="s">
        <v>29</v>
      </c>
      <c r="E17" s="66" t="s">
        <v>78</v>
      </c>
      <c r="F17" s="69"/>
      <c r="G17" s="67">
        <v>750</v>
      </c>
      <c r="H17" s="68"/>
      <c r="I17" s="68"/>
      <c r="J17" s="68"/>
      <c r="K17" s="68"/>
      <c r="L17" s="68"/>
      <c r="M17" s="70">
        <v>750</v>
      </c>
      <c r="N17" s="71"/>
      <c r="O17" s="72"/>
      <c r="P17" s="143"/>
      <c r="Q17" s="163">
        <f t="shared" si="1"/>
        <v>750</v>
      </c>
      <c r="R17" s="73" t="s">
        <v>221</v>
      </c>
      <c r="S17" s="75"/>
      <c r="T17" s="166"/>
      <c r="U17" s="75"/>
      <c r="V17" s="75"/>
      <c r="W17" s="75" t="s">
        <v>63</v>
      </c>
      <c r="X17" s="76" t="s">
        <v>223</v>
      </c>
      <c r="Y17" s="74" t="s">
        <v>214</v>
      </c>
      <c r="Z17" s="151" t="s">
        <v>215</v>
      </c>
    </row>
    <row r="18" spans="1:26" ht="40.35" customHeight="1" x14ac:dyDescent="0.25">
      <c r="A18" s="147" t="s">
        <v>79</v>
      </c>
      <c r="B18" s="65" t="s">
        <v>80</v>
      </c>
      <c r="C18" s="66"/>
      <c r="D18" s="66" t="s">
        <v>81</v>
      </c>
      <c r="E18" s="66" t="s">
        <v>82</v>
      </c>
      <c r="F18" s="69">
        <v>500</v>
      </c>
      <c r="G18" s="67"/>
      <c r="H18" s="68"/>
      <c r="I18" s="68"/>
      <c r="J18" s="68"/>
      <c r="K18" s="68"/>
      <c r="L18" s="68"/>
      <c r="M18" s="70">
        <f t="shared" si="0"/>
        <v>0</v>
      </c>
      <c r="N18" s="71"/>
      <c r="O18" s="72"/>
      <c r="P18" s="143"/>
      <c r="Q18" s="163">
        <f t="shared" si="1"/>
        <v>500</v>
      </c>
      <c r="R18" s="73" t="s">
        <v>224</v>
      </c>
      <c r="S18" s="75"/>
      <c r="T18" s="166"/>
      <c r="U18" s="75"/>
      <c r="V18" s="75"/>
      <c r="W18" s="75"/>
      <c r="X18" s="75" t="s">
        <v>85</v>
      </c>
      <c r="Y18" s="74" t="s">
        <v>212</v>
      </c>
      <c r="Z18" s="151" t="s">
        <v>213</v>
      </c>
    </row>
    <row r="19" spans="1:26" ht="40.35" customHeight="1" x14ac:dyDescent="0.25">
      <c r="A19" s="147" t="s">
        <v>83</v>
      </c>
      <c r="B19" s="65" t="s">
        <v>84</v>
      </c>
      <c r="C19" s="66"/>
      <c r="D19" s="66" t="s">
        <v>85</v>
      </c>
      <c r="E19" s="66"/>
      <c r="F19" s="69">
        <v>700</v>
      </c>
      <c r="G19" s="67"/>
      <c r="H19" s="68"/>
      <c r="I19" s="68"/>
      <c r="J19" s="68"/>
      <c r="K19" s="68"/>
      <c r="L19" s="68"/>
      <c r="M19" s="70">
        <f t="shared" si="0"/>
        <v>0</v>
      </c>
      <c r="N19" s="71"/>
      <c r="O19" s="72"/>
      <c r="P19" s="143"/>
      <c r="Q19" s="163">
        <f t="shared" si="1"/>
        <v>700</v>
      </c>
      <c r="R19" s="73" t="s">
        <v>224</v>
      </c>
      <c r="S19" s="75"/>
      <c r="T19" s="166"/>
      <c r="U19" s="75"/>
      <c r="V19" s="75"/>
      <c r="W19" s="75"/>
      <c r="X19" s="75" t="s">
        <v>85</v>
      </c>
      <c r="Y19" s="74" t="s">
        <v>212</v>
      </c>
      <c r="Z19" s="151" t="s">
        <v>213</v>
      </c>
    </row>
    <row r="20" spans="1:26" ht="40.35" customHeight="1" x14ac:dyDescent="0.25">
      <c r="A20" s="147" t="s">
        <v>86</v>
      </c>
      <c r="B20" s="65" t="s">
        <v>87</v>
      </c>
      <c r="C20" s="66"/>
      <c r="D20" s="66" t="s">
        <v>63</v>
      </c>
      <c r="E20" s="66"/>
      <c r="F20" s="69">
        <v>1300</v>
      </c>
      <c r="G20" s="67"/>
      <c r="H20" s="68"/>
      <c r="I20" s="68"/>
      <c r="J20" s="68"/>
      <c r="K20" s="68"/>
      <c r="L20" s="68"/>
      <c r="M20" s="70">
        <f t="shared" si="0"/>
        <v>0</v>
      </c>
      <c r="N20" s="71"/>
      <c r="O20" s="72"/>
      <c r="P20" s="143"/>
      <c r="Q20" s="163">
        <f t="shared" si="1"/>
        <v>1300</v>
      </c>
      <c r="R20" s="73" t="s">
        <v>214</v>
      </c>
      <c r="S20" s="75"/>
      <c r="T20" s="166"/>
      <c r="U20" s="75"/>
      <c r="V20" s="75" t="s">
        <v>225</v>
      </c>
      <c r="W20" s="75" t="s">
        <v>218</v>
      </c>
      <c r="X20" s="63" t="s">
        <v>41</v>
      </c>
      <c r="Y20" s="74" t="s">
        <v>214</v>
      </c>
      <c r="Z20" s="151" t="s">
        <v>215</v>
      </c>
    </row>
    <row r="21" spans="1:26" ht="40.35" customHeight="1" x14ac:dyDescent="0.25">
      <c r="A21" s="147" t="s">
        <v>88</v>
      </c>
      <c r="B21" s="65" t="s">
        <v>89</v>
      </c>
      <c r="C21" s="66"/>
      <c r="D21" s="77" t="s">
        <v>147</v>
      </c>
      <c r="E21" s="66"/>
      <c r="F21" s="69"/>
      <c r="G21" s="67">
        <v>900</v>
      </c>
      <c r="H21" s="68"/>
      <c r="I21" s="68"/>
      <c r="J21" s="68"/>
      <c r="K21" s="68"/>
      <c r="L21" s="68"/>
      <c r="M21" s="70">
        <v>900</v>
      </c>
      <c r="N21" s="71"/>
      <c r="O21" s="72"/>
      <c r="P21" s="143"/>
      <c r="Q21" s="163">
        <f t="shared" si="1"/>
        <v>900</v>
      </c>
      <c r="R21" s="73" t="s">
        <v>226</v>
      </c>
      <c r="S21" s="75"/>
      <c r="T21" s="166"/>
      <c r="U21" s="75"/>
      <c r="V21" s="75"/>
      <c r="W21" s="75"/>
      <c r="X21" s="76"/>
      <c r="Y21" s="74" t="s">
        <v>212</v>
      </c>
      <c r="Z21" s="151" t="s">
        <v>213</v>
      </c>
    </row>
    <row r="22" spans="1:26" ht="40.35" customHeight="1" x14ac:dyDescent="0.25">
      <c r="A22" s="147" t="s">
        <v>90</v>
      </c>
      <c r="B22" s="65" t="s">
        <v>91</v>
      </c>
      <c r="C22" s="66"/>
      <c r="D22" s="66" t="s">
        <v>92</v>
      </c>
      <c r="E22" s="66" t="s">
        <v>93</v>
      </c>
      <c r="F22" s="69"/>
      <c r="G22" s="67">
        <v>900</v>
      </c>
      <c r="H22" s="68"/>
      <c r="I22" s="68"/>
      <c r="J22" s="68"/>
      <c r="K22" s="68">
        <v>70</v>
      </c>
      <c r="L22" s="68"/>
      <c r="M22" s="70">
        <v>970</v>
      </c>
      <c r="N22" s="71"/>
      <c r="O22" s="72"/>
      <c r="P22" s="143"/>
      <c r="Q22" s="163">
        <f t="shared" si="1"/>
        <v>970</v>
      </c>
      <c r="R22" s="73" t="s">
        <v>226</v>
      </c>
      <c r="S22" s="75"/>
      <c r="T22" s="166"/>
      <c r="U22" s="75"/>
      <c r="V22" s="75"/>
      <c r="W22" s="75"/>
      <c r="X22" s="76"/>
      <c r="Y22" s="74" t="s">
        <v>212</v>
      </c>
      <c r="Z22" s="151" t="s">
        <v>213</v>
      </c>
    </row>
    <row r="23" spans="1:26" ht="40.35" customHeight="1" x14ac:dyDescent="0.25">
      <c r="A23" s="147" t="s">
        <v>94</v>
      </c>
      <c r="B23" s="65"/>
      <c r="C23" s="66"/>
      <c r="D23" s="66" t="s">
        <v>92</v>
      </c>
      <c r="E23" s="66"/>
      <c r="F23" s="69"/>
      <c r="G23" s="67">
        <v>150</v>
      </c>
      <c r="H23" s="68"/>
      <c r="I23" s="68"/>
      <c r="J23" s="68"/>
      <c r="K23" s="68"/>
      <c r="L23" s="68"/>
      <c r="M23" s="70">
        <v>150</v>
      </c>
      <c r="N23" s="71"/>
      <c r="O23" s="72"/>
      <c r="P23" s="143"/>
      <c r="Q23" s="163">
        <f t="shared" si="1"/>
        <v>150</v>
      </c>
      <c r="R23" s="73" t="s">
        <v>226</v>
      </c>
      <c r="S23" s="75"/>
      <c r="T23" s="166"/>
      <c r="U23" s="75"/>
      <c r="V23" s="75"/>
      <c r="W23" s="75"/>
      <c r="X23" s="76"/>
      <c r="Y23" s="74" t="s">
        <v>212</v>
      </c>
      <c r="Z23" s="151" t="s">
        <v>213</v>
      </c>
    </row>
    <row r="24" spans="1:26" ht="40.35" customHeight="1" x14ac:dyDescent="0.25">
      <c r="A24" s="147" t="s">
        <v>95</v>
      </c>
      <c r="B24" s="65"/>
      <c r="C24" s="66"/>
      <c r="D24" s="77" t="s">
        <v>33</v>
      </c>
      <c r="E24" s="66" t="s">
        <v>97</v>
      </c>
      <c r="F24" s="69"/>
      <c r="G24" s="67">
        <v>210</v>
      </c>
      <c r="H24" s="68">
        <v>300</v>
      </c>
      <c r="I24" s="68"/>
      <c r="J24" s="68">
        <v>100</v>
      </c>
      <c r="K24" s="68"/>
      <c r="L24" s="68">
        <v>10</v>
      </c>
      <c r="M24" s="70">
        <v>520</v>
      </c>
      <c r="N24" s="71"/>
      <c r="O24" s="72"/>
      <c r="P24" s="143"/>
      <c r="Q24" s="163">
        <f t="shared" si="1"/>
        <v>520</v>
      </c>
      <c r="R24" s="73"/>
      <c r="S24" s="75"/>
      <c r="T24" s="166"/>
      <c r="U24" s="75"/>
      <c r="V24" s="75"/>
      <c r="W24" s="75"/>
      <c r="X24" s="76"/>
      <c r="Y24" s="74" t="s">
        <v>212</v>
      </c>
      <c r="Z24" s="151" t="s">
        <v>213</v>
      </c>
    </row>
    <row r="25" spans="1:26" ht="40.35" customHeight="1" x14ac:dyDescent="0.25">
      <c r="A25" s="147" t="s">
        <v>98</v>
      </c>
      <c r="B25" s="65"/>
      <c r="C25" s="66"/>
      <c r="D25" s="66" t="s">
        <v>99</v>
      </c>
      <c r="E25" s="66" t="s">
        <v>100</v>
      </c>
      <c r="F25" s="69"/>
      <c r="G25" s="67">
        <v>1100</v>
      </c>
      <c r="H25" s="68"/>
      <c r="I25" s="68">
        <v>120</v>
      </c>
      <c r="J25" s="68"/>
      <c r="K25" s="68"/>
      <c r="L25" s="68">
        <v>60</v>
      </c>
      <c r="M25" s="70">
        <v>1280</v>
      </c>
      <c r="N25" s="71"/>
      <c r="O25" s="72"/>
      <c r="P25" s="143"/>
      <c r="Q25" s="163">
        <f t="shared" si="1"/>
        <v>1280</v>
      </c>
      <c r="R25" s="73" t="s">
        <v>227</v>
      </c>
      <c r="S25" s="75"/>
      <c r="T25" s="166"/>
      <c r="U25" s="75"/>
      <c r="V25" s="75"/>
      <c r="W25" s="75"/>
      <c r="X25" s="76"/>
      <c r="Y25" s="74" t="s">
        <v>228</v>
      </c>
      <c r="Z25" s="151" t="s">
        <v>213</v>
      </c>
    </row>
    <row r="26" spans="1:26" ht="40.35" customHeight="1" x14ac:dyDescent="0.25">
      <c r="A26" s="147" t="s">
        <v>101</v>
      </c>
      <c r="B26" s="65" t="s">
        <v>102</v>
      </c>
      <c r="C26" s="66"/>
      <c r="D26" s="66" t="s">
        <v>103</v>
      </c>
      <c r="E26" s="66" t="s">
        <v>104</v>
      </c>
      <c r="F26" s="69"/>
      <c r="G26" s="67">
        <v>300</v>
      </c>
      <c r="H26" s="68"/>
      <c r="I26" s="68"/>
      <c r="J26" s="68"/>
      <c r="K26" s="68"/>
      <c r="L26" s="68"/>
      <c r="M26" s="70">
        <v>300</v>
      </c>
      <c r="N26" s="71"/>
      <c r="O26" s="72"/>
      <c r="P26" s="143"/>
      <c r="Q26" s="163">
        <f t="shared" si="1"/>
        <v>300</v>
      </c>
      <c r="R26" s="73" t="s">
        <v>226</v>
      </c>
      <c r="S26" s="75" t="s">
        <v>252</v>
      </c>
      <c r="T26" s="166"/>
      <c r="U26" s="75" t="s">
        <v>29</v>
      </c>
      <c r="V26" s="75" t="s">
        <v>41</v>
      </c>
      <c r="W26" s="75"/>
      <c r="X26" s="76"/>
      <c r="Y26" s="74" t="s">
        <v>214</v>
      </c>
      <c r="Z26" s="151"/>
    </row>
    <row r="27" spans="1:26" ht="40.35" customHeight="1" x14ac:dyDescent="0.25">
      <c r="A27" s="147" t="s">
        <v>105</v>
      </c>
      <c r="B27" s="78" t="s">
        <v>106</v>
      </c>
      <c r="C27" s="79"/>
      <c r="D27" s="66" t="s">
        <v>24</v>
      </c>
      <c r="E27" s="66" t="s">
        <v>107</v>
      </c>
      <c r="F27" s="69"/>
      <c r="G27" s="67">
        <v>1800</v>
      </c>
      <c r="H27" s="68">
        <v>600</v>
      </c>
      <c r="I27" s="68">
        <v>120</v>
      </c>
      <c r="J27" s="68"/>
      <c r="K27" s="68">
        <v>20</v>
      </c>
      <c r="L27" s="68">
        <v>30</v>
      </c>
      <c r="M27" s="70">
        <v>1300</v>
      </c>
      <c r="N27" s="71"/>
      <c r="O27" s="72"/>
      <c r="P27" s="143"/>
      <c r="Q27" s="163">
        <f t="shared" si="1"/>
        <v>1300</v>
      </c>
      <c r="R27" s="73" t="s">
        <v>226</v>
      </c>
      <c r="S27" s="75"/>
      <c r="T27" s="166"/>
      <c r="U27" s="75"/>
      <c r="V27" s="75"/>
      <c r="W27" s="75"/>
      <c r="X27" s="76"/>
      <c r="Y27" s="74" t="s">
        <v>212</v>
      </c>
      <c r="Z27" s="151" t="s">
        <v>213</v>
      </c>
    </row>
    <row r="28" spans="1:26" ht="40.35" customHeight="1" x14ac:dyDescent="0.25">
      <c r="A28" s="147" t="s">
        <v>105</v>
      </c>
      <c r="B28" s="78" t="s">
        <v>106</v>
      </c>
      <c r="C28" s="79"/>
      <c r="D28" s="66" t="s">
        <v>24</v>
      </c>
      <c r="E28" s="66" t="s">
        <v>107</v>
      </c>
      <c r="F28" s="69"/>
      <c r="G28" s="67">
        <v>1800</v>
      </c>
      <c r="H28" s="68">
        <v>600</v>
      </c>
      <c r="I28" s="68">
        <v>120</v>
      </c>
      <c r="J28" s="68"/>
      <c r="K28" s="68">
        <v>20</v>
      </c>
      <c r="L28" s="68">
        <v>30</v>
      </c>
      <c r="M28" s="70">
        <v>1270</v>
      </c>
      <c r="N28" s="71"/>
      <c r="O28" s="72"/>
      <c r="P28" s="143"/>
      <c r="Q28" s="163">
        <f t="shared" si="1"/>
        <v>1270</v>
      </c>
      <c r="R28" s="73" t="s">
        <v>229</v>
      </c>
      <c r="S28" s="75"/>
      <c r="T28" s="166"/>
      <c r="U28" s="75"/>
      <c r="V28" s="75"/>
      <c r="W28" s="75"/>
      <c r="X28" s="75" t="s">
        <v>230</v>
      </c>
      <c r="Y28" s="74" t="s">
        <v>212</v>
      </c>
      <c r="Z28" s="151" t="s">
        <v>213</v>
      </c>
    </row>
    <row r="29" spans="1:26" ht="40.35" customHeight="1" x14ac:dyDescent="0.25">
      <c r="A29" s="147" t="s">
        <v>108</v>
      </c>
      <c r="B29" s="78" t="s">
        <v>109</v>
      </c>
      <c r="C29" s="79"/>
      <c r="D29" s="66" t="s">
        <v>24</v>
      </c>
      <c r="E29" s="66"/>
      <c r="F29" s="69"/>
      <c r="G29" s="67"/>
      <c r="H29" s="68"/>
      <c r="I29" s="68"/>
      <c r="J29" s="68"/>
      <c r="K29" s="68"/>
      <c r="L29" s="68"/>
      <c r="M29" s="70">
        <v>1300</v>
      </c>
      <c r="N29" s="71"/>
      <c r="O29" s="72"/>
      <c r="P29" s="143"/>
      <c r="Q29" s="163">
        <f t="shared" si="1"/>
        <v>1300</v>
      </c>
      <c r="R29" s="73" t="s">
        <v>228</v>
      </c>
      <c r="S29" s="75"/>
      <c r="T29" s="166"/>
      <c r="U29" s="75"/>
      <c r="V29" s="75"/>
      <c r="W29" s="75"/>
      <c r="X29" s="75" t="s">
        <v>231</v>
      </c>
      <c r="Y29" s="74" t="s">
        <v>212</v>
      </c>
      <c r="Z29" s="151" t="s">
        <v>213</v>
      </c>
    </row>
    <row r="30" spans="1:26" ht="40.35" customHeight="1" x14ac:dyDescent="0.25">
      <c r="A30" s="147" t="s">
        <v>108</v>
      </c>
      <c r="B30" s="78" t="s">
        <v>109</v>
      </c>
      <c r="C30" s="79"/>
      <c r="D30" s="66" t="s">
        <v>231</v>
      </c>
      <c r="E30" s="66" t="s">
        <v>110</v>
      </c>
      <c r="F30" s="69"/>
      <c r="G30" s="67">
        <v>2500</v>
      </c>
      <c r="H30" s="68"/>
      <c r="I30" s="68"/>
      <c r="J30" s="68"/>
      <c r="K30" s="68"/>
      <c r="L30" s="68">
        <v>100</v>
      </c>
      <c r="M30" s="70">
        <v>1300</v>
      </c>
      <c r="N30" s="71"/>
      <c r="O30" s="72"/>
      <c r="P30" s="143"/>
      <c r="Q30" s="163">
        <f t="shared" si="1"/>
        <v>1300</v>
      </c>
      <c r="R30" s="73" t="s">
        <v>219</v>
      </c>
      <c r="S30" s="75"/>
      <c r="T30" s="166"/>
      <c r="U30" s="75"/>
      <c r="V30" s="75"/>
      <c r="W30" s="75"/>
      <c r="X30" s="75"/>
      <c r="Y30" s="74" t="s">
        <v>232</v>
      </c>
      <c r="Z30" s="151" t="s">
        <v>215</v>
      </c>
    </row>
    <row r="31" spans="1:26" ht="40.35" customHeight="1" x14ac:dyDescent="0.25">
      <c r="A31" s="147" t="s">
        <v>111</v>
      </c>
      <c r="B31" s="78"/>
      <c r="C31" s="79"/>
      <c r="D31" s="66" t="s">
        <v>54</v>
      </c>
      <c r="E31" s="66" t="s">
        <v>112</v>
      </c>
      <c r="F31" s="69"/>
      <c r="G31" s="67">
        <v>150</v>
      </c>
      <c r="H31" s="68"/>
      <c r="I31" s="68"/>
      <c r="J31" s="68"/>
      <c r="K31" s="68"/>
      <c r="L31" s="68"/>
      <c r="M31" s="70">
        <v>150</v>
      </c>
      <c r="N31" s="71"/>
      <c r="O31" s="72"/>
      <c r="P31" s="143"/>
      <c r="Q31" s="163">
        <f t="shared" si="1"/>
        <v>150</v>
      </c>
      <c r="R31" s="73" t="s">
        <v>233</v>
      </c>
      <c r="S31" s="75"/>
      <c r="T31" s="166"/>
      <c r="U31" s="75"/>
      <c r="V31" s="75"/>
      <c r="W31" s="75" t="s">
        <v>218</v>
      </c>
      <c r="X31" s="75" t="s">
        <v>41</v>
      </c>
      <c r="Y31" s="74" t="s">
        <v>214</v>
      </c>
      <c r="Z31" s="151" t="s">
        <v>215</v>
      </c>
    </row>
    <row r="32" spans="1:26" ht="40.35" customHeight="1" x14ac:dyDescent="0.25">
      <c r="A32" s="147" t="s">
        <v>113</v>
      </c>
      <c r="B32" s="78" t="s">
        <v>114</v>
      </c>
      <c r="C32" s="79"/>
      <c r="D32" s="66" t="s">
        <v>85</v>
      </c>
      <c r="E32" s="66"/>
      <c r="F32" s="69"/>
      <c r="G32" s="67"/>
      <c r="H32" s="68"/>
      <c r="I32" s="68"/>
      <c r="J32" s="68"/>
      <c r="K32" s="68"/>
      <c r="L32" s="68"/>
      <c r="M32" s="70">
        <f t="shared" ref="M32:M41" si="2">G32+H32+I32+K32+L32</f>
        <v>0</v>
      </c>
      <c r="N32" s="71"/>
      <c r="O32" s="72"/>
      <c r="P32" s="143"/>
      <c r="Q32" s="163">
        <f t="shared" si="1"/>
        <v>0</v>
      </c>
      <c r="R32" s="73" t="s">
        <v>212</v>
      </c>
      <c r="S32" s="75"/>
      <c r="T32" s="166"/>
      <c r="U32" s="75"/>
      <c r="V32" s="75"/>
      <c r="W32" s="75"/>
      <c r="X32" s="75" t="s">
        <v>85</v>
      </c>
      <c r="Y32" s="74" t="s">
        <v>212</v>
      </c>
      <c r="Z32" s="151" t="s">
        <v>213</v>
      </c>
    </row>
    <row r="33" spans="1:26" ht="40.35" customHeight="1" x14ac:dyDescent="0.25">
      <c r="A33" s="147" t="s">
        <v>115</v>
      </c>
      <c r="B33" s="80"/>
      <c r="C33" s="79"/>
      <c r="D33" s="66" t="s">
        <v>85</v>
      </c>
      <c r="E33" s="66" t="s">
        <v>116</v>
      </c>
      <c r="F33" s="69"/>
      <c r="G33" s="67">
        <v>900</v>
      </c>
      <c r="H33" s="68"/>
      <c r="I33" s="68"/>
      <c r="J33" s="68"/>
      <c r="K33" s="68"/>
      <c r="L33" s="68"/>
      <c r="M33" s="70">
        <v>900</v>
      </c>
      <c r="N33" s="71"/>
      <c r="O33" s="72"/>
      <c r="P33" s="143"/>
      <c r="Q33" s="163">
        <f t="shared" si="1"/>
        <v>900</v>
      </c>
      <c r="R33" s="73" t="s">
        <v>216</v>
      </c>
      <c r="S33" s="75"/>
      <c r="T33" s="166"/>
      <c r="U33" s="75"/>
      <c r="V33" s="75"/>
      <c r="W33" s="75"/>
      <c r="X33" s="75"/>
      <c r="Y33" s="74" t="s">
        <v>212</v>
      </c>
      <c r="Z33" s="151" t="s">
        <v>213</v>
      </c>
    </row>
    <row r="34" spans="1:26" ht="40.35" customHeight="1" x14ac:dyDescent="0.25">
      <c r="A34" s="147" t="s">
        <v>117</v>
      </c>
      <c r="B34" s="78"/>
      <c r="C34" s="79"/>
      <c r="D34" s="66" t="s">
        <v>29</v>
      </c>
      <c r="E34" s="66" t="s">
        <v>119</v>
      </c>
      <c r="F34" s="69"/>
      <c r="G34" s="67">
        <v>600</v>
      </c>
      <c r="H34" s="68">
        <v>600</v>
      </c>
      <c r="I34" s="68"/>
      <c r="J34" s="68"/>
      <c r="K34" s="68"/>
      <c r="L34" s="68">
        <v>50</v>
      </c>
      <c r="M34" s="70">
        <v>1250</v>
      </c>
      <c r="N34" s="71"/>
      <c r="O34" s="72"/>
      <c r="P34" s="143"/>
      <c r="Q34" s="163">
        <f t="shared" si="1"/>
        <v>1250</v>
      </c>
      <c r="R34" s="73" t="s">
        <v>254</v>
      </c>
      <c r="S34" s="75" t="s">
        <v>221</v>
      </c>
      <c r="T34" s="166" t="s">
        <v>229</v>
      </c>
      <c r="U34" s="75"/>
      <c r="V34" s="75"/>
      <c r="W34" s="75" t="s">
        <v>234</v>
      </c>
      <c r="X34" s="75" t="s">
        <v>230</v>
      </c>
      <c r="Y34" s="74" t="s">
        <v>212</v>
      </c>
      <c r="Z34" s="151" t="s">
        <v>213</v>
      </c>
    </row>
    <row r="35" spans="1:26" ht="40.35" customHeight="1" thickBot="1" x14ac:dyDescent="0.3">
      <c r="A35" s="147" t="s">
        <v>120</v>
      </c>
      <c r="B35" s="78"/>
      <c r="C35" s="79"/>
      <c r="D35" s="66" t="s">
        <v>63</v>
      </c>
      <c r="E35" s="66" t="s">
        <v>121</v>
      </c>
      <c r="F35" s="69"/>
      <c r="G35" s="67">
        <v>500</v>
      </c>
      <c r="H35" s="68"/>
      <c r="I35" s="68"/>
      <c r="J35" s="68"/>
      <c r="K35" s="68"/>
      <c r="L35" s="68">
        <v>80</v>
      </c>
      <c r="M35" s="70">
        <v>580</v>
      </c>
      <c r="N35" s="71"/>
      <c r="O35" s="72"/>
      <c r="P35" s="143"/>
      <c r="Q35" s="163">
        <f t="shared" si="1"/>
        <v>580</v>
      </c>
      <c r="R35" s="81" t="s">
        <v>214</v>
      </c>
      <c r="S35" s="82"/>
      <c r="T35" s="167"/>
      <c r="U35" s="82"/>
      <c r="V35" s="82" t="s">
        <v>225</v>
      </c>
      <c r="W35" s="82" t="s">
        <v>218</v>
      </c>
      <c r="X35" s="82" t="s">
        <v>41</v>
      </c>
      <c r="Y35" s="83" t="s">
        <v>214</v>
      </c>
      <c r="Z35" s="151" t="s">
        <v>213</v>
      </c>
    </row>
    <row r="36" spans="1:26" ht="40.35" customHeight="1" thickBot="1" x14ac:dyDescent="0.3">
      <c r="A36" s="147" t="s">
        <v>122</v>
      </c>
      <c r="B36" s="78" t="s">
        <v>123</v>
      </c>
      <c r="C36" s="79"/>
      <c r="D36" s="66" t="s">
        <v>24</v>
      </c>
      <c r="E36" s="66" t="s">
        <v>124</v>
      </c>
      <c r="F36" s="69">
        <v>4000</v>
      </c>
      <c r="G36" s="67"/>
      <c r="H36" s="68"/>
      <c r="I36" s="68"/>
      <c r="J36" s="68"/>
      <c r="K36" s="68"/>
      <c r="L36" s="68"/>
      <c r="M36" s="70">
        <f t="shared" si="2"/>
        <v>0</v>
      </c>
      <c r="N36" s="71"/>
      <c r="O36" s="72"/>
      <c r="P36" s="143"/>
      <c r="Q36" s="163">
        <f t="shared" si="1"/>
        <v>4000</v>
      </c>
      <c r="R36" s="84" t="s">
        <v>228</v>
      </c>
      <c r="S36" s="85"/>
      <c r="T36" s="168"/>
      <c r="U36" s="85" t="s">
        <v>236</v>
      </c>
      <c r="V36" s="85"/>
      <c r="W36" s="85"/>
      <c r="X36" s="86"/>
      <c r="Y36" s="87"/>
      <c r="Z36" s="151"/>
    </row>
    <row r="37" spans="1:26" ht="40.35" customHeight="1" x14ac:dyDescent="0.25">
      <c r="A37" s="147" t="s">
        <v>122</v>
      </c>
      <c r="B37" s="78" t="s">
        <v>123</v>
      </c>
      <c r="C37" s="79"/>
      <c r="D37" s="66" t="s">
        <v>24</v>
      </c>
      <c r="E37" s="66"/>
      <c r="F37" s="69">
        <v>2500</v>
      </c>
      <c r="G37" s="67"/>
      <c r="H37" s="68"/>
      <c r="I37" s="68"/>
      <c r="J37" s="68"/>
      <c r="K37" s="68"/>
      <c r="L37" s="68"/>
      <c r="M37" s="70"/>
      <c r="N37" s="71"/>
      <c r="O37" s="72"/>
      <c r="P37" s="143"/>
      <c r="Q37" s="163">
        <f t="shared" si="1"/>
        <v>2500</v>
      </c>
      <c r="R37" s="169" t="s">
        <v>228</v>
      </c>
      <c r="S37" s="88"/>
      <c r="T37" s="170"/>
      <c r="U37" s="88"/>
      <c r="V37" s="88"/>
      <c r="W37" s="88"/>
      <c r="X37" s="88"/>
      <c r="Y37" s="89" t="s">
        <v>228</v>
      </c>
      <c r="Z37" s="151" t="s">
        <v>213</v>
      </c>
    </row>
    <row r="38" spans="1:26" ht="40.35" customHeight="1" thickBot="1" x14ac:dyDescent="0.3">
      <c r="A38" s="147" t="s">
        <v>125</v>
      </c>
      <c r="B38" s="78"/>
      <c r="C38" s="79"/>
      <c r="D38" s="66" t="s">
        <v>126</v>
      </c>
      <c r="E38" s="66" t="s">
        <v>127</v>
      </c>
      <c r="F38" s="69"/>
      <c r="G38" s="67">
        <v>600</v>
      </c>
      <c r="H38" s="68">
        <v>300</v>
      </c>
      <c r="I38" s="68">
        <v>70</v>
      </c>
      <c r="J38" s="68"/>
      <c r="K38" s="68"/>
      <c r="L38" s="68">
        <v>30</v>
      </c>
      <c r="M38" s="70">
        <v>1000</v>
      </c>
      <c r="N38" s="71"/>
      <c r="O38" s="72"/>
      <c r="P38" s="143"/>
      <c r="Q38" s="163">
        <f t="shared" si="1"/>
        <v>1000</v>
      </c>
      <c r="R38" s="81" t="s">
        <v>255</v>
      </c>
      <c r="S38" s="82" t="s">
        <v>226</v>
      </c>
      <c r="T38" s="167"/>
      <c r="U38" s="82"/>
      <c r="V38" s="82"/>
      <c r="W38" s="82"/>
      <c r="X38" s="82" t="s">
        <v>136</v>
      </c>
      <c r="Y38" s="83" t="s">
        <v>214</v>
      </c>
      <c r="Z38" s="151" t="s">
        <v>215</v>
      </c>
    </row>
    <row r="39" spans="1:26" ht="40.35" customHeight="1" thickBot="1" x14ac:dyDescent="0.3">
      <c r="A39" s="147" t="s">
        <v>128</v>
      </c>
      <c r="B39" s="78" t="s">
        <v>129</v>
      </c>
      <c r="C39" s="79"/>
      <c r="D39" s="66" t="s">
        <v>24</v>
      </c>
      <c r="E39" s="66"/>
      <c r="F39" s="69"/>
      <c r="G39" s="67"/>
      <c r="H39" s="68"/>
      <c r="I39" s="68"/>
      <c r="J39" s="68"/>
      <c r="K39" s="68"/>
      <c r="L39" s="68"/>
      <c r="M39" s="70">
        <v>1250</v>
      </c>
      <c r="N39" s="71"/>
      <c r="O39" s="72"/>
      <c r="P39" s="143"/>
      <c r="Q39" s="163">
        <f t="shared" si="1"/>
        <v>1250</v>
      </c>
      <c r="R39" s="84"/>
      <c r="S39" s="141"/>
      <c r="T39" s="168"/>
      <c r="U39" s="90" t="s">
        <v>237</v>
      </c>
      <c r="V39" s="90"/>
      <c r="W39" s="90"/>
      <c r="X39" s="90"/>
      <c r="Y39" s="91"/>
      <c r="Z39" s="152"/>
    </row>
    <row r="40" spans="1:26" ht="40.35" customHeight="1" x14ac:dyDescent="0.25">
      <c r="A40" s="147" t="s">
        <v>128</v>
      </c>
      <c r="B40" s="78" t="s">
        <v>129</v>
      </c>
      <c r="C40" s="79"/>
      <c r="D40" s="66" t="s">
        <v>238</v>
      </c>
      <c r="E40" s="66" t="s">
        <v>130</v>
      </c>
      <c r="F40" s="69"/>
      <c r="G40" s="67">
        <v>3000</v>
      </c>
      <c r="H40" s="68"/>
      <c r="I40" s="68"/>
      <c r="J40" s="68"/>
      <c r="K40" s="68"/>
      <c r="L40" s="68">
        <v>250</v>
      </c>
      <c r="M40" s="70">
        <v>2000</v>
      </c>
      <c r="N40" s="71"/>
      <c r="O40" s="72"/>
      <c r="P40" s="143"/>
      <c r="Q40" s="163">
        <f t="shared" si="1"/>
        <v>2000</v>
      </c>
      <c r="R40" s="92" t="s">
        <v>212</v>
      </c>
      <c r="S40" s="93"/>
      <c r="T40" s="165"/>
      <c r="U40" s="63"/>
      <c r="V40" s="63"/>
      <c r="W40" s="63" t="s">
        <v>238</v>
      </c>
      <c r="X40" s="63" t="s">
        <v>230</v>
      </c>
      <c r="Y40" s="64" t="s">
        <v>212</v>
      </c>
      <c r="Z40" s="151" t="s">
        <v>213</v>
      </c>
    </row>
    <row r="41" spans="1:26" ht="40.35" customHeight="1" x14ac:dyDescent="0.25">
      <c r="A41" s="147" t="s">
        <v>131</v>
      </c>
      <c r="B41" s="78" t="s">
        <v>132</v>
      </c>
      <c r="C41" s="79"/>
      <c r="D41" s="66" t="s">
        <v>133</v>
      </c>
      <c r="E41" s="66" t="s">
        <v>134</v>
      </c>
      <c r="F41" s="69">
        <v>450</v>
      </c>
      <c r="G41" s="67"/>
      <c r="H41" s="68"/>
      <c r="I41" s="68"/>
      <c r="J41" s="68"/>
      <c r="K41" s="68"/>
      <c r="L41" s="68"/>
      <c r="M41" s="70">
        <f t="shared" si="2"/>
        <v>0</v>
      </c>
      <c r="N41" s="71"/>
      <c r="O41" s="72"/>
      <c r="P41" s="143"/>
      <c r="Q41" s="163">
        <f t="shared" si="1"/>
        <v>450</v>
      </c>
      <c r="R41" s="73" t="s">
        <v>228</v>
      </c>
      <c r="S41" s="75"/>
      <c r="T41" s="166"/>
      <c r="U41" s="75"/>
      <c r="V41" s="75"/>
      <c r="W41" s="75"/>
      <c r="X41" s="76"/>
      <c r="Y41" s="74" t="s">
        <v>212</v>
      </c>
      <c r="Z41" s="151" t="s">
        <v>213</v>
      </c>
    </row>
    <row r="42" spans="1:26" ht="40.35" customHeight="1" x14ac:dyDescent="0.25">
      <c r="A42" s="147" t="s">
        <v>135</v>
      </c>
      <c r="B42" s="78"/>
      <c r="C42" s="79"/>
      <c r="D42" s="66" t="s">
        <v>136</v>
      </c>
      <c r="E42" s="66" t="s">
        <v>137</v>
      </c>
      <c r="F42" s="69"/>
      <c r="G42" s="67">
        <v>700</v>
      </c>
      <c r="H42" s="68"/>
      <c r="I42" s="68"/>
      <c r="J42" s="68"/>
      <c r="K42" s="68"/>
      <c r="L42" s="68"/>
      <c r="M42" s="70">
        <v>700</v>
      </c>
      <c r="N42" s="71"/>
      <c r="O42" s="72"/>
      <c r="P42" s="143"/>
      <c r="Q42" s="163">
        <f t="shared" si="1"/>
        <v>700</v>
      </c>
      <c r="R42" s="73" t="s">
        <v>226</v>
      </c>
      <c r="S42" s="75" t="s">
        <v>233</v>
      </c>
      <c r="T42" s="166"/>
      <c r="U42" s="75"/>
      <c r="V42" s="75" t="s">
        <v>136</v>
      </c>
      <c r="W42" s="75" t="s">
        <v>218</v>
      </c>
      <c r="X42" s="75" t="s">
        <v>41</v>
      </c>
      <c r="Y42" s="74" t="s">
        <v>214</v>
      </c>
      <c r="Z42" s="151" t="s">
        <v>215</v>
      </c>
    </row>
    <row r="43" spans="1:26" ht="40.35" customHeight="1" x14ac:dyDescent="0.25">
      <c r="A43" s="147" t="s">
        <v>138</v>
      </c>
      <c r="B43" s="78" t="s">
        <v>139</v>
      </c>
      <c r="C43" s="79"/>
      <c r="D43" s="66" t="s">
        <v>85</v>
      </c>
      <c r="E43" s="66" t="s">
        <v>124</v>
      </c>
      <c r="F43" s="69"/>
      <c r="G43" s="67">
        <v>1200</v>
      </c>
      <c r="H43" s="68"/>
      <c r="I43" s="68"/>
      <c r="J43" s="68"/>
      <c r="K43" s="68"/>
      <c r="L43" s="68">
        <v>40</v>
      </c>
      <c r="M43" s="70">
        <v>1240</v>
      </c>
      <c r="N43" s="71"/>
      <c r="O43" s="72"/>
      <c r="P43" s="143"/>
      <c r="Q43" s="163">
        <f t="shared" si="1"/>
        <v>1240</v>
      </c>
      <c r="R43" s="73" t="s">
        <v>212</v>
      </c>
      <c r="S43" s="75"/>
      <c r="T43" s="166"/>
      <c r="U43" s="75"/>
      <c r="V43" s="75"/>
      <c r="W43" s="75"/>
      <c r="X43" s="76"/>
      <c r="Y43" s="74" t="s">
        <v>212</v>
      </c>
      <c r="Z43" s="151" t="s">
        <v>213</v>
      </c>
    </row>
    <row r="44" spans="1:26" ht="40.35" customHeight="1" x14ac:dyDescent="0.25">
      <c r="A44" s="147" t="s">
        <v>140</v>
      </c>
      <c r="B44" s="78" t="s">
        <v>141</v>
      </c>
      <c r="C44" s="79"/>
      <c r="D44" s="66" t="s">
        <v>24</v>
      </c>
      <c r="E44" s="66" t="s">
        <v>142</v>
      </c>
      <c r="F44" s="69"/>
      <c r="G44" s="67">
        <v>300</v>
      </c>
      <c r="H44" s="68">
        <v>300</v>
      </c>
      <c r="I44" s="68"/>
      <c r="J44" s="68"/>
      <c r="K44" s="68"/>
      <c r="L44" s="68"/>
      <c r="M44" s="70">
        <v>600</v>
      </c>
      <c r="N44" s="71"/>
      <c r="O44" s="72"/>
      <c r="P44" s="143"/>
      <c r="Q44" s="163">
        <f t="shared" si="1"/>
        <v>600</v>
      </c>
      <c r="R44" s="73" t="s">
        <v>232</v>
      </c>
      <c r="S44" s="75"/>
      <c r="T44" s="166"/>
      <c r="U44" s="75"/>
      <c r="V44" s="75"/>
      <c r="W44" s="75"/>
      <c r="X44" s="76"/>
      <c r="Y44" s="74" t="s">
        <v>228</v>
      </c>
      <c r="Z44" s="151" t="s">
        <v>215</v>
      </c>
    </row>
    <row r="45" spans="1:26" ht="40.35" customHeight="1" x14ac:dyDescent="0.25">
      <c r="A45" s="147" t="s">
        <v>143</v>
      </c>
      <c r="B45" s="78" t="s">
        <v>144</v>
      </c>
      <c r="C45" s="79"/>
      <c r="D45" s="66" t="s">
        <v>24</v>
      </c>
      <c r="E45" s="66"/>
      <c r="F45" s="69">
        <v>3000</v>
      </c>
      <c r="G45" s="67"/>
      <c r="H45" s="68"/>
      <c r="I45" s="68"/>
      <c r="J45" s="68"/>
      <c r="K45" s="68"/>
      <c r="L45" s="68">
        <v>30</v>
      </c>
      <c r="M45" s="70">
        <v>30</v>
      </c>
      <c r="N45" s="71"/>
      <c r="O45" s="72"/>
      <c r="P45" s="143"/>
      <c r="Q45" s="163">
        <f t="shared" si="1"/>
        <v>3030</v>
      </c>
      <c r="R45" s="73" t="s">
        <v>232</v>
      </c>
      <c r="S45" s="75"/>
      <c r="T45" s="166"/>
      <c r="U45" s="75"/>
      <c r="V45" s="75"/>
      <c r="W45" s="75"/>
      <c r="X45" s="76"/>
      <c r="Y45" s="74" t="s">
        <v>228</v>
      </c>
      <c r="Z45" s="151" t="s">
        <v>215</v>
      </c>
    </row>
    <row r="46" spans="1:26" ht="40.35" customHeight="1" x14ac:dyDescent="0.25">
      <c r="A46" s="147" t="s">
        <v>145</v>
      </c>
      <c r="B46" s="78" t="s">
        <v>146</v>
      </c>
      <c r="C46" s="79"/>
      <c r="D46" s="66" t="s">
        <v>147</v>
      </c>
      <c r="E46" s="66" t="s">
        <v>148</v>
      </c>
      <c r="F46" s="69">
        <v>100</v>
      </c>
      <c r="G46" s="67"/>
      <c r="H46" s="68"/>
      <c r="I46" s="68"/>
      <c r="J46" s="68"/>
      <c r="K46" s="68"/>
      <c r="L46" s="68"/>
      <c r="M46" s="70"/>
      <c r="N46" s="71"/>
      <c r="O46" s="72"/>
      <c r="P46" s="143"/>
      <c r="Q46" s="163">
        <f t="shared" si="1"/>
        <v>100</v>
      </c>
      <c r="R46" s="73" t="s">
        <v>232</v>
      </c>
      <c r="S46" s="75"/>
      <c r="T46" s="166"/>
      <c r="U46" s="75"/>
      <c r="V46" s="75"/>
      <c r="W46" s="75"/>
      <c r="X46" s="76"/>
      <c r="Y46" s="74" t="s">
        <v>228</v>
      </c>
      <c r="Z46" s="151" t="s">
        <v>215</v>
      </c>
    </row>
    <row r="47" spans="1:26" ht="40.35" customHeight="1" x14ac:dyDescent="0.25">
      <c r="A47" s="147" t="s">
        <v>149</v>
      </c>
      <c r="B47" s="78"/>
      <c r="C47" s="79"/>
      <c r="D47" s="66" t="s">
        <v>29</v>
      </c>
      <c r="E47" s="66" t="s">
        <v>150</v>
      </c>
      <c r="F47" s="69">
        <v>300</v>
      </c>
      <c r="G47" s="67">
        <v>600</v>
      </c>
      <c r="H47" s="68"/>
      <c r="I47" s="68"/>
      <c r="J47" s="68"/>
      <c r="K47" s="68"/>
      <c r="L47" s="68">
        <v>90</v>
      </c>
      <c r="M47" s="70">
        <v>690</v>
      </c>
      <c r="N47" s="71"/>
      <c r="O47" s="72"/>
      <c r="P47" s="143"/>
      <c r="Q47" s="163">
        <f t="shared" si="1"/>
        <v>990</v>
      </c>
      <c r="R47" s="73" t="s">
        <v>251</v>
      </c>
      <c r="S47" s="75" t="s">
        <v>221</v>
      </c>
      <c r="T47" s="166" t="s">
        <v>229</v>
      </c>
      <c r="U47" s="75"/>
      <c r="V47" s="93"/>
      <c r="W47" s="75" t="s">
        <v>234</v>
      </c>
      <c r="X47" s="75" t="s">
        <v>230</v>
      </c>
      <c r="Y47" s="74" t="s">
        <v>242</v>
      </c>
      <c r="Z47" s="151" t="s">
        <v>215</v>
      </c>
    </row>
    <row r="48" spans="1:26" ht="40.35" customHeight="1" x14ac:dyDescent="0.25">
      <c r="A48" s="147" t="s">
        <v>152</v>
      </c>
      <c r="B48" s="78" t="s">
        <v>153</v>
      </c>
      <c r="C48" s="79"/>
      <c r="D48" s="66" t="s">
        <v>24</v>
      </c>
      <c r="E48" s="66" t="s">
        <v>124</v>
      </c>
      <c r="F48" s="69"/>
      <c r="G48" s="67">
        <v>2100</v>
      </c>
      <c r="H48" s="68"/>
      <c r="I48" s="68"/>
      <c r="J48" s="68"/>
      <c r="K48" s="68"/>
      <c r="L48" s="68"/>
      <c r="M48" s="70">
        <v>2100</v>
      </c>
      <c r="N48" s="71"/>
      <c r="O48" s="72"/>
      <c r="P48" s="143"/>
      <c r="Q48" s="163">
        <f t="shared" si="1"/>
        <v>2100</v>
      </c>
      <c r="R48" s="73" t="s">
        <v>228</v>
      </c>
      <c r="S48" s="75"/>
      <c r="T48" s="166"/>
      <c r="U48" s="75"/>
      <c r="V48" s="75"/>
      <c r="W48" s="75"/>
      <c r="X48" s="76"/>
      <c r="Y48" s="74" t="s">
        <v>228</v>
      </c>
      <c r="Z48" s="151" t="s">
        <v>213</v>
      </c>
    </row>
    <row r="49" spans="1:26" ht="40.35" customHeight="1" x14ac:dyDescent="0.25">
      <c r="A49" s="147" t="s">
        <v>154</v>
      </c>
      <c r="B49" s="78"/>
      <c r="C49" s="79"/>
      <c r="D49" s="66" t="s">
        <v>155</v>
      </c>
      <c r="E49" s="66"/>
      <c r="F49" s="69"/>
      <c r="G49" s="67">
        <v>900</v>
      </c>
      <c r="H49" s="68">
        <v>450</v>
      </c>
      <c r="I49" s="68"/>
      <c r="J49" s="68"/>
      <c r="K49" s="68"/>
      <c r="L49" s="68"/>
      <c r="M49" s="70">
        <v>1350</v>
      </c>
      <c r="N49" s="71"/>
      <c r="O49" s="72"/>
      <c r="P49" s="143"/>
      <c r="Q49" s="163">
        <f t="shared" si="1"/>
        <v>1350</v>
      </c>
      <c r="R49" s="73" t="s">
        <v>232</v>
      </c>
      <c r="S49" s="75"/>
      <c r="T49" s="166"/>
      <c r="U49" s="75"/>
      <c r="V49" s="75"/>
      <c r="W49" s="75"/>
      <c r="X49" s="75" t="s">
        <v>191</v>
      </c>
      <c r="Y49" s="74" t="s">
        <v>228</v>
      </c>
      <c r="Z49" s="151" t="s">
        <v>213</v>
      </c>
    </row>
    <row r="50" spans="1:26" ht="40.35" customHeight="1" x14ac:dyDescent="0.25">
      <c r="A50" s="147" t="s">
        <v>156</v>
      </c>
      <c r="B50" s="78"/>
      <c r="C50" s="79"/>
      <c r="D50" s="66" t="s">
        <v>157</v>
      </c>
      <c r="E50" s="66" t="s">
        <v>158</v>
      </c>
      <c r="F50" s="69"/>
      <c r="G50" s="67"/>
      <c r="H50" s="68">
        <v>450</v>
      </c>
      <c r="I50" s="68"/>
      <c r="J50" s="68"/>
      <c r="K50" s="68"/>
      <c r="L50" s="68"/>
      <c r="M50" s="70">
        <v>450</v>
      </c>
      <c r="N50" s="71"/>
      <c r="O50" s="72"/>
      <c r="P50" s="143"/>
      <c r="Q50" s="163">
        <f t="shared" si="1"/>
        <v>450</v>
      </c>
      <c r="R50" s="73" t="s">
        <v>212</v>
      </c>
      <c r="S50" s="75"/>
      <c r="T50" s="166"/>
      <c r="U50" s="75"/>
      <c r="V50" s="75"/>
      <c r="W50" s="75"/>
      <c r="X50" s="75" t="s">
        <v>85</v>
      </c>
      <c r="Y50" s="74" t="s">
        <v>212</v>
      </c>
      <c r="Z50" s="151" t="s">
        <v>213</v>
      </c>
    </row>
    <row r="51" spans="1:26" ht="40.35" customHeight="1" x14ac:dyDescent="0.25">
      <c r="A51" s="147" t="s">
        <v>159</v>
      </c>
      <c r="B51" s="78" t="s">
        <v>160</v>
      </c>
      <c r="C51" s="79"/>
      <c r="D51" s="66" t="s">
        <v>29</v>
      </c>
      <c r="E51" s="66" t="s">
        <v>161</v>
      </c>
      <c r="F51" s="69"/>
      <c r="G51" s="67">
        <v>1050</v>
      </c>
      <c r="H51" s="68"/>
      <c r="I51" s="68"/>
      <c r="J51" s="68"/>
      <c r="K51" s="68"/>
      <c r="L51" s="68">
        <v>50</v>
      </c>
      <c r="M51" s="70">
        <v>1100</v>
      </c>
      <c r="N51" s="71"/>
      <c r="O51" s="72"/>
      <c r="P51" s="143"/>
      <c r="Q51" s="163">
        <f t="shared" si="1"/>
        <v>1100</v>
      </c>
      <c r="R51" s="73" t="s">
        <v>226</v>
      </c>
      <c r="S51" s="75"/>
      <c r="T51" s="166"/>
      <c r="U51" s="75"/>
      <c r="V51" s="75"/>
      <c r="W51" s="75"/>
      <c r="X51" s="76"/>
      <c r="Y51" s="74" t="s">
        <v>232</v>
      </c>
      <c r="Z51" s="151" t="s">
        <v>215</v>
      </c>
    </row>
    <row r="52" spans="1:26" ht="40.35" customHeight="1" x14ac:dyDescent="0.25">
      <c r="A52" s="147" t="s">
        <v>162</v>
      </c>
      <c r="B52" s="78" t="s">
        <v>163</v>
      </c>
      <c r="C52" s="79"/>
      <c r="D52" s="66" t="s">
        <v>24</v>
      </c>
      <c r="E52" s="66" t="s">
        <v>164</v>
      </c>
      <c r="F52" s="69"/>
      <c r="G52" s="67">
        <v>1200</v>
      </c>
      <c r="H52" s="68"/>
      <c r="I52" s="68"/>
      <c r="J52" s="68"/>
      <c r="K52" s="68"/>
      <c r="L52" s="68">
        <v>30</v>
      </c>
      <c r="M52" s="70">
        <v>1230</v>
      </c>
      <c r="N52" s="71"/>
      <c r="O52" s="72"/>
      <c r="P52" s="143"/>
      <c r="Q52" s="163">
        <f t="shared" si="1"/>
        <v>1230</v>
      </c>
      <c r="R52" s="73" t="s">
        <v>228</v>
      </c>
      <c r="S52" s="75"/>
      <c r="T52" s="166"/>
      <c r="U52" s="75"/>
      <c r="V52" s="75"/>
      <c r="W52" s="75"/>
      <c r="X52" s="76"/>
      <c r="Y52" s="74" t="s">
        <v>212</v>
      </c>
      <c r="Z52" s="151" t="s">
        <v>213</v>
      </c>
    </row>
    <row r="53" spans="1:26" ht="40.35" customHeight="1" x14ac:dyDescent="0.25">
      <c r="A53" s="147" t="s">
        <v>165</v>
      </c>
      <c r="B53" s="78" t="s">
        <v>166</v>
      </c>
      <c r="C53" s="79"/>
      <c r="D53" s="66" t="s">
        <v>167</v>
      </c>
      <c r="E53" s="66" t="s">
        <v>168</v>
      </c>
      <c r="F53" s="69"/>
      <c r="G53" s="67">
        <v>900</v>
      </c>
      <c r="H53" s="68"/>
      <c r="I53" s="68"/>
      <c r="J53" s="68"/>
      <c r="K53" s="68"/>
      <c r="L53" s="68"/>
      <c r="M53" s="70">
        <v>900</v>
      </c>
      <c r="N53" s="71"/>
      <c r="O53" s="72"/>
      <c r="P53" s="143"/>
      <c r="Q53" s="163">
        <f t="shared" si="1"/>
        <v>900</v>
      </c>
      <c r="R53" s="73" t="s">
        <v>229</v>
      </c>
      <c r="S53" s="75"/>
      <c r="T53" s="166"/>
      <c r="U53" s="75"/>
      <c r="V53" s="93"/>
      <c r="W53" s="75" t="s">
        <v>234</v>
      </c>
      <c r="X53" s="75" t="s">
        <v>230</v>
      </c>
      <c r="Y53" s="74" t="s">
        <v>212</v>
      </c>
      <c r="Z53" s="151" t="s">
        <v>213</v>
      </c>
    </row>
    <row r="54" spans="1:26" ht="40.35" customHeight="1" x14ac:dyDescent="0.25">
      <c r="A54" s="147" t="s">
        <v>169</v>
      </c>
      <c r="B54" s="78" t="s">
        <v>118</v>
      </c>
      <c r="C54" s="79"/>
      <c r="D54" s="66" t="s">
        <v>29</v>
      </c>
      <c r="E54" s="66" t="s">
        <v>170</v>
      </c>
      <c r="F54" s="69">
        <v>11000</v>
      </c>
      <c r="G54" s="67"/>
      <c r="H54" s="68"/>
      <c r="I54" s="68"/>
      <c r="J54" s="68"/>
      <c r="K54" s="68"/>
      <c r="L54" s="68"/>
      <c r="M54" s="70">
        <f t="shared" ref="M54" si="3">G54+H54+I54+K54+L54</f>
        <v>0</v>
      </c>
      <c r="N54" s="71"/>
      <c r="O54" s="72"/>
      <c r="P54" s="143"/>
      <c r="Q54" s="163">
        <f t="shared" si="1"/>
        <v>11000</v>
      </c>
      <c r="R54" s="73" t="s">
        <v>254</v>
      </c>
      <c r="S54" s="75" t="s">
        <v>221</v>
      </c>
      <c r="T54" s="166"/>
      <c r="U54" s="75"/>
      <c r="V54" s="93"/>
      <c r="W54" s="75" t="s">
        <v>234</v>
      </c>
      <c r="X54" s="75" t="s">
        <v>230</v>
      </c>
      <c r="Y54" s="74" t="s">
        <v>235</v>
      </c>
      <c r="Z54" s="151" t="s">
        <v>213</v>
      </c>
    </row>
    <row r="55" spans="1:26" ht="40.35" customHeight="1" x14ac:dyDescent="0.25">
      <c r="A55" s="147" t="s">
        <v>171</v>
      </c>
      <c r="B55" s="78" t="s">
        <v>172</v>
      </c>
      <c r="C55" s="79"/>
      <c r="D55" s="66" t="s">
        <v>24</v>
      </c>
      <c r="E55" s="66" t="s">
        <v>173</v>
      </c>
      <c r="F55" s="69"/>
      <c r="G55" s="67">
        <v>240</v>
      </c>
      <c r="H55" s="68">
        <v>210</v>
      </c>
      <c r="I55" s="68"/>
      <c r="J55" s="68"/>
      <c r="K55" s="68"/>
      <c r="L55" s="68"/>
      <c r="M55" s="70">
        <v>450</v>
      </c>
      <c r="N55" s="71"/>
      <c r="O55" s="72"/>
      <c r="P55" s="143"/>
      <c r="Q55" s="163">
        <f t="shared" si="1"/>
        <v>450</v>
      </c>
      <c r="R55" s="73" t="s">
        <v>232</v>
      </c>
      <c r="S55" s="75"/>
      <c r="T55" s="166"/>
      <c r="U55" s="75"/>
      <c r="V55" s="75"/>
      <c r="W55" s="75"/>
      <c r="X55" s="76"/>
      <c r="Y55" s="74" t="s">
        <v>228</v>
      </c>
      <c r="Z55" s="151" t="s">
        <v>213</v>
      </c>
    </row>
    <row r="56" spans="1:26" ht="40.35" customHeight="1" x14ac:dyDescent="0.25">
      <c r="A56" s="147" t="s">
        <v>174</v>
      </c>
      <c r="B56" s="78" t="s">
        <v>175</v>
      </c>
      <c r="C56" s="79"/>
      <c r="D56" s="66" t="s">
        <v>24</v>
      </c>
      <c r="E56" s="66" t="s">
        <v>176</v>
      </c>
      <c r="F56" s="69"/>
      <c r="G56" s="67">
        <v>750</v>
      </c>
      <c r="H56" s="68">
        <v>450</v>
      </c>
      <c r="I56" s="68"/>
      <c r="J56" s="68"/>
      <c r="K56" s="68"/>
      <c r="L56" s="68">
        <v>15</v>
      </c>
      <c r="M56" s="70">
        <v>1215</v>
      </c>
      <c r="N56" s="71"/>
      <c r="O56" s="72"/>
      <c r="P56" s="143"/>
      <c r="Q56" s="163">
        <f t="shared" si="1"/>
        <v>1215</v>
      </c>
      <c r="R56" s="73" t="s">
        <v>226</v>
      </c>
      <c r="S56" s="75"/>
      <c r="T56" s="166"/>
      <c r="U56" s="75"/>
      <c r="V56" s="75"/>
      <c r="W56" s="75"/>
      <c r="X56" s="76"/>
      <c r="Y56" s="74" t="s">
        <v>212</v>
      </c>
      <c r="Z56" s="151" t="s">
        <v>213</v>
      </c>
    </row>
    <row r="57" spans="1:26" ht="40.35" customHeight="1" thickBot="1" x14ac:dyDescent="0.3">
      <c r="A57" s="147" t="s">
        <v>177</v>
      </c>
      <c r="B57" s="78" t="s">
        <v>178</v>
      </c>
      <c r="C57" s="79"/>
      <c r="D57" s="66" t="s">
        <v>179</v>
      </c>
      <c r="E57" s="66"/>
      <c r="F57" s="69">
        <v>800</v>
      </c>
      <c r="G57" s="67">
        <v>800</v>
      </c>
      <c r="H57" s="68"/>
      <c r="I57" s="68">
        <v>100</v>
      </c>
      <c r="J57" s="68"/>
      <c r="K57" s="68"/>
      <c r="L57" s="68"/>
      <c r="M57" s="70">
        <v>900</v>
      </c>
      <c r="N57" s="71"/>
      <c r="O57" s="72"/>
      <c r="P57" s="143"/>
      <c r="Q57" s="163">
        <f t="shared" si="1"/>
        <v>1700</v>
      </c>
      <c r="R57" s="81" t="s">
        <v>229</v>
      </c>
      <c r="S57" s="82"/>
      <c r="T57" s="167"/>
      <c r="U57" s="82"/>
      <c r="V57" s="94"/>
      <c r="W57" s="94"/>
      <c r="X57" s="75" t="s">
        <v>230</v>
      </c>
      <c r="Y57" s="83" t="s">
        <v>212</v>
      </c>
      <c r="Z57" s="151" t="s">
        <v>213</v>
      </c>
    </row>
    <row r="58" spans="1:26" ht="40.35" customHeight="1" thickBot="1" x14ac:dyDescent="0.3">
      <c r="A58" s="148" t="s">
        <v>181</v>
      </c>
      <c r="B58" s="78" t="s">
        <v>182</v>
      </c>
      <c r="C58" s="79"/>
      <c r="D58" s="66" t="s">
        <v>182</v>
      </c>
      <c r="E58" s="66" t="s">
        <v>184</v>
      </c>
      <c r="F58" s="69"/>
      <c r="G58" s="67"/>
      <c r="H58" s="68"/>
      <c r="I58" s="68"/>
      <c r="J58" s="68"/>
      <c r="K58" s="68"/>
      <c r="L58" s="68"/>
      <c r="M58" s="70">
        <f t="shared" ref="M58:M65" si="4">G58+H58+I58+K58+L58</f>
        <v>0</v>
      </c>
      <c r="N58" s="71">
        <v>0</v>
      </c>
      <c r="O58" s="72">
        <v>2000</v>
      </c>
      <c r="P58" s="143">
        <v>0</v>
      </c>
      <c r="Q58" s="163">
        <v>0</v>
      </c>
      <c r="R58" s="95"/>
      <c r="S58" s="97"/>
      <c r="T58" s="171"/>
      <c r="U58" s="96" t="s">
        <v>239</v>
      </c>
      <c r="V58" s="97" t="s">
        <v>240</v>
      </c>
      <c r="W58" s="97" t="s">
        <v>241</v>
      </c>
      <c r="X58" s="97"/>
      <c r="Y58" s="97"/>
      <c r="Z58" s="153"/>
    </row>
    <row r="59" spans="1:26" ht="40.35" customHeight="1" thickBot="1" x14ac:dyDescent="0.3">
      <c r="A59" s="149" t="s">
        <v>185</v>
      </c>
      <c r="B59" s="78" t="s">
        <v>186</v>
      </c>
      <c r="C59" s="79"/>
      <c r="D59" s="66" t="s">
        <v>187</v>
      </c>
      <c r="E59" s="66" t="s">
        <v>188</v>
      </c>
      <c r="F59" s="69"/>
      <c r="G59" s="67">
        <v>1500</v>
      </c>
      <c r="H59" s="68"/>
      <c r="I59" s="68"/>
      <c r="J59" s="68"/>
      <c r="K59" s="68"/>
      <c r="L59" s="68"/>
      <c r="M59" s="70">
        <v>1500</v>
      </c>
      <c r="N59" s="71"/>
      <c r="O59" s="72"/>
      <c r="P59" s="143"/>
      <c r="Q59" s="163">
        <f t="shared" si="1"/>
        <v>1500</v>
      </c>
      <c r="R59" s="98" t="s">
        <v>232</v>
      </c>
      <c r="S59" s="94"/>
      <c r="T59" s="172"/>
      <c r="U59" s="94"/>
      <c r="V59" s="94"/>
      <c r="W59" s="94"/>
      <c r="X59" s="82"/>
      <c r="Y59" s="99" t="s">
        <v>232</v>
      </c>
      <c r="Z59" s="151" t="s">
        <v>213</v>
      </c>
    </row>
    <row r="60" spans="1:26" ht="40.35" customHeight="1" thickBot="1" x14ac:dyDescent="0.3">
      <c r="A60" s="147" t="s">
        <v>189</v>
      </c>
      <c r="B60" s="78" t="s">
        <v>190</v>
      </c>
      <c r="C60" s="79"/>
      <c r="D60" s="66" t="s">
        <v>191</v>
      </c>
      <c r="E60" s="66" t="s">
        <v>192</v>
      </c>
      <c r="F60" s="69"/>
      <c r="G60" s="67">
        <v>1500</v>
      </c>
      <c r="H60" s="68"/>
      <c r="I60" s="68"/>
      <c r="J60" s="68"/>
      <c r="K60" s="68"/>
      <c r="L60" s="68"/>
      <c r="M60" s="70">
        <v>1500</v>
      </c>
      <c r="N60" s="71"/>
      <c r="O60" s="72"/>
      <c r="P60" s="143"/>
      <c r="Q60" s="163">
        <f t="shared" si="1"/>
        <v>1500</v>
      </c>
      <c r="R60" s="84" t="s">
        <v>228</v>
      </c>
      <c r="S60" s="141"/>
      <c r="T60" s="168"/>
      <c r="U60" s="90" t="s">
        <v>237</v>
      </c>
      <c r="V60" s="90"/>
      <c r="W60" s="90"/>
      <c r="X60" s="90"/>
      <c r="Y60" s="91"/>
      <c r="Z60" s="151"/>
    </row>
    <row r="61" spans="1:26" ht="40.35" customHeight="1" x14ac:dyDescent="0.25">
      <c r="A61" s="147"/>
      <c r="B61" s="78" t="s">
        <v>194</v>
      </c>
      <c r="C61" s="79"/>
      <c r="D61" s="66" t="s">
        <v>59</v>
      </c>
      <c r="E61" s="66"/>
      <c r="F61" s="69"/>
      <c r="G61" s="67"/>
      <c r="H61" s="68"/>
      <c r="I61" s="68"/>
      <c r="J61" s="68"/>
      <c r="K61" s="68"/>
      <c r="L61" s="68"/>
      <c r="M61" s="70">
        <f t="shared" si="4"/>
        <v>0</v>
      </c>
      <c r="N61" s="71"/>
      <c r="O61" s="72"/>
      <c r="P61" s="143"/>
      <c r="Q61" s="163">
        <f t="shared" si="1"/>
        <v>0</v>
      </c>
      <c r="R61" s="92" t="s">
        <v>251</v>
      </c>
      <c r="S61" s="93" t="s">
        <v>226</v>
      </c>
      <c r="T61" s="165"/>
      <c r="U61" s="63"/>
      <c r="V61" s="93"/>
      <c r="W61" s="63"/>
      <c r="X61" s="63" t="s">
        <v>29</v>
      </c>
      <c r="Y61" s="64" t="s">
        <v>232</v>
      </c>
      <c r="Z61" s="151"/>
    </row>
    <row r="62" spans="1:26" ht="40.35" customHeight="1" x14ac:dyDescent="0.25">
      <c r="A62" s="147" t="s">
        <v>196</v>
      </c>
      <c r="B62" s="100" t="s">
        <v>197</v>
      </c>
      <c r="C62" s="79"/>
      <c r="D62" s="66" t="s">
        <v>198</v>
      </c>
      <c r="E62" s="66" t="s">
        <v>199</v>
      </c>
      <c r="F62" s="69">
        <v>2500</v>
      </c>
      <c r="G62" s="67"/>
      <c r="H62" s="68"/>
      <c r="I62" s="68"/>
      <c r="J62" s="68"/>
      <c r="K62" s="68"/>
      <c r="L62" s="68"/>
      <c r="M62" s="70">
        <f t="shared" si="4"/>
        <v>0</v>
      </c>
      <c r="N62" s="71"/>
      <c r="O62" s="72"/>
      <c r="P62" s="143"/>
      <c r="Q62" s="163">
        <v>6000</v>
      </c>
      <c r="R62" s="73" t="s">
        <v>212</v>
      </c>
      <c r="S62" s="75"/>
      <c r="T62" s="166"/>
      <c r="U62" s="75"/>
      <c r="V62" s="75"/>
      <c r="W62" s="75"/>
      <c r="X62" s="63" t="s">
        <v>85</v>
      </c>
      <c r="Y62" s="74" t="s">
        <v>212</v>
      </c>
      <c r="Z62" s="151" t="s">
        <v>213</v>
      </c>
    </row>
    <row r="63" spans="1:26" ht="40.35" customHeight="1" x14ac:dyDescent="0.25">
      <c r="A63" s="147" t="s">
        <v>200</v>
      </c>
      <c r="B63" s="78"/>
      <c r="C63" s="79"/>
      <c r="D63" s="66" t="s">
        <v>187</v>
      </c>
      <c r="E63" s="66" t="s">
        <v>201</v>
      </c>
      <c r="F63" s="69"/>
      <c r="G63" s="67"/>
      <c r="H63" s="68"/>
      <c r="I63" s="68"/>
      <c r="J63" s="68"/>
      <c r="K63" s="68">
        <v>500</v>
      </c>
      <c r="L63" s="68"/>
      <c r="M63" s="70">
        <v>500</v>
      </c>
      <c r="N63" s="71"/>
      <c r="O63" s="72"/>
      <c r="P63" s="143"/>
      <c r="Q63" s="163">
        <f t="shared" si="1"/>
        <v>500</v>
      </c>
      <c r="R63" s="73" t="s">
        <v>228</v>
      </c>
      <c r="S63" s="75"/>
      <c r="T63" s="166"/>
      <c r="U63" s="75"/>
      <c r="V63" s="75"/>
      <c r="W63" s="75"/>
      <c r="X63" s="76"/>
      <c r="Y63" s="74" t="s">
        <v>212</v>
      </c>
      <c r="Z63" s="151" t="s">
        <v>213</v>
      </c>
    </row>
    <row r="64" spans="1:26" ht="39.950000000000003" customHeight="1" x14ac:dyDescent="0.25">
      <c r="A64" s="147" t="s">
        <v>202</v>
      </c>
      <c r="B64" s="100" t="s">
        <v>203</v>
      </c>
      <c r="C64" s="79"/>
      <c r="D64" s="66" t="s">
        <v>59</v>
      </c>
      <c r="E64" s="66" t="s">
        <v>204</v>
      </c>
      <c r="F64" s="69"/>
      <c r="G64" s="67"/>
      <c r="H64" s="68"/>
      <c r="I64" s="68"/>
      <c r="J64" s="68"/>
      <c r="K64" s="68">
        <v>500</v>
      </c>
      <c r="L64" s="68"/>
      <c r="M64" s="70">
        <v>500</v>
      </c>
      <c r="N64" s="71"/>
      <c r="O64" s="72"/>
      <c r="P64" s="143"/>
      <c r="Q64" s="163">
        <v>0</v>
      </c>
      <c r="R64" s="73" t="s">
        <v>221</v>
      </c>
      <c r="S64" s="93"/>
      <c r="T64" s="165"/>
      <c r="U64" s="63" t="s">
        <v>59</v>
      </c>
      <c r="V64" s="75" t="s">
        <v>63</v>
      </c>
      <c r="W64" s="63" t="s">
        <v>218</v>
      </c>
      <c r="X64" s="63" t="s">
        <v>41</v>
      </c>
      <c r="Y64" s="74" t="s">
        <v>214</v>
      </c>
      <c r="Z64" s="151" t="s">
        <v>215</v>
      </c>
    </row>
    <row r="65" spans="1:26" ht="45.75" thickBot="1" x14ac:dyDescent="0.3">
      <c r="A65" s="150" t="s">
        <v>205</v>
      </c>
      <c r="B65" s="101"/>
      <c r="C65" s="102"/>
      <c r="D65" s="103"/>
      <c r="E65" s="103"/>
      <c r="F65" s="106"/>
      <c r="G65" s="104"/>
      <c r="H65" s="105"/>
      <c r="I65" s="105"/>
      <c r="J65" s="105"/>
      <c r="K65" s="105"/>
      <c r="L65" s="105"/>
      <c r="M65" s="70">
        <f t="shared" si="4"/>
        <v>0</v>
      </c>
      <c r="N65" s="107"/>
      <c r="O65" s="108"/>
      <c r="P65" s="144"/>
      <c r="Q65" s="163"/>
      <c r="R65" s="109"/>
      <c r="S65" s="110"/>
      <c r="T65" s="173"/>
      <c r="U65" s="110"/>
      <c r="V65" s="110"/>
      <c r="W65" s="110"/>
      <c r="X65" s="111"/>
      <c r="Y65" s="112"/>
      <c r="Z65" s="154"/>
    </row>
    <row r="66" spans="1:26" x14ac:dyDescent="0.25">
      <c r="A66" s="180"/>
      <c r="B66" s="181"/>
      <c r="C66" s="182"/>
      <c r="D66" s="183"/>
      <c r="E66" s="183"/>
      <c r="F66" s="184"/>
      <c r="G66" s="185"/>
      <c r="H66" s="186"/>
      <c r="I66" s="186"/>
      <c r="J66" s="186"/>
      <c r="K66" s="186"/>
      <c r="L66" s="186"/>
      <c r="M66" s="187"/>
      <c r="N66" s="187">
        <f t="shared" ref="N66:Q66" si="5">SUBTOTAL(109,N3:N65)</f>
        <v>0</v>
      </c>
      <c r="O66" s="187">
        <f t="shared" si="5"/>
        <v>2000</v>
      </c>
      <c r="P66" s="187">
        <f t="shared" si="5"/>
        <v>0</v>
      </c>
      <c r="Q66" s="187">
        <f t="shared" si="5"/>
        <v>77405</v>
      </c>
      <c r="R66" s="193"/>
      <c r="S66" s="193"/>
      <c r="T66" s="193"/>
      <c r="U66" s="82"/>
      <c r="V66" s="82"/>
      <c r="W66" s="82"/>
      <c r="X66" s="191"/>
      <c r="Y66" s="83"/>
      <c r="Z66" s="192"/>
    </row>
    <row r="67" spans="1:26" x14ac:dyDescent="0.25">
      <c r="A67" s="180"/>
      <c r="B67" s="181"/>
      <c r="C67" s="182"/>
      <c r="D67" s="183"/>
      <c r="E67" s="183"/>
      <c r="F67" s="184"/>
      <c r="G67" s="185"/>
      <c r="H67" s="186"/>
      <c r="I67" s="186"/>
      <c r="J67" s="186"/>
      <c r="K67" s="186"/>
      <c r="L67" s="186"/>
      <c r="M67" s="187"/>
      <c r="N67" s="188"/>
      <c r="O67" s="189"/>
      <c r="P67" s="142"/>
      <c r="Q67" s="145"/>
      <c r="R67" s="193"/>
      <c r="S67" s="193"/>
      <c r="T67" s="193"/>
      <c r="U67" s="82"/>
      <c r="V67" s="82"/>
      <c r="W67" s="82"/>
      <c r="X67" s="191"/>
      <c r="Y67" s="83"/>
      <c r="Z67" s="192"/>
    </row>
    <row r="68" spans="1:26" ht="30" x14ac:dyDescent="0.25">
      <c r="A68" s="180"/>
      <c r="B68" s="181"/>
      <c r="C68" s="182"/>
      <c r="D68" s="183"/>
      <c r="E68" s="183"/>
      <c r="F68" s="184"/>
      <c r="G68" s="185"/>
      <c r="H68" s="186"/>
      <c r="I68" s="186"/>
      <c r="J68" s="186"/>
      <c r="K68" s="186"/>
      <c r="L68" s="186"/>
      <c r="M68" s="187"/>
      <c r="N68" s="188"/>
      <c r="O68" s="189"/>
      <c r="P68" s="142"/>
      <c r="Q68" s="145" t="s">
        <v>265</v>
      </c>
      <c r="R68" s="193" t="s">
        <v>266</v>
      </c>
      <c r="S68" s="193" t="s">
        <v>266</v>
      </c>
      <c r="T68" s="193" t="s">
        <v>266</v>
      </c>
      <c r="U68" s="82" t="s">
        <v>267</v>
      </c>
      <c r="V68" s="82" t="s">
        <v>268</v>
      </c>
      <c r="W68" s="82"/>
      <c r="X68" s="191"/>
      <c r="Y68" s="83"/>
      <c r="Z68" s="192"/>
    </row>
    <row r="69" spans="1:26" x14ac:dyDescent="0.25">
      <c r="A69" s="180"/>
      <c r="B69" s="181"/>
      <c r="C69" s="182"/>
      <c r="D69" s="183"/>
      <c r="E69" s="183"/>
      <c r="F69" s="184"/>
      <c r="G69" s="185"/>
      <c r="H69" s="186"/>
      <c r="I69" s="186"/>
      <c r="J69" s="186"/>
      <c r="K69" s="186"/>
      <c r="L69" s="186"/>
      <c r="M69" s="187"/>
      <c r="N69" s="188"/>
      <c r="O69" s="189"/>
      <c r="P69" s="142"/>
      <c r="Q69" s="145" t="s">
        <v>217</v>
      </c>
      <c r="R69" s="199">
        <f>SUMIF(R$3:R$65,$Q69,$Q3:$Q65)</f>
        <v>1300</v>
      </c>
      <c r="S69" s="199">
        <f t="shared" ref="S69:T69" si="6">SUMIF(S$3:S$65,$Q69,$Q3:$Q65)</f>
        <v>0</v>
      </c>
      <c r="T69" s="199">
        <f t="shared" si="6"/>
        <v>0</v>
      </c>
      <c r="U69" s="194">
        <f>Tableau2[[#This Row],[routes 1]]+Tableau2[[#This Row],[routes 2]]+Tableau2[[#This Row],[routes 3]]</f>
        <v>1300</v>
      </c>
      <c r="V69" s="195">
        <f>U69/$U$84</f>
        <v>5.6380787162528465E-3</v>
      </c>
      <c r="W69" s="82"/>
      <c r="X69" s="191"/>
      <c r="Y69" s="83"/>
      <c r="Z69" s="192"/>
    </row>
    <row r="70" spans="1:26" x14ac:dyDescent="0.25">
      <c r="A70" s="180"/>
      <c r="B70" s="181"/>
      <c r="C70" s="182"/>
      <c r="D70" s="183"/>
      <c r="E70" s="183"/>
      <c r="F70" s="184"/>
      <c r="G70" s="185"/>
      <c r="H70" s="186"/>
      <c r="I70" s="186"/>
      <c r="J70" s="186"/>
      <c r="K70" s="186"/>
      <c r="L70" s="186"/>
      <c r="M70" s="187"/>
      <c r="N70" s="188"/>
      <c r="O70" s="189"/>
      <c r="P70" s="142"/>
      <c r="Q70" s="145" t="s">
        <v>233</v>
      </c>
      <c r="R70" s="199">
        <f t="shared" ref="R70:T70" si="7">SUMIF(R$3:R$65,$Q70,$Q4:$Q66)</f>
        <v>0</v>
      </c>
      <c r="S70" s="199">
        <f t="shared" si="7"/>
        <v>2140</v>
      </c>
      <c r="T70" s="199">
        <f t="shared" si="7"/>
        <v>1450</v>
      </c>
      <c r="U70" s="194">
        <f>Tableau2[[#This Row],[routes 1]]+Tableau2[[#This Row],[routes 2]]+Tableau2[[#This Row],[routes 3]]</f>
        <v>3590</v>
      </c>
      <c r="V70" s="195">
        <f t="shared" ref="V70:V83" si="8">U70/$U$84</f>
        <v>1.5569771224113628E-2</v>
      </c>
      <c r="W70" s="82"/>
      <c r="X70" s="191"/>
      <c r="Y70" s="83"/>
      <c r="Z70" s="192"/>
    </row>
    <row r="71" spans="1:26" x14ac:dyDescent="0.25">
      <c r="A71" s="180"/>
      <c r="B71" s="181"/>
      <c r="C71" s="182"/>
      <c r="D71" s="183"/>
      <c r="E71" s="183"/>
      <c r="F71" s="184"/>
      <c r="G71" s="185"/>
      <c r="H71" s="186"/>
      <c r="I71" s="186"/>
      <c r="J71" s="186"/>
      <c r="K71" s="186"/>
      <c r="L71" s="186"/>
      <c r="M71" s="187"/>
      <c r="N71" s="188"/>
      <c r="O71" s="189"/>
      <c r="P71" s="142"/>
      <c r="Q71" s="145" t="s">
        <v>221</v>
      </c>
      <c r="R71" s="199">
        <f t="shared" ref="R71:T71" si="9">SUMIF(R$3:R$65,$Q71,$Q5:$Q67)</f>
        <v>79005</v>
      </c>
      <c r="S71" s="199">
        <f t="shared" si="9"/>
        <v>6565</v>
      </c>
      <c r="T71" s="199">
        <f t="shared" si="9"/>
        <v>0</v>
      </c>
      <c r="U71" s="194">
        <f>Tableau2[[#This Row],[routes 1]]+Tableau2[[#This Row],[routes 2]]+Tableau2[[#This Row],[routes 3]]</f>
        <v>85570</v>
      </c>
      <c r="V71" s="195">
        <f t="shared" si="8"/>
        <v>0.37111568903827385</v>
      </c>
      <c r="W71" s="82"/>
      <c r="X71" s="191"/>
      <c r="Y71" s="83"/>
      <c r="Z71" s="192"/>
    </row>
    <row r="72" spans="1:26" x14ac:dyDescent="0.25">
      <c r="A72" s="180"/>
      <c r="B72" s="181"/>
      <c r="C72" s="182"/>
      <c r="D72" s="183"/>
      <c r="E72" s="183"/>
      <c r="F72" s="184"/>
      <c r="G72" s="185"/>
      <c r="H72" s="186"/>
      <c r="I72" s="186"/>
      <c r="J72" s="186"/>
      <c r="K72" s="186"/>
      <c r="L72" s="186"/>
      <c r="M72" s="187"/>
      <c r="N72" s="188"/>
      <c r="O72" s="189"/>
      <c r="P72" s="142"/>
      <c r="Q72" s="145" t="s">
        <v>229</v>
      </c>
      <c r="R72" s="199">
        <f t="shared" ref="R72:T72" si="10">SUMIF(R$3:R$65,$Q72,$Q6:$Q68)</f>
        <v>2865</v>
      </c>
      <c r="S72" s="199">
        <f t="shared" si="10"/>
        <v>0</v>
      </c>
      <c r="T72" s="199">
        <f t="shared" si="10"/>
        <v>2950</v>
      </c>
      <c r="U72" s="194">
        <f>Tableau2[[#This Row],[routes 1]]+Tableau2[[#This Row],[routes 2]]+Tableau2[[#This Row],[routes 3]]</f>
        <v>5815</v>
      </c>
      <c r="V72" s="195">
        <f t="shared" si="8"/>
        <v>2.5219559796161771E-2</v>
      </c>
      <c r="W72" s="82"/>
      <c r="X72" s="191"/>
      <c r="Y72" s="83"/>
      <c r="Z72" s="192"/>
    </row>
    <row r="73" spans="1:26" x14ac:dyDescent="0.25">
      <c r="A73" s="180"/>
      <c r="B73" s="181"/>
      <c r="C73" s="182"/>
      <c r="D73" s="183"/>
      <c r="E73" s="183"/>
      <c r="F73" s="184"/>
      <c r="G73" s="185"/>
      <c r="H73" s="186"/>
      <c r="I73" s="186"/>
      <c r="J73" s="186"/>
      <c r="K73" s="186"/>
      <c r="L73" s="186"/>
      <c r="M73" s="187"/>
      <c r="N73" s="188"/>
      <c r="O73" s="189"/>
      <c r="P73" s="142"/>
      <c r="Q73" s="145" t="s">
        <v>214</v>
      </c>
      <c r="R73" s="199">
        <f t="shared" ref="R73:T73" si="11">SUMIF(R$3:R$65,$Q73,$Q7:$Q69)</f>
        <v>3670</v>
      </c>
      <c r="S73" s="199">
        <f t="shared" si="11"/>
        <v>0</v>
      </c>
      <c r="T73" s="199">
        <f t="shared" si="11"/>
        <v>0</v>
      </c>
      <c r="U73" s="194">
        <f>Tableau2[[#This Row],[routes 1]]+Tableau2[[#This Row],[routes 2]]+Tableau2[[#This Row],[routes 3]]</f>
        <v>3670</v>
      </c>
      <c r="V73" s="195">
        <f t="shared" si="8"/>
        <v>1.5916729914344573E-2</v>
      </c>
      <c r="W73" s="82"/>
      <c r="X73" s="191"/>
      <c r="Y73" s="83"/>
      <c r="Z73" s="192"/>
    </row>
    <row r="74" spans="1:26" x14ac:dyDescent="0.25">
      <c r="A74" s="180"/>
      <c r="B74" s="181"/>
      <c r="C74" s="182"/>
      <c r="D74" s="183"/>
      <c r="E74" s="183"/>
      <c r="F74" s="184"/>
      <c r="G74" s="185"/>
      <c r="H74" s="186"/>
      <c r="I74" s="186"/>
      <c r="J74" s="186"/>
      <c r="K74" s="186"/>
      <c r="L74" s="186"/>
      <c r="M74" s="187"/>
      <c r="N74" s="188"/>
      <c r="O74" s="189"/>
      <c r="P74" s="142"/>
      <c r="Q74" s="145" t="s">
        <v>219</v>
      </c>
      <c r="R74" s="199">
        <f t="shared" ref="R74:T74" si="12">SUMIF(R$3:R$65,$Q74,$Q8:$Q70)</f>
        <v>1580</v>
      </c>
      <c r="S74" s="199">
        <f t="shared" si="12"/>
        <v>920</v>
      </c>
      <c r="T74" s="199">
        <f t="shared" si="12"/>
        <v>0</v>
      </c>
      <c r="U74" s="194">
        <f>Tableau2[[#This Row],[routes 1]]+Tableau2[[#This Row],[routes 2]]+Tableau2[[#This Row],[routes 3]]</f>
        <v>2500</v>
      </c>
      <c r="V74" s="195">
        <f t="shared" si="8"/>
        <v>1.0842459069717012E-2</v>
      </c>
      <c r="W74" s="82"/>
      <c r="X74" s="191"/>
      <c r="Y74" s="83"/>
      <c r="Z74" s="192"/>
    </row>
    <row r="75" spans="1:26" x14ac:dyDescent="0.25">
      <c r="A75" s="180"/>
      <c r="B75" s="181"/>
      <c r="C75" s="182"/>
      <c r="D75" s="183"/>
      <c r="E75" s="183"/>
      <c r="F75" s="184"/>
      <c r="G75" s="185"/>
      <c r="H75" s="186"/>
      <c r="I75" s="186"/>
      <c r="J75" s="186"/>
      <c r="K75" s="186"/>
      <c r="L75" s="186"/>
      <c r="M75" s="187"/>
      <c r="N75" s="188"/>
      <c r="O75" s="189"/>
      <c r="P75" s="142"/>
      <c r="Q75" s="145" t="s">
        <v>254</v>
      </c>
      <c r="R75" s="199">
        <f t="shared" ref="R75:T75" si="13">SUMIF(R$3:R$65,$Q75,$Q9:$Q71)</f>
        <v>3500</v>
      </c>
      <c r="S75" s="199">
        <f t="shared" si="13"/>
        <v>0</v>
      </c>
      <c r="T75" s="199">
        <f t="shared" si="13"/>
        <v>0</v>
      </c>
      <c r="U75" s="194">
        <f>Tableau2[[#This Row],[routes 1]]+Tableau2[[#This Row],[routes 2]]+Tableau2[[#This Row],[routes 3]]</f>
        <v>3500</v>
      </c>
      <c r="V75" s="195">
        <f t="shared" si="8"/>
        <v>1.5179442697603816E-2</v>
      </c>
      <c r="W75" s="82"/>
      <c r="X75" s="191"/>
      <c r="Y75" s="83"/>
      <c r="Z75" s="192"/>
    </row>
    <row r="76" spans="1:26" x14ac:dyDescent="0.25">
      <c r="A76" s="147"/>
      <c r="B76" s="78"/>
      <c r="C76" s="79"/>
      <c r="D76" s="66"/>
      <c r="E76" s="66"/>
      <c r="F76" s="69"/>
      <c r="G76" s="67"/>
      <c r="H76" s="68"/>
      <c r="I76" s="68"/>
      <c r="J76" s="68"/>
      <c r="K76" s="68"/>
      <c r="L76" s="68"/>
      <c r="M76" s="70"/>
      <c r="N76" s="71"/>
      <c r="O76" s="72"/>
      <c r="P76" s="143"/>
      <c r="Q76" s="145" t="s">
        <v>228</v>
      </c>
      <c r="R76" s="199">
        <f t="shared" ref="R76:T76" si="14">SUMIF(R$3:R$65,$Q76,$Q10:$Q72)</f>
        <v>9890</v>
      </c>
      <c r="S76" s="199">
        <f t="shared" si="14"/>
        <v>0</v>
      </c>
      <c r="T76" s="199">
        <f t="shared" si="14"/>
        <v>0</v>
      </c>
      <c r="U76" s="194">
        <f>Tableau2[[#This Row],[routes 1]]+Tableau2[[#This Row],[routes 2]]+Tableau2[[#This Row],[routes 3]]</f>
        <v>9890</v>
      </c>
      <c r="V76" s="195">
        <f t="shared" si="8"/>
        <v>4.2892768079800497E-2</v>
      </c>
      <c r="W76" s="75"/>
      <c r="X76" s="63"/>
      <c r="Y76" s="74"/>
      <c r="Z76" s="151"/>
    </row>
    <row r="77" spans="1:26" x14ac:dyDescent="0.25">
      <c r="A77" s="180"/>
      <c r="B77" s="181"/>
      <c r="C77" s="182"/>
      <c r="D77" s="183"/>
      <c r="E77" s="183"/>
      <c r="F77" s="184"/>
      <c r="G77" s="185"/>
      <c r="H77" s="186"/>
      <c r="I77" s="186"/>
      <c r="J77" s="186"/>
      <c r="K77" s="186"/>
      <c r="L77" s="186"/>
      <c r="M77" s="187"/>
      <c r="N77" s="188"/>
      <c r="O77" s="189"/>
      <c r="P77" s="142"/>
      <c r="Q77" s="145" t="s">
        <v>227</v>
      </c>
      <c r="R77" s="199">
        <f t="shared" ref="R77:T77" si="15">SUMIF(R$3:R$65,$Q77,$Q11:$Q73)</f>
        <v>900</v>
      </c>
      <c r="S77" s="199">
        <f t="shared" si="15"/>
        <v>0</v>
      </c>
      <c r="T77" s="199">
        <f t="shared" si="15"/>
        <v>0</v>
      </c>
      <c r="U77" s="194">
        <f>Tableau2[[#This Row],[routes 1]]+Tableau2[[#This Row],[routes 2]]+Tableau2[[#This Row],[routes 3]]</f>
        <v>900</v>
      </c>
      <c r="V77" s="195">
        <f t="shared" si="8"/>
        <v>3.9032852650981243E-3</v>
      </c>
      <c r="W77" s="82"/>
      <c r="X77" s="191"/>
      <c r="Y77" s="83"/>
      <c r="Z77" s="192"/>
    </row>
    <row r="78" spans="1:26" x14ac:dyDescent="0.25">
      <c r="A78" s="180"/>
      <c r="B78" s="181"/>
      <c r="C78" s="182"/>
      <c r="D78" s="183"/>
      <c r="E78" s="183"/>
      <c r="F78" s="184"/>
      <c r="G78" s="185"/>
      <c r="H78" s="186"/>
      <c r="I78" s="186"/>
      <c r="J78" s="186"/>
      <c r="K78" s="186"/>
      <c r="L78" s="186"/>
      <c r="M78" s="187"/>
      <c r="N78" s="188"/>
      <c r="O78" s="189"/>
      <c r="P78" s="142"/>
      <c r="Q78" s="145" t="s">
        <v>226</v>
      </c>
      <c r="R78" s="199">
        <f t="shared" ref="R78:T78" si="16">SUMIF(R$3:R$65,$Q78,$Q12:$Q74)</f>
        <v>8630</v>
      </c>
      <c r="S78" s="199">
        <f t="shared" si="16"/>
        <v>3440</v>
      </c>
      <c r="T78" s="199">
        <f t="shared" si="16"/>
        <v>0</v>
      </c>
      <c r="U78" s="194">
        <f>Tableau2[[#This Row],[routes 1]]+Tableau2[[#This Row],[routes 2]]+Tableau2[[#This Row],[routes 3]]</f>
        <v>12070</v>
      </c>
      <c r="V78" s="195">
        <f t="shared" si="8"/>
        <v>5.2347392388593733E-2</v>
      </c>
      <c r="W78" s="82"/>
      <c r="X78" s="191"/>
      <c r="Y78" s="83"/>
      <c r="Z78" s="192"/>
    </row>
    <row r="79" spans="1:26" x14ac:dyDescent="0.25">
      <c r="A79" s="180"/>
      <c r="B79" s="181"/>
      <c r="C79" s="182"/>
      <c r="D79" s="183"/>
      <c r="E79" s="183"/>
      <c r="F79" s="184"/>
      <c r="G79" s="185"/>
      <c r="H79" s="186"/>
      <c r="I79" s="186"/>
      <c r="J79" s="186"/>
      <c r="K79" s="186"/>
      <c r="L79" s="186"/>
      <c r="M79" s="187"/>
      <c r="N79" s="188"/>
      <c r="O79" s="189"/>
      <c r="P79" s="142"/>
      <c r="Q79" s="145" t="s">
        <v>252</v>
      </c>
      <c r="R79" s="199">
        <f t="shared" ref="R79:T79" si="17">SUMIF(R$3:R$65,$Q79,$Q13:$Q75)</f>
        <v>0</v>
      </c>
      <c r="S79" s="199">
        <f t="shared" si="17"/>
        <v>5600</v>
      </c>
      <c r="T79" s="199">
        <f t="shared" si="17"/>
        <v>0</v>
      </c>
      <c r="U79" s="194">
        <f>Tableau2[[#This Row],[routes 1]]+Tableau2[[#This Row],[routes 2]]+Tableau2[[#This Row],[routes 3]]</f>
        <v>5600</v>
      </c>
      <c r="V79" s="195">
        <f t="shared" si="8"/>
        <v>2.4287108316166105E-2</v>
      </c>
      <c r="W79" s="82"/>
      <c r="X79" s="191"/>
      <c r="Y79" s="83"/>
      <c r="Z79" s="192"/>
    </row>
    <row r="80" spans="1:26" x14ac:dyDescent="0.25">
      <c r="A80" s="180"/>
      <c r="B80" s="181"/>
      <c r="C80" s="182"/>
      <c r="D80" s="183"/>
      <c r="E80" s="183"/>
      <c r="F80" s="184"/>
      <c r="G80" s="185"/>
      <c r="H80" s="186"/>
      <c r="I80" s="186"/>
      <c r="J80" s="186"/>
      <c r="K80" s="186"/>
      <c r="L80" s="186"/>
      <c r="M80" s="187"/>
      <c r="N80" s="188"/>
      <c r="O80" s="189"/>
      <c r="P80" s="142"/>
      <c r="Q80" s="145" t="s">
        <v>232</v>
      </c>
      <c r="R80" s="199">
        <f t="shared" ref="R80:T80" si="18">SUMIF(R$3:R$65,$Q80,$Q14:$Q76)</f>
        <v>82270</v>
      </c>
      <c r="S80" s="199">
        <f t="shared" si="18"/>
        <v>0</v>
      </c>
      <c r="T80" s="199">
        <f t="shared" si="18"/>
        <v>0</v>
      </c>
      <c r="U80" s="194">
        <f>Tableau2[[#This Row],[routes 1]]+Tableau2[[#This Row],[routes 2]]+Tableau2[[#This Row],[routes 3]]</f>
        <v>82270</v>
      </c>
      <c r="V80" s="195">
        <f t="shared" si="8"/>
        <v>0.3568036430662474</v>
      </c>
      <c r="W80" s="82"/>
      <c r="X80" s="191"/>
      <c r="Y80" s="83"/>
      <c r="Z80" s="192"/>
    </row>
    <row r="81" spans="1:26" x14ac:dyDescent="0.25">
      <c r="A81" s="147"/>
      <c r="B81" s="78"/>
      <c r="C81" s="79"/>
      <c r="D81" s="66"/>
      <c r="E81" s="66"/>
      <c r="F81" s="69"/>
      <c r="G81" s="67"/>
      <c r="H81" s="68"/>
      <c r="I81" s="68"/>
      <c r="J81" s="68"/>
      <c r="K81" s="68"/>
      <c r="L81" s="68"/>
      <c r="M81" s="70"/>
      <c r="N81" s="71"/>
      <c r="O81" s="72"/>
      <c r="P81" s="142"/>
      <c r="Q81" s="81" t="s">
        <v>264</v>
      </c>
      <c r="R81" s="199">
        <f t="shared" ref="R81:T81" si="19">SUMIF(R$3:R$65,$Q81,$Q15:$Q77)</f>
        <v>0</v>
      </c>
      <c r="S81" s="199">
        <f t="shared" si="19"/>
        <v>0</v>
      </c>
      <c r="T81" s="199">
        <f t="shared" si="19"/>
        <v>0</v>
      </c>
      <c r="U81" s="194">
        <f>Tableau2[[#This Row],[routes 1]]+Tableau2[[#This Row],[routes 2]]+Tableau2[[#This Row],[routes 3]]</f>
        <v>0</v>
      </c>
      <c r="V81" s="195">
        <f t="shared" si="8"/>
        <v>0</v>
      </c>
      <c r="W81" s="75"/>
      <c r="X81" s="191"/>
      <c r="Y81" s="74"/>
      <c r="Z81" s="151"/>
    </row>
    <row r="82" spans="1:26" x14ac:dyDescent="0.25">
      <c r="A82" s="147"/>
      <c r="B82" s="78"/>
      <c r="C82" s="79"/>
      <c r="D82" s="66"/>
      <c r="E82" s="66"/>
      <c r="F82" s="69"/>
      <c r="G82" s="67"/>
      <c r="H82" s="68"/>
      <c r="I82" s="68"/>
      <c r="J82" s="68"/>
      <c r="K82" s="68"/>
      <c r="L82" s="68"/>
      <c r="M82" s="70"/>
      <c r="N82" s="71"/>
      <c r="O82" s="72"/>
      <c r="P82" s="142"/>
      <c r="Q82" s="81" t="s">
        <v>255</v>
      </c>
      <c r="R82" s="199">
        <f t="shared" ref="R82:T82" si="20">SUMIF(R$3:R$65,$Q82,$Q16:$Q78)</f>
        <v>1100</v>
      </c>
      <c r="S82" s="199">
        <f t="shared" si="20"/>
        <v>0</v>
      </c>
      <c r="T82" s="199">
        <f t="shared" si="20"/>
        <v>0</v>
      </c>
      <c r="U82" s="194">
        <f>Tableau2[[#This Row],[routes 1]]+Tableau2[[#This Row],[routes 2]]+Tableau2[[#This Row],[routes 3]]</f>
        <v>1100</v>
      </c>
      <c r="V82" s="195">
        <f t="shared" si="8"/>
        <v>4.7706819906754849E-3</v>
      </c>
      <c r="W82" s="75"/>
      <c r="X82" s="191"/>
      <c r="Y82" s="74"/>
      <c r="Z82" s="151"/>
    </row>
    <row r="83" spans="1:26" x14ac:dyDescent="0.25">
      <c r="A83" s="147"/>
      <c r="B83" s="78"/>
      <c r="C83" s="79"/>
      <c r="D83" s="66"/>
      <c r="E83" s="66"/>
      <c r="F83" s="69"/>
      <c r="G83" s="67"/>
      <c r="H83" s="68"/>
      <c r="I83" s="68"/>
      <c r="J83" s="68"/>
      <c r="K83" s="68"/>
      <c r="L83" s="68"/>
      <c r="M83" s="70"/>
      <c r="N83" s="71"/>
      <c r="O83" s="72"/>
      <c r="P83" s="143"/>
      <c r="Q83" s="81" t="s">
        <v>212</v>
      </c>
      <c r="R83" s="199">
        <f t="shared" ref="R83:T83" si="21">SUMIF(R$3:R$65,$Q83,$Q17:$Q79)</f>
        <v>12800</v>
      </c>
      <c r="S83" s="199">
        <f t="shared" si="21"/>
        <v>0</v>
      </c>
      <c r="T83" s="199">
        <f t="shared" si="21"/>
        <v>0</v>
      </c>
      <c r="U83" s="194">
        <f>Tableau2[[#This Row],[routes 1]]+Tableau2[[#This Row],[routes 2]]+Tableau2[[#This Row],[routes 3]]</f>
        <v>12800</v>
      </c>
      <c r="V83" s="195">
        <f t="shared" si="8"/>
        <v>5.5513390436951103E-2</v>
      </c>
      <c r="W83" s="75"/>
      <c r="X83" s="63"/>
      <c r="Y83" s="74"/>
      <c r="Z83" s="151"/>
    </row>
    <row r="84" spans="1:26" x14ac:dyDescent="0.25">
      <c r="A84" s="180"/>
      <c r="B84" s="181"/>
      <c r="C84" s="182"/>
      <c r="D84" s="183"/>
      <c r="E84" s="183"/>
      <c r="F84" s="184"/>
      <c r="G84" s="185"/>
      <c r="H84" s="186"/>
      <c r="I84" s="186"/>
      <c r="J84" s="186"/>
      <c r="K84" s="186"/>
      <c r="L84" s="186"/>
      <c r="M84" s="187"/>
      <c r="N84" s="188"/>
      <c r="O84" s="189"/>
      <c r="P84" s="142"/>
      <c r="Q84" s="190"/>
      <c r="R84" s="81"/>
      <c r="S84" s="82"/>
      <c r="T84" s="82"/>
      <c r="U84" s="82">
        <f>SUBTOTAL(109,Tableau2[villes traversées])</f>
        <v>230575</v>
      </c>
      <c r="V84" s="82"/>
      <c r="W84" s="82"/>
      <c r="X84" s="191"/>
      <c r="Y84" s="83"/>
      <c r="Z84" s="192"/>
    </row>
  </sheetData>
  <phoneticPr fontId="10" type="noConversion"/>
  <conditionalFormatting sqref="A3">
    <cfRule type="expression" dxfId="26" priority="1">
      <formula>"B9=""N"""</formula>
    </cfRule>
  </conditionalFormatting>
  <pageMargins left="0.23622047244094491" right="0.23622047244094491" top="0" bottom="0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gisement</vt:lpstr>
      <vt:lpstr>utilisation des routes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rabier daniel</dc:creator>
  <cp:lastModifiedBy>JieL</cp:lastModifiedBy>
  <cp:lastPrinted>2026-01-17T19:02:01Z</cp:lastPrinted>
  <dcterms:created xsi:type="dcterms:W3CDTF">2022-01-10T06:40:48Z</dcterms:created>
  <dcterms:modified xsi:type="dcterms:W3CDTF">2026-01-17T22:48:06Z</dcterms:modified>
</cp:coreProperties>
</file>