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/>
  <mc:AlternateContent xmlns:mc="http://schemas.openxmlformats.org/markup-compatibility/2006">
    <mc:Choice Requires="x15">
      <x15ac:absPath xmlns:x15ac="http://schemas.microsoft.com/office/spreadsheetml/2010/11/ac" url="C:\Users\david.betton\Desktop\"/>
    </mc:Choice>
  </mc:AlternateContent>
  <xr:revisionPtr revIDLastSave="0" documentId="13_ncr:1_{08ECECB1-B52A-4A8B-8B58-9A9F55201E01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base" sheetId="11" r:id="rId1"/>
  </sheets>
  <definedNames>
    <definedName name="_xlnm._FilterDatabase" localSheetId="0" hidden="1">base!$H$3:$Z$3</definedName>
    <definedName name="_xlnm.Print_Area" localSheetId="0">base!$H$3:$Z$11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11" i="11" l="1"/>
  <c r="R11" i="11"/>
  <c r="N11" i="11"/>
  <c r="M11" i="11"/>
  <c r="L11" i="11"/>
  <c r="S7" i="11"/>
  <c r="Y11" i="11" l="1"/>
  <c r="AA11" i="11" s="1"/>
  <c r="X11" i="11"/>
  <c r="Z11" i="11" s="1"/>
  <c r="AB11" i="11" s="1"/>
  <c r="R7" i="11" l="1"/>
  <c r="R5" i="11"/>
  <c r="R6" i="11"/>
  <c r="R9" i="11"/>
  <c r="R10" i="11"/>
  <c r="R4" i="11"/>
  <c r="R8" i="11"/>
  <c r="L7" i="11" l="1"/>
  <c r="N7" i="11"/>
  <c r="L6" i="11"/>
  <c r="Y7" i="11" l="1"/>
  <c r="M7" i="11"/>
  <c r="X7" i="11" l="1"/>
  <c r="Z7" i="11" s="1"/>
  <c r="S6" i="11"/>
  <c r="N6" i="11" s="1"/>
  <c r="Y6" i="11" l="1"/>
  <c r="AA7" i="11" s="1"/>
  <c r="M6" i="11"/>
  <c r="X6" i="11" l="1"/>
  <c r="Z6" i="11" s="1"/>
  <c r="AB7" i="11" s="1"/>
  <c r="S4" i="11" l="1"/>
  <c r="N4" i="11" s="1"/>
  <c r="L4" i="11"/>
  <c r="Y4" i="11" l="1"/>
  <c r="M4" i="11"/>
  <c r="X4" i="11" l="1"/>
  <c r="Z4" i="11" s="1"/>
  <c r="S5" i="11"/>
  <c r="N5" i="11" s="1"/>
  <c r="S9" i="11"/>
  <c r="N9" i="11" s="1"/>
  <c r="Y9" i="11" s="1"/>
  <c r="S10" i="11"/>
  <c r="N10" i="11" s="1"/>
  <c r="S8" i="11"/>
  <c r="N8" i="11" s="1"/>
  <c r="Y8" i="11" s="1"/>
  <c r="AA4" i="11" s="1"/>
  <c r="AA8" i="11" l="1"/>
  <c r="Y10" i="11"/>
  <c r="Y5" i="11"/>
  <c r="M8" i="11"/>
  <c r="M10" i="11"/>
  <c r="M9" i="11"/>
  <c r="X9" i="11" s="1"/>
  <c r="Z9" i="11" s="1"/>
  <c r="M5" i="11"/>
  <c r="AA6" i="11" l="1"/>
  <c r="AA5" i="11"/>
  <c r="AA9" i="11"/>
  <c r="AA10" i="11"/>
  <c r="X5" i="11"/>
  <c r="Z5" i="11" s="1"/>
  <c r="L10" i="11"/>
  <c r="L8" i="11"/>
  <c r="X8" i="11" s="1"/>
  <c r="Z8" i="11" s="1"/>
  <c r="AB4" i="11" l="1"/>
  <c r="AB8" i="11"/>
  <c r="AB6" i="11"/>
  <c r="AB5" i="11"/>
  <c r="X10" i="11"/>
  <c r="Z10" i="11" s="1"/>
  <c r="AB9" i="11" l="1"/>
  <c r="AB10" i="11"/>
</calcChain>
</file>

<file path=xl/sharedStrings.xml><?xml version="1.0" encoding="utf-8"?>
<sst xmlns="http://schemas.openxmlformats.org/spreadsheetml/2006/main" count="33" uniqueCount="32">
  <si>
    <t>Produit</t>
  </si>
  <si>
    <t>Tps de cycle</t>
  </si>
  <si>
    <t>Qté / housses ou chariot</t>
  </si>
  <si>
    <r>
      <t xml:space="preserve">Nb d'empreintes </t>
    </r>
    <r>
      <rPr>
        <b/>
        <u/>
        <sz val="11"/>
        <color theme="1"/>
        <rFont val="Aptos Narrow"/>
        <family val="2"/>
        <scheme val="minor"/>
      </rPr>
      <t>moulées</t>
    </r>
  </si>
  <si>
    <t>CONDITIONNEMENT</t>
  </si>
  <si>
    <t>CONTRÔLE</t>
  </si>
  <si>
    <t>FREQUENCES</t>
  </si>
  <si>
    <t>Chariot/housse par minutes</t>
  </si>
  <si>
    <t>Tps / chariot ou housse (ZAC)</t>
  </si>
  <si>
    <t>Tps Total / équipe (CONT + PREL)</t>
  </si>
  <si>
    <t>Tps / CONT
(en min)</t>
  </si>
  <si>
    <t>Nb de CONT</t>
  </si>
  <si>
    <t>Tps / PREL
(en min)</t>
  </si>
  <si>
    <t>Tps  / housse ou carton (EVAC)</t>
  </si>
  <si>
    <t>Tps Total / équipe
ZAC</t>
  </si>
  <si>
    <t>Tps Total / équipe
EVAC</t>
  </si>
  <si>
    <t>Qté / Palette</t>
  </si>
  <si>
    <t>Palette par minutes</t>
  </si>
  <si>
    <t>Part OP ZAC</t>
  </si>
  <si>
    <t>Total Tps / Eq (ZAC)
(en min)</t>
  </si>
  <si>
    <t>Total Tps / Eq (EVAC) (en min)</t>
  </si>
  <si>
    <t>Tps Evac / Palette (EVAC)</t>
  </si>
  <si>
    <t>Ref. Produit</t>
  </si>
  <si>
    <t>Besoin total OP</t>
  </si>
  <si>
    <t>PRODUIT B</t>
  </si>
  <si>
    <t>PRODUIT A</t>
  </si>
  <si>
    <t>PRODUIT C</t>
  </si>
  <si>
    <t>PRODUIT D</t>
  </si>
  <si>
    <t>PRODUIT E</t>
  </si>
  <si>
    <t>PRODUIT F</t>
  </si>
  <si>
    <t>PRODUIT G</t>
  </si>
  <si>
    <t>PRODUIT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</si>
</sst>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6" formatCode="0.0000"/>
  </numFmts>
  <fonts count="3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0" fillId="4" borderId="9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8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 wrapText="1"/>
    </xf>
    <xf numFmtId="164" fontId="0" fillId="4" borderId="12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2" borderId="19" xfId="0" applyFill="1" applyBorder="1" applyAlignment="1">
      <alignment horizontal="center" vertical="center" wrapText="1"/>
    </xf>
    <xf numFmtId="3" fontId="0" fillId="0" borderId="9" xfId="0" applyNumberFormat="1" applyBorder="1" applyAlignment="1">
      <alignment horizontal="center" vertical="center"/>
    </xf>
    <xf numFmtId="3" fontId="0" fillId="3" borderId="9" xfId="0" applyNumberFormat="1" applyFill="1" applyBorder="1" applyAlignment="1">
      <alignment horizontal="center" vertical="center"/>
    </xf>
    <xf numFmtId="3" fontId="0" fillId="0" borderId="18" xfId="0" applyNumberFormat="1" applyBorder="1" applyAlignment="1">
      <alignment horizontal="center" vertical="center"/>
    </xf>
    <xf numFmtId="3" fontId="0" fillId="3" borderId="18" xfId="0" applyNumberFormat="1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166" fontId="0" fillId="5" borderId="1" xfId="0" applyNumberFormat="1" applyFill="1" applyBorder="1"/>
    <xf numFmtId="166" fontId="0" fillId="5" borderId="9" xfId="0" applyNumberFormat="1" applyFill="1" applyBorder="1"/>
    <xf numFmtId="0" fontId="0" fillId="2" borderId="13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FF66"/>
      <color rgb="FFCCCC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David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B1:AB20"/>
  <sheetViews>
    <sheetView tabSelected="1" zoomScale="60" zoomScaleNormal="60" workbookViewId="0">
      <pane xSplit="8" ySplit="3" topLeftCell="I4" activePane="bottomRight" state="frozen"/>
      <selection pane="topRight" activeCell="C1" sqref="C1"/>
      <selection pane="bottomLeft" activeCell="A4" sqref="A4"/>
      <selection pane="bottomRight" activeCell="L17" sqref="L17"/>
    </sheetView>
  </sheetViews>
  <sheetFormatPr baseColWidth="10" defaultRowHeight="15" x14ac:dyDescent="0.25"/>
  <cols>
    <col min="1" max="1" width="3.42578125" customWidth="1"/>
    <col min="2" max="7" width="19.7109375" customWidth="1"/>
    <col min="8" max="8" width="35.7109375" customWidth="1"/>
    <col min="9" max="9" width="13.28515625" customWidth="1"/>
    <col min="10" max="10" width="13" customWidth="1"/>
    <col min="11" max="11" width="13.7109375" customWidth="1"/>
    <col min="12" max="12" width="16.42578125" customWidth="1"/>
    <col min="13" max="13" width="20.7109375" customWidth="1"/>
    <col min="14" max="16" width="20.7109375" hidden="1" customWidth="1"/>
    <col min="17" max="17" width="17.42578125" hidden="1" customWidth="1"/>
    <col min="18" max="19" width="15.7109375" hidden="1" customWidth="1"/>
    <col min="20" max="20" width="8" hidden="1" customWidth="1"/>
    <col min="21" max="21" width="12.7109375" hidden="1" customWidth="1"/>
    <col min="22" max="22" width="12.140625" hidden="1" customWidth="1"/>
    <col min="23" max="23" width="13.7109375" hidden="1" customWidth="1"/>
    <col min="24" max="24" width="11.42578125" hidden="1" customWidth="1"/>
    <col min="25" max="25" width="12.140625" hidden="1" customWidth="1"/>
    <col min="26" max="27" width="10.7109375" customWidth="1"/>
  </cols>
  <sheetData>
    <row r="1" spans="2:28" ht="15.75" thickBot="1" x14ac:dyDescent="0.3"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2:28" ht="22.5" customHeight="1" thickBot="1" x14ac:dyDescent="0.3">
      <c r="I2" s="31" t="s">
        <v>5</v>
      </c>
      <c r="J2" s="32"/>
      <c r="K2" s="32"/>
      <c r="L2" s="33"/>
      <c r="M2" s="34" t="s">
        <v>4</v>
      </c>
      <c r="N2" s="35"/>
      <c r="O2" s="35"/>
      <c r="P2" s="35"/>
      <c r="Q2" s="36"/>
      <c r="R2" s="34" t="s">
        <v>6</v>
      </c>
      <c r="S2" s="35"/>
      <c r="T2" s="35"/>
      <c r="U2" s="35"/>
      <c r="V2" s="35"/>
      <c r="W2" s="36"/>
    </row>
    <row r="3" spans="2:28" ht="45.75" thickBot="1" x14ac:dyDescent="0.3">
      <c r="B3" s="39" t="s">
        <v>22</v>
      </c>
      <c r="C3" s="40"/>
      <c r="D3" s="40"/>
      <c r="E3" s="40"/>
      <c r="F3" s="40"/>
      <c r="G3" s="41"/>
      <c r="H3" s="20" t="s">
        <v>0</v>
      </c>
      <c r="I3" s="8" t="s">
        <v>11</v>
      </c>
      <c r="J3" s="9" t="s">
        <v>10</v>
      </c>
      <c r="K3" s="9" t="s">
        <v>12</v>
      </c>
      <c r="L3" s="13" t="s">
        <v>9</v>
      </c>
      <c r="M3" s="8" t="s">
        <v>14</v>
      </c>
      <c r="N3" s="9" t="s">
        <v>15</v>
      </c>
      <c r="O3" s="9" t="s">
        <v>8</v>
      </c>
      <c r="P3" s="9" t="s">
        <v>13</v>
      </c>
      <c r="Q3" s="10" t="s">
        <v>21</v>
      </c>
      <c r="R3" s="16" t="s">
        <v>17</v>
      </c>
      <c r="S3" s="9" t="s">
        <v>7</v>
      </c>
      <c r="T3" s="9" t="s">
        <v>1</v>
      </c>
      <c r="U3" s="9" t="s">
        <v>3</v>
      </c>
      <c r="V3" s="13" t="s">
        <v>16</v>
      </c>
      <c r="W3" s="10" t="s">
        <v>2</v>
      </c>
      <c r="X3" s="20" t="s">
        <v>19</v>
      </c>
      <c r="Y3" s="20" t="s">
        <v>20</v>
      </c>
      <c r="Z3" s="2" t="s">
        <v>18</v>
      </c>
      <c r="AA3" s="2" t="s">
        <v>18</v>
      </c>
      <c r="AB3" s="2" t="s">
        <v>23</v>
      </c>
    </row>
    <row r="4" spans="2:28" ht="24.95" customHeight="1" x14ac:dyDescent="0.25">
      <c r="B4" s="30">
        <v>102616</v>
      </c>
      <c r="C4" s="3"/>
      <c r="D4" s="3"/>
      <c r="E4" s="3"/>
      <c r="F4" s="3"/>
      <c r="G4" s="3"/>
      <c r="H4" s="26" t="s">
        <v>25</v>
      </c>
      <c r="I4" s="3">
        <v>2</v>
      </c>
      <c r="J4" s="3">
        <v>14</v>
      </c>
      <c r="K4" s="3">
        <v>8</v>
      </c>
      <c r="L4" s="14">
        <f>(I4*J4)+(K4*I4)</f>
        <v>44</v>
      </c>
      <c r="M4" s="18">
        <f>IFERROR(480*O4/S4,"0")</f>
        <v>40.877419354838715</v>
      </c>
      <c r="N4" s="6">
        <f>IFERROR((480*(P4/S4)+480*(Q4/R4)),"0")</f>
        <v>27.605529953917049</v>
      </c>
      <c r="O4" s="3">
        <v>2.2000000000000002</v>
      </c>
      <c r="P4" s="3">
        <v>1.2</v>
      </c>
      <c r="Q4" s="19">
        <v>10</v>
      </c>
      <c r="R4" s="17">
        <f>IFERROR(((V4/U4)*T4)/60,"0")</f>
        <v>904.16666666666663</v>
      </c>
      <c r="S4" s="6">
        <f>IFERROR(((W4/U4)*T4)/60,"0")</f>
        <v>25.833333333333332</v>
      </c>
      <c r="T4" s="3">
        <v>4.6500000000000004</v>
      </c>
      <c r="U4" s="3">
        <v>48</v>
      </c>
      <c r="V4" s="21">
        <v>560000</v>
      </c>
      <c r="W4" s="23">
        <v>16000</v>
      </c>
      <c r="X4" s="17">
        <f>IFERROR(M4+L4,"0")</f>
        <v>84.877419354838707</v>
      </c>
      <c r="Y4" s="17">
        <f>IFERROR(N4,"0")</f>
        <v>27.605529953917049</v>
      </c>
      <c r="Z4" s="5">
        <f>IFERROR((X4/450),"0")</f>
        <v>0.18861648745519713</v>
      </c>
      <c r="AA4" s="5">
        <f>IFERROR((Y4/450),"0")</f>
        <v>6.1345622119815667E-2</v>
      </c>
      <c r="AB4" s="38">
        <f>SUM(Z4:AA4)</f>
        <v>0.2499621095750128</v>
      </c>
    </row>
    <row r="5" spans="2:28" ht="24.95" customHeight="1" x14ac:dyDescent="0.25">
      <c r="B5" s="29">
        <v>103702</v>
      </c>
      <c r="C5" s="1">
        <v>103579</v>
      </c>
      <c r="D5" s="1"/>
      <c r="E5" s="1"/>
      <c r="F5" s="1"/>
      <c r="G5" s="1"/>
      <c r="H5" s="27" t="s">
        <v>24</v>
      </c>
      <c r="I5" s="1">
        <v>2</v>
      </c>
      <c r="J5" s="1">
        <v>4</v>
      </c>
      <c r="K5" s="1">
        <v>5</v>
      </c>
      <c r="L5" s="15">
        <v>10</v>
      </c>
      <c r="M5" s="18">
        <f>IFERROR(480*O5/S5,"0")</f>
        <v>19.459459459459456</v>
      </c>
      <c r="N5" s="6">
        <f>IFERROR((480*(P5/S5)+480*(Q5/R5)),"0")</f>
        <v>5.8968058968058958</v>
      </c>
      <c r="O5" s="1">
        <v>22</v>
      </c>
      <c r="P5" s="1">
        <v>5</v>
      </c>
      <c r="Q5" s="19">
        <v>10</v>
      </c>
      <c r="R5" s="17">
        <f>IFERROR(((V5/U5)*T5)/60,"0")</f>
        <v>3256</v>
      </c>
      <c r="S5" s="6">
        <f>IFERROR(((W5/U5)*T5)/60,"0")</f>
        <v>542.66666666666674</v>
      </c>
      <c r="T5" s="3">
        <v>16.28</v>
      </c>
      <c r="U5" s="3">
        <v>16</v>
      </c>
      <c r="V5" s="21">
        <v>192000</v>
      </c>
      <c r="W5" s="23">
        <v>32000</v>
      </c>
      <c r="X5" s="17">
        <f>IFERROR(M5+L5,"0")</f>
        <v>29.459459459459456</v>
      </c>
      <c r="Y5" s="17">
        <f>IFERROR(N5,"0")</f>
        <v>5.8968058968058958</v>
      </c>
      <c r="Z5" s="5">
        <f>IFERROR((X5/450),"0")</f>
        <v>6.5465465465465458E-2</v>
      </c>
      <c r="AA5" s="5">
        <f t="shared" ref="AA5:AA11" si="0">IFERROR((Y5/450),"0")</f>
        <v>1.3104013104013101E-2</v>
      </c>
      <c r="AB5" s="37">
        <f t="shared" ref="AB5:AB11" si="1">SUM(Z5:AA5)</f>
        <v>7.856947856947856E-2</v>
      </c>
    </row>
    <row r="6" spans="2:28" ht="24.95" customHeight="1" x14ac:dyDescent="0.25">
      <c r="B6" s="29">
        <v>102956</v>
      </c>
      <c r="C6" s="1">
        <v>102953</v>
      </c>
      <c r="D6" s="1">
        <v>102958</v>
      </c>
      <c r="E6" s="1">
        <v>102955</v>
      </c>
      <c r="F6" s="1">
        <v>102957</v>
      </c>
      <c r="G6" s="1">
        <v>102954</v>
      </c>
      <c r="H6" s="28" t="s">
        <v>26</v>
      </c>
      <c r="I6" s="4">
        <v>2</v>
      </c>
      <c r="J6" s="4">
        <v>2.5</v>
      </c>
      <c r="K6" s="4">
        <v>4.5</v>
      </c>
      <c r="L6" s="15">
        <f>(I6*J6)+(K6*I6)</f>
        <v>14</v>
      </c>
      <c r="M6" s="18">
        <f>IFERROR(480*O6/S6,"0")</f>
        <v>3.84</v>
      </c>
      <c r="N6" s="6">
        <f>IFERROR((480*(P6/S6)+480*(Q6/R6)),"0")</f>
        <v>3.36</v>
      </c>
      <c r="O6" s="4">
        <v>2</v>
      </c>
      <c r="P6" s="4">
        <v>1.5</v>
      </c>
      <c r="Q6" s="25">
        <v>10</v>
      </c>
      <c r="R6" s="17">
        <f>IFERROR(((V6/U6)*T6)/60,"0")</f>
        <v>10000</v>
      </c>
      <c r="S6" s="6">
        <f>IFERROR(((W6/U6)*T6)/60,"0")</f>
        <v>250</v>
      </c>
      <c r="T6" s="7">
        <v>12</v>
      </c>
      <c r="U6" s="7">
        <v>4</v>
      </c>
      <c r="V6" s="22">
        <v>200000</v>
      </c>
      <c r="W6" s="24">
        <v>5000</v>
      </c>
      <c r="X6" s="17">
        <f>IFERROR(M6+L6,"0")</f>
        <v>17.84</v>
      </c>
      <c r="Y6" s="17">
        <f>IFERROR(N6,"0")</f>
        <v>3.36</v>
      </c>
      <c r="Z6" s="5">
        <f>IFERROR((X6/450),"0")</f>
        <v>3.9644444444444447E-2</v>
      </c>
      <c r="AA6" s="5">
        <f t="shared" si="0"/>
        <v>7.4666666666666666E-3</v>
      </c>
      <c r="AB6" s="37">
        <f t="shared" si="1"/>
        <v>4.7111111111111117E-2</v>
      </c>
    </row>
    <row r="7" spans="2:28" ht="24.95" customHeight="1" x14ac:dyDescent="0.25">
      <c r="B7" s="29">
        <v>101407</v>
      </c>
      <c r="C7" s="1">
        <v>101406</v>
      </c>
      <c r="D7" s="1">
        <v>101405</v>
      </c>
      <c r="E7" s="1"/>
      <c r="F7" s="1"/>
      <c r="G7" s="1"/>
      <c r="H7" s="12" t="s">
        <v>27</v>
      </c>
      <c r="I7" s="4">
        <v>2</v>
      </c>
      <c r="J7" s="4">
        <v>7</v>
      </c>
      <c r="K7" s="4">
        <v>13</v>
      </c>
      <c r="L7" s="15">
        <f>(I7*J7)+(K7*I7)</f>
        <v>40</v>
      </c>
      <c r="M7" s="18">
        <f>IFERROR(480*O7/S7,"0")</f>
        <v>40.745980707395496</v>
      </c>
      <c r="N7" s="6">
        <f>IFERROR((480*(P7/S7)+480*(Q7/R7)),"0")</f>
        <v>36.51263206247129</v>
      </c>
      <c r="O7" s="4">
        <v>33</v>
      </c>
      <c r="P7" s="4">
        <v>25</v>
      </c>
      <c r="Q7" s="25">
        <v>10</v>
      </c>
      <c r="R7" s="17">
        <f>IFERROR(((V7/U7)*T7)/60,"0")</f>
        <v>850.390625</v>
      </c>
      <c r="S7" s="6">
        <f>IFERROR(((W7/U7)*T7)/60,"0")</f>
        <v>388.75</v>
      </c>
      <c r="T7" s="7">
        <v>31.1</v>
      </c>
      <c r="U7" s="7">
        <v>32</v>
      </c>
      <c r="V7" s="22">
        <v>52500</v>
      </c>
      <c r="W7" s="24">
        <v>24000</v>
      </c>
      <c r="X7" s="17">
        <f>IFERROR(M7+L7,"0")</f>
        <v>80.745980707395489</v>
      </c>
      <c r="Y7" s="17">
        <f>IFERROR(N7,"0")</f>
        <v>36.51263206247129</v>
      </c>
      <c r="Z7" s="5">
        <f>IFERROR((X7/450),"0")</f>
        <v>0.17943551268310109</v>
      </c>
      <c r="AA7" s="5">
        <f t="shared" si="0"/>
        <v>8.1139182361047307E-2</v>
      </c>
      <c r="AB7" s="37">
        <f t="shared" si="1"/>
        <v>0.26057469504414843</v>
      </c>
    </row>
    <row r="8" spans="2:28" ht="24.95" customHeight="1" x14ac:dyDescent="0.25">
      <c r="B8" s="29">
        <v>102786</v>
      </c>
      <c r="C8" s="1">
        <v>102726</v>
      </c>
      <c r="D8" s="1"/>
      <c r="E8" s="1"/>
      <c r="F8" s="1"/>
      <c r="G8" s="1"/>
      <c r="H8" s="27" t="s">
        <v>28</v>
      </c>
      <c r="I8" s="1">
        <v>2</v>
      </c>
      <c r="J8" s="1">
        <v>7</v>
      </c>
      <c r="K8" s="1">
        <v>8</v>
      </c>
      <c r="L8" s="15">
        <f>(I8*J8)+(K8*I8)</f>
        <v>30</v>
      </c>
      <c r="M8" s="18">
        <f>IFERROR(480*O8/S8,"0")</f>
        <v>29.010989010989011</v>
      </c>
      <c r="N8" s="6">
        <f>IFERROR((480*(P8/S8)+480*(Q8/R8)),"0")</f>
        <v>25.478806907378338</v>
      </c>
      <c r="O8" s="1">
        <v>22</v>
      </c>
      <c r="P8" s="1">
        <v>14.75</v>
      </c>
      <c r="Q8" s="19">
        <v>10</v>
      </c>
      <c r="R8" s="17">
        <f>IFERROR(((V8/U8)*T8)/60,"0")</f>
        <v>796.25</v>
      </c>
      <c r="S8" s="6">
        <f>IFERROR(((W8/U8)*T8)/60,"0")</f>
        <v>364</v>
      </c>
      <c r="T8" s="3">
        <v>31.2</v>
      </c>
      <c r="U8" s="3">
        <v>16</v>
      </c>
      <c r="V8" s="21">
        <v>24500</v>
      </c>
      <c r="W8" s="23">
        <v>11200</v>
      </c>
      <c r="X8" s="17">
        <f>IFERROR(M8+L8,"0")</f>
        <v>59.010989010989007</v>
      </c>
      <c r="Y8" s="17">
        <f>IFERROR(N8,"0")</f>
        <v>25.478806907378338</v>
      </c>
      <c r="Z8" s="5">
        <f>IFERROR((X8/450),"0")</f>
        <v>0.13113553113553111</v>
      </c>
      <c r="AA8" s="5">
        <f t="shared" si="0"/>
        <v>5.6619570905285195E-2</v>
      </c>
      <c r="AB8" s="37">
        <f t="shared" si="1"/>
        <v>0.1877551020408163</v>
      </c>
    </row>
    <row r="9" spans="2:28" ht="24.95" customHeight="1" x14ac:dyDescent="0.25">
      <c r="B9" s="29">
        <v>103411</v>
      </c>
      <c r="C9" s="1"/>
      <c r="D9" s="1"/>
      <c r="E9" s="1"/>
      <c r="F9" s="1"/>
      <c r="G9" s="1"/>
      <c r="H9" s="27" t="s">
        <v>29</v>
      </c>
      <c r="I9" s="1">
        <v>2</v>
      </c>
      <c r="J9" s="1">
        <v>2</v>
      </c>
      <c r="K9" s="1">
        <v>5</v>
      </c>
      <c r="L9" s="15">
        <v>4</v>
      </c>
      <c r="M9" s="18">
        <f>IFERROR(480*O9/S9,"0")</f>
        <v>22.887417218543046</v>
      </c>
      <c r="N9" s="6">
        <f>IFERROR((480*(P9/S9)+480*(Q9/R9)),"0")</f>
        <v>19.867549668874172</v>
      </c>
      <c r="O9" s="1">
        <v>12</v>
      </c>
      <c r="P9" s="1">
        <v>10</v>
      </c>
      <c r="Q9" s="19">
        <v>10</v>
      </c>
      <c r="R9" s="17">
        <f>IFERROR(((V9/U9)*T9)/60,"0")</f>
        <v>6040</v>
      </c>
      <c r="S9" s="6">
        <f>IFERROR(((W9/U9)*T9)/60,"0")</f>
        <v>251.66666666666666</v>
      </c>
      <c r="T9" s="3">
        <v>15.1</v>
      </c>
      <c r="U9" s="3">
        <v>1</v>
      </c>
      <c r="V9" s="21">
        <v>24000</v>
      </c>
      <c r="W9" s="23">
        <v>1000</v>
      </c>
      <c r="X9" s="17">
        <f>IFERROR(M9+L9,"0")</f>
        <v>26.887417218543046</v>
      </c>
      <c r="Y9" s="17">
        <f>IFERROR(N9,"0")</f>
        <v>19.867549668874172</v>
      </c>
      <c r="Z9" s="5">
        <f>IFERROR((X9/450),"0")</f>
        <v>5.9749816041206771E-2</v>
      </c>
      <c r="AA9" s="5">
        <f t="shared" si="0"/>
        <v>4.4150110375275942E-2</v>
      </c>
      <c r="AB9" s="37">
        <f t="shared" si="1"/>
        <v>0.10389992641648271</v>
      </c>
    </row>
    <row r="10" spans="2:28" ht="24.95" customHeight="1" x14ac:dyDescent="0.25">
      <c r="B10" s="29">
        <v>103502</v>
      </c>
      <c r="C10" s="1"/>
      <c r="D10" s="1"/>
      <c r="E10" s="1"/>
      <c r="F10" s="1"/>
      <c r="G10" s="1"/>
      <c r="H10" s="27" t="s">
        <v>30</v>
      </c>
      <c r="I10" s="1">
        <v>2</v>
      </c>
      <c r="J10" s="1">
        <v>8</v>
      </c>
      <c r="K10" s="1">
        <v>9</v>
      </c>
      <c r="L10" s="15">
        <f>(I10*J10)+(K10*I10)</f>
        <v>34</v>
      </c>
      <c r="M10" s="18">
        <f>IFERROR(480*O10/S10,"0")</f>
        <v>98.90341463414633</v>
      </c>
      <c r="N10" s="6">
        <f>IFERROR((480*(P10/S10)+480*(Q10/R10)),"0")</f>
        <v>80.278745644599297</v>
      </c>
      <c r="O10" s="1">
        <v>2.2000000000000002</v>
      </c>
      <c r="P10" s="1">
        <v>1.5</v>
      </c>
      <c r="Q10" s="19">
        <v>10</v>
      </c>
      <c r="R10" s="17">
        <f>IFERROR(((V10/U10)*T10)/60,"0")</f>
        <v>373.69791666666663</v>
      </c>
      <c r="S10" s="6">
        <f>IFERROR(((W10/U10)*T10)/60,"0")</f>
        <v>10.677083333333334</v>
      </c>
      <c r="T10" s="3">
        <v>8.1999999999999993</v>
      </c>
      <c r="U10" s="3">
        <v>64</v>
      </c>
      <c r="V10" s="21">
        <v>175000</v>
      </c>
      <c r="W10" s="23">
        <v>5000</v>
      </c>
      <c r="X10" s="17">
        <f>IFERROR(M10+L10,"0")</f>
        <v>132.90341463414632</v>
      </c>
      <c r="Y10" s="17">
        <f>IFERROR(N10,"0")</f>
        <v>80.278745644599297</v>
      </c>
      <c r="Z10" s="5">
        <f>IFERROR((X10/450),"0")</f>
        <v>0.29534092140921403</v>
      </c>
      <c r="AA10" s="5">
        <f t="shared" si="0"/>
        <v>0.17839721254355401</v>
      </c>
      <c r="AB10" s="37">
        <f t="shared" si="1"/>
        <v>0.47373813395276804</v>
      </c>
    </row>
    <row r="11" spans="2:28" ht="24.95" customHeight="1" x14ac:dyDescent="0.25">
      <c r="B11" s="29">
        <v>103784</v>
      </c>
      <c r="C11" s="1">
        <v>103504</v>
      </c>
      <c r="D11" s="1"/>
      <c r="E11" s="1"/>
      <c r="F11" s="1"/>
      <c r="G11" s="1"/>
      <c r="H11" s="27" t="s">
        <v>31</v>
      </c>
      <c r="I11" s="1">
        <v>2</v>
      </c>
      <c r="J11" s="1">
        <v>14</v>
      </c>
      <c r="K11" s="1">
        <v>8</v>
      </c>
      <c r="L11" s="15">
        <f>(I11*J11)+(K11*I11)</f>
        <v>44</v>
      </c>
      <c r="M11" s="18">
        <f>IFERROR(480*O11/S11,"0")</f>
        <v>40.016842105263159</v>
      </c>
      <c r="N11" s="6">
        <f>IFERROR((480*(P11/S11)+480*(Q11/R11)),"0")</f>
        <v>27.024360902255637</v>
      </c>
      <c r="O11" s="1">
        <v>2.2000000000000002</v>
      </c>
      <c r="P11" s="1">
        <v>1.2</v>
      </c>
      <c r="Q11" s="19">
        <v>10</v>
      </c>
      <c r="R11" s="17">
        <f>IFERROR(((V11/U11)*T11)/60,"0")</f>
        <v>923.61111111111109</v>
      </c>
      <c r="S11" s="6">
        <f>IFERROR(((W11/U11)*T11)/60,"0")</f>
        <v>26.388888888888889</v>
      </c>
      <c r="T11" s="3">
        <v>4.75</v>
      </c>
      <c r="U11" s="3">
        <v>48</v>
      </c>
      <c r="V11" s="21">
        <v>560000</v>
      </c>
      <c r="W11" s="23">
        <v>16000</v>
      </c>
      <c r="X11" s="17">
        <f>IFERROR(M11+L11,"0")</f>
        <v>84.016842105263152</v>
      </c>
      <c r="Y11" s="17">
        <f>IFERROR(N11,"0")</f>
        <v>27.024360902255637</v>
      </c>
      <c r="Z11" s="5">
        <f>IFERROR((X11/450),"0")</f>
        <v>0.18670409356725146</v>
      </c>
      <c r="AA11" s="5">
        <f t="shared" si="0"/>
        <v>6.005413533834586E-2</v>
      </c>
      <c r="AB11" s="37">
        <f t="shared" si="1"/>
        <v>0.24675822890559732</v>
      </c>
    </row>
    <row r="12" spans="2:28" ht="24.95" customHeight="1" x14ac:dyDescent="0.25"/>
    <row r="13" spans="2:28" ht="24.95" customHeight="1" x14ac:dyDescent="0.25"/>
    <row r="14" spans="2:28" ht="24.95" customHeight="1" x14ac:dyDescent="0.25"/>
    <row r="15" spans="2:28" ht="24.95" customHeight="1" x14ac:dyDescent="0.25"/>
    <row r="16" spans="2:28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</sheetData>
  <autoFilter ref="H3:Z3" xr:uid="{00000000-0001-0000-0500-000000000000}">
    <sortState xmlns:xlrd2="http://schemas.microsoft.com/office/spreadsheetml/2017/richdata2" ref="H4:Z11">
      <sortCondition ref="H3"/>
    </sortState>
  </autoFilter>
  <mergeCells count="4">
    <mergeCell ref="I2:L2"/>
    <mergeCell ref="R2:W2"/>
    <mergeCell ref="M2:Q2"/>
    <mergeCell ref="B3:G3"/>
  </mergeCells>
  <pageMargins left="0.70866141732283472" right="0.70866141732283472" top="0.74803149606299213" bottom="0.74803149606299213" header="0.31496062992125984" footer="0.31496062992125984"/>
  <pageSetup paperSize="8" scale="3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</vt:lpstr>
      <vt:lpstr>base!Zone_d_impression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Colling</dc:creator>
  <cp:lastModifiedBy>BETTON, David</cp:lastModifiedBy>
  <cp:lastPrinted>2024-08-30T12:52:39Z</cp:lastPrinted>
  <dcterms:created xsi:type="dcterms:W3CDTF">2022-03-03T08:44:09Z</dcterms:created>
  <dcterms:modified xsi:type="dcterms:W3CDTF">2024-09-06T10:13:30Z</dcterms:modified>
</cp:coreProperties>
</file>