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28"/>
  <workbookPr/>
  <mc:AlternateContent xmlns:mc="http://schemas.openxmlformats.org/markup-compatibility/2006">
    <mc:Choice Requires="x15">
      <x15ac:absPath xmlns:x15ac="http://schemas.microsoft.com/office/spreadsheetml/2010/11/ac" url="\\vdom\Supply_Chain\SUPPLY-S - DOCUMENTS DE SAUVEGARDE\SUPPLY-S-021 - NPI227_NGH\FRN-AO-COMPARATIF des offres\PIECES MECANIQUES\"/>
    </mc:Choice>
  </mc:AlternateContent>
  <xr:revisionPtr revIDLastSave="0" documentId="13_ncr:1_{1C1F4044-8351-4704-A9C1-293B5D550A4A}" xr6:coauthVersionLast="47" xr6:coauthVersionMax="47" xr10:uidLastSave="{00000000-0000-0000-0000-000000000000}"/>
  <bookViews>
    <workbookView xWindow="28680" yWindow="390" windowWidth="25440" windowHeight="15390" tabRatio="399" xr2:uid="{00000000-000D-0000-FFFF-FFFF00000000}"/>
  </bookViews>
  <sheets>
    <sheet name="Comparatif" sheetId="1" r:id="rId1"/>
    <sheet name="Graphique" sheetId="2" r:id="rId2"/>
  </sheets>
  <externalReferences>
    <externalReference r:id="rId3"/>
  </externalReferences>
  <definedNames>
    <definedName name="_xlnm._FilterDatabase" localSheetId="0" hidden="1">Comparatif!$A$1:$AL$29</definedName>
    <definedName name="Type">'[1]Maintenance Work Order'!#REF!</definedName>
    <definedName name="_xlnm.Print_Area" localSheetId="0">Comparatif!$A$1:$K$3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S27" i="1" l="1"/>
  <c r="S26" i="1"/>
  <c r="AG27" i="1"/>
  <c r="AK27" i="1" s="1"/>
  <c r="AI27" i="1"/>
  <c r="AG29" i="1"/>
  <c r="AI29" i="1"/>
  <c r="AI31" i="1"/>
  <c r="S33" i="1"/>
  <c r="AI33" i="1" s="1"/>
  <c r="S32" i="1"/>
  <c r="S31" i="1"/>
  <c r="AG31" i="1" s="1"/>
  <c r="AK31" i="1" l="1"/>
  <c r="AK29" i="1"/>
  <c r="AG33" i="1"/>
  <c r="AK33" i="1" s="1"/>
  <c r="E33" i="1"/>
  <c r="E32" i="1"/>
  <c r="E31" i="1"/>
  <c r="E30" i="1"/>
  <c r="E29" i="1"/>
  <c r="E28" i="1"/>
  <c r="H33" i="1"/>
  <c r="H32" i="1"/>
  <c r="H31" i="1"/>
  <c r="H30" i="1"/>
  <c r="H29" i="1"/>
  <c r="H28" i="1"/>
  <c r="K33" i="1"/>
  <c r="K32" i="1"/>
  <c r="K31" i="1"/>
  <c r="K30" i="1"/>
  <c r="K29" i="1"/>
  <c r="K28" i="1"/>
  <c r="N33" i="1"/>
  <c r="N32" i="1"/>
  <c r="N31" i="1"/>
  <c r="N30" i="1"/>
  <c r="N29" i="1"/>
  <c r="N28" i="1"/>
  <c r="W33" i="1"/>
  <c r="W32" i="1"/>
  <c r="W31" i="1"/>
  <c r="W30" i="1"/>
  <c r="W29" i="1"/>
  <c r="W28" i="1"/>
  <c r="T33" i="1"/>
  <c r="T32" i="1"/>
  <c r="T31" i="1"/>
  <c r="T30" i="1"/>
  <c r="T29" i="1"/>
  <c r="T28" i="1"/>
  <c r="AC33" i="1"/>
  <c r="AC29" i="1"/>
  <c r="AC32" i="1"/>
  <c r="AC31" i="1"/>
  <c r="AC30" i="1"/>
  <c r="AC28" i="1"/>
  <c r="T27" i="1"/>
  <c r="T26" i="1"/>
  <c r="N27" i="1"/>
  <c r="N26" i="1"/>
  <c r="K27" i="1"/>
  <c r="K26" i="1"/>
  <c r="H27" i="1"/>
  <c r="H26" i="1"/>
  <c r="E27" i="1"/>
  <c r="E26" i="1"/>
  <c r="W27" i="1"/>
  <c r="W26" i="1"/>
  <c r="AF27" i="1"/>
  <c r="AF26" i="1"/>
  <c r="AC27" i="1"/>
  <c r="AC26" i="1"/>
  <c r="S20" i="1"/>
  <c r="S21" i="1"/>
  <c r="AG21" i="1" s="1"/>
  <c r="AI21" i="1"/>
  <c r="S25" i="1"/>
  <c r="AG25" i="1" s="1"/>
  <c r="S22" i="1"/>
  <c r="S24" i="1"/>
  <c r="S23" i="1"/>
  <c r="AI23" i="1" s="1"/>
  <c r="AK21" i="1" l="1"/>
  <c r="AH29" i="1"/>
  <c r="AJ29" i="1"/>
  <c r="AJ27" i="1"/>
  <c r="AH27" i="1"/>
  <c r="AJ31" i="1"/>
  <c r="AH31" i="1"/>
  <c r="AJ33" i="1"/>
  <c r="AH33" i="1"/>
  <c r="AI25" i="1"/>
  <c r="AK25" i="1" s="1"/>
  <c r="AG23" i="1"/>
  <c r="AK23" i="1" s="1"/>
  <c r="AF25" i="1"/>
  <c r="AC25" i="1"/>
  <c r="Z25" i="1"/>
  <c r="W25" i="1"/>
  <c r="T25" i="1"/>
  <c r="Q25" i="1"/>
  <c r="N25" i="1"/>
  <c r="K25" i="1"/>
  <c r="H25" i="1"/>
  <c r="E25" i="1"/>
  <c r="AF24" i="1"/>
  <c r="AC24" i="1"/>
  <c r="Z24" i="1"/>
  <c r="W24" i="1"/>
  <c r="T24" i="1"/>
  <c r="Q24" i="1"/>
  <c r="N24" i="1"/>
  <c r="K24" i="1"/>
  <c r="H24" i="1"/>
  <c r="E24" i="1"/>
  <c r="AF23" i="1"/>
  <c r="AC23" i="1"/>
  <c r="Z23" i="1"/>
  <c r="W23" i="1"/>
  <c r="T23" i="1"/>
  <c r="Q23" i="1"/>
  <c r="N23" i="1"/>
  <c r="K23" i="1"/>
  <c r="H23" i="1"/>
  <c r="E23" i="1"/>
  <c r="AF22" i="1"/>
  <c r="AC22" i="1"/>
  <c r="Z22" i="1"/>
  <c r="W22" i="1"/>
  <c r="T22" i="1"/>
  <c r="Q22" i="1"/>
  <c r="N22" i="1"/>
  <c r="K22" i="1"/>
  <c r="H22" i="1"/>
  <c r="E22" i="1"/>
  <c r="AG5" i="1"/>
  <c r="AG7" i="1"/>
  <c r="AG9" i="1"/>
  <c r="AG11" i="1"/>
  <c r="AG13" i="1"/>
  <c r="AG15" i="1"/>
  <c r="AG17" i="1"/>
  <c r="AG19" i="1"/>
  <c r="AL33" i="1" l="1"/>
  <c r="AL27" i="1"/>
  <c r="AL31" i="1"/>
  <c r="AL29" i="1"/>
  <c r="AH25" i="1"/>
  <c r="AJ25" i="1"/>
  <c r="AH23" i="1"/>
  <c r="AJ23" i="1"/>
  <c r="AI19" i="1"/>
  <c r="AK19" i="1" s="1"/>
  <c r="AH18" i="1"/>
  <c r="AI17" i="1"/>
  <c r="AK17" i="1" s="1"/>
  <c r="AH16" i="1"/>
  <c r="AI15" i="1"/>
  <c r="AK15" i="1" s="1"/>
  <c r="AH14" i="1"/>
  <c r="AI13" i="1"/>
  <c r="AK13" i="1" s="1"/>
  <c r="AH12" i="1"/>
  <c r="AI11" i="1"/>
  <c r="AK11" i="1" s="1"/>
  <c r="AH10" i="1"/>
  <c r="AI9" i="1"/>
  <c r="AK9" i="1" s="1"/>
  <c r="AH8" i="1"/>
  <c r="AI7" i="1"/>
  <c r="AK7" i="1" s="1"/>
  <c r="AH6" i="1"/>
  <c r="AI5" i="1"/>
  <c r="AK5" i="1" s="1"/>
  <c r="AH4" i="1"/>
  <c r="AL25" i="1" l="1"/>
  <c r="AL23" i="1"/>
  <c r="AF21" i="1" l="1"/>
  <c r="AF20" i="1"/>
  <c r="AF19" i="1"/>
  <c r="AF18" i="1"/>
  <c r="AF17" i="1"/>
  <c r="AF16" i="1"/>
  <c r="AF15" i="1"/>
  <c r="AF14" i="1"/>
  <c r="AF13" i="1"/>
  <c r="AF12" i="1"/>
  <c r="AF11" i="1"/>
  <c r="AF10" i="1"/>
  <c r="AF9" i="1"/>
  <c r="AF8" i="1"/>
  <c r="AF7" i="1"/>
  <c r="AF6" i="1"/>
  <c r="AF5" i="1"/>
  <c r="AF4" i="1"/>
  <c r="AC21" i="1"/>
  <c r="AC20" i="1"/>
  <c r="AC19" i="1"/>
  <c r="AC18" i="1"/>
  <c r="AC17" i="1"/>
  <c r="AC16" i="1"/>
  <c r="AC15" i="1"/>
  <c r="AC14" i="1"/>
  <c r="AC13" i="1"/>
  <c r="AC12" i="1"/>
  <c r="AC11" i="1"/>
  <c r="AC10" i="1"/>
  <c r="AC9" i="1"/>
  <c r="AC8" i="1"/>
  <c r="AC7" i="1"/>
  <c r="AC6" i="1"/>
  <c r="AC5" i="1"/>
  <c r="AC4" i="1"/>
  <c r="Z21" i="1"/>
  <c r="Z20" i="1"/>
  <c r="Z19" i="1"/>
  <c r="Z18" i="1"/>
  <c r="Z17" i="1"/>
  <c r="Z16" i="1"/>
  <c r="Z15" i="1"/>
  <c r="Z14" i="1"/>
  <c r="Z13" i="1"/>
  <c r="Z12" i="1"/>
  <c r="Z11" i="1"/>
  <c r="Z10" i="1"/>
  <c r="Z9" i="1"/>
  <c r="Z8" i="1"/>
  <c r="Z7" i="1"/>
  <c r="Z6" i="1"/>
  <c r="Z5" i="1"/>
  <c r="Z4" i="1"/>
  <c r="W21" i="1"/>
  <c r="W20" i="1"/>
  <c r="W19" i="1"/>
  <c r="W18" i="1"/>
  <c r="W17" i="1"/>
  <c r="W16" i="1"/>
  <c r="W15" i="1"/>
  <c r="W14" i="1"/>
  <c r="W13" i="1"/>
  <c r="W12" i="1"/>
  <c r="W11" i="1"/>
  <c r="W10" i="1"/>
  <c r="W9" i="1"/>
  <c r="W8" i="1"/>
  <c r="W7" i="1"/>
  <c r="W6" i="1"/>
  <c r="W5" i="1"/>
  <c r="W4" i="1"/>
  <c r="T21" i="1"/>
  <c r="T20" i="1"/>
  <c r="T19" i="1"/>
  <c r="T18" i="1"/>
  <c r="T17" i="1"/>
  <c r="T16" i="1"/>
  <c r="T15" i="1"/>
  <c r="T14" i="1"/>
  <c r="T13" i="1"/>
  <c r="T12" i="1"/>
  <c r="T11" i="1"/>
  <c r="T10" i="1"/>
  <c r="T9" i="1"/>
  <c r="T8" i="1"/>
  <c r="T7" i="1"/>
  <c r="T6" i="1"/>
  <c r="T5" i="1"/>
  <c r="T4" i="1"/>
  <c r="N4" i="1"/>
  <c r="N5" i="1"/>
  <c r="N6" i="1"/>
  <c r="N7" i="1"/>
  <c r="N8" i="1"/>
  <c r="N9" i="1"/>
  <c r="N10" i="1"/>
  <c r="N11" i="1"/>
  <c r="N12" i="1"/>
  <c r="N13" i="1"/>
  <c r="N14" i="1"/>
  <c r="N15" i="1"/>
  <c r="N16" i="1"/>
  <c r="N17" i="1"/>
  <c r="N18" i="1"/>
  <c r="N19" i="1"/>
  <c r="N20" i="1"/>
  <c r="N21" i="1"/>
  <c r="K4" i="1"/>
  <c r="K5" i="1"/>
  <c r="K6" i="1"/>
  <c r="K7" i="1"/>
  <c r="K8" i="1"/>
  <c r="K9" i="1"/>
  <c r="K10" i="1"/>
  <c r="K11" i="1"/>
  <c r="K12" i="1"/>
  <c r="K13" i="1"/>
  <c r="K14" i="1"/>
  <c r="K15" i="1"/>
  <c r="K16" i="1"/>
  <c r="K17" i="1"/>
  <c r="K18" i="1"/>
  <c r="K19" i="1"/>
  <c r="K20" i="1"/>
  <c r="K21" i="1"/>
  <c r="H4" i="1"/>
  <c r="H5" i="1"/>
  <c r="H6" i="1"/>
  <c r="H7" i="1"/>
  <c r="H8" i="1"/>
  <c r="H9" i="1"/>
  <c r="H10" i="1"/>
  <c r="H11" i="1"/>
  <c r="H12" i="1"/>
  <c r="H13" i="1"/>
  <c r="H14" i="1"/>
  <c r="H15" i="1"/>
  <c r="H16" i="1"/>
  <c r="H17" i="1"/>
  <c r="H18" i="1"/>
  <c r="H19" i="1"/>
  <c r="H20" i="1"/>
  <c r="H21" i="1"/>
  <c r="E4" i="1"/>
  <c r="E5" i="1"/>
  <c r="E6" i="1"/>
  <c r="E7" i="1"/>
  <c r="E8" i="1"/>
  <c r="E9" i="1"/>
  <c r="E10" i="1"/>
  <c r="E11" i="1"/>
  <c r="E12" i="1"/>
  <c r="E13" i="1"/>
  <c r="E14" i="1"/>
  <c r="E15" i="1"/>
  <c r="E16" i="1"/>
  <c r="E17" i="1"/>
  <c r="E18" i="1"/>
  <c r="E19" i="1"/>
  <c r="AH17" i="1" l="1"/>
  <c r="AJ17" i="1"/>
  <c r="AJ13" i="1"/>
  <c r="AH13" i="1"/>
  <c r="AL13" i="1" s="1"/>
  <c r="AH9" i="1"/>
  <c r="AJ9" i="1"/>
  <c r="AH5" i="1"/>
  <c r="AJ5" i="1"/>
  <c r="AJ19" i="1"/>
  <c r="AH19" i="1"/>
  <c r="AJ15" i="1"/>
  <c r="AH15" i="1"/>
  <c r="AL15" i="1" s="1"/>
  <c r="AJ11" i="1"/>
  <c r="AH11" i="1"/>
  <c r="AJ7" i="1"/>
  <c r="AH7" i="1"/>
  <c r="Q21" i="1"/>
  <c r="E21" i="1"/>
  <c r="Q20" i="1"/>
  <c r="E20" i="1"/>
  <c r="Q19" i="1"/>
  <c r="Q18" i="1"/>
  <c r="Q17" i="1"/>
  <c r="Q16" i="1"/>
  <c r="Q15" i="1"/>
  <c r="Q14" i="1"/>
  <c r="Q13" i="1"/>
  <c r="Q12" i="1"/>
  <c r="Q11" i="1"/>
  <c r="Q10" i="1"/>
  <c r="Q9" i="1"/>
  <c r="Q8" i="1"/>
  <c r="Q7" i="1"/>
  <c r="Q6" i="1"/>
  <c r="AL9" i="1" l="1"/>
  <c r="AL11" i="1"/>
  <c r="AL19" i="1"/>
  <c r="AL17" i="1"/>
  <c r="AJ21" i="1"/>
  <c r="AH21" i="1"/>
  <c r="AL7" i="1"/>
  <c r="AL5" i="1"/>
  <c r="Q5" i="1"/>
  <c r="Q4" i="1"/>
  <c r="AL21" i="1" l="1"/>
  <c r="B2" i="1" s="1"/>
</calcChain>
</file>

<file path=xl/sharedStrings.xml><?xml version="1.0" encoding="utf-8"?>
<sst xmlns="http://schemas.openxmlformats.org/spreadsheetml/2006/main" count="82" uniqueCount="50">
  <si>
    <t>PRIX</t>
  </si>
  <si>
    <t>QTÉ</t>
  </si>
  <si>
    <t>TOTAL</t>
  </si>
  <si>
    <t>ARTICLE</t>
  </si>
  <si>
    <t>RVL</t>
  </si>
  <si>
    <t>VENDARGUES USINAGES</t>
  </si>
  <si>
    <t>MOYENNE DES TARIFS</t>
  </si>
  <si>
    <t>TARIF COMPETITIF</t>
  </si>
  <si>
    <t>GAIN SUR HA</t>
  </si>
  <si>
    <t>ANNUEL</t>
  </si>
  <si>
    <t>PROTO</t>
  </si>
  <si>
    <t>GAIN</t>
  </si>
  <si>
    <t>A</t>
  </si>
  <si>
    <t>B</t>
  </si>
  <si>
    <t>C</t>
  </si>
  <si>
    <t>D</t>
  </si>
  <si>
    <t>R</t>
  </si>
  <si>
    <t>F</t>
  </si>
  <si>
    <t>G</t>
  </si>
  <si>
    <t>H</t>
  </si>
  <si>
    <t>L78274H</t>
  </si>
  <si>
    <t>T35185M</t>
  </si>
  <si>
    <t>B75858T</t>
  </si>
  <si>
    <t>E67450R</t>
  </si>
  <si>
    <t>E91814Y</t>
  </si>
  <si>
    <t>X94441N</t>
  </si>
  <si>
    <t>U37281T</t>
  </si>
  <si>
    <t>L70204D</t>
  </si>
  <si>
    <t>N48389A</t>
  </si>
  <si>
    <t>E41023D</t>
  </si>
  <si>
    <t>P72237L</t>
  </si>
  <si>
    <t>M11192E</t>
  </si>
  <si>
    <t>U35424C</t>
  </si>
  <si>
    <t>O67354F</t>
  </si>
  <si>
    <t>C35627A</t>
  </si>
  <si>
    <t>T58250S</t>
  </si>
  <si>
    <t>L53893V</t>
  </si>
  <si>
    <t>R67401M</t>
  </si>
  <si>
    <t>F69039F</t>
  </si>
  <si>
    <t>Y74835P</t>
  </si>
  <si>
    <t>B18444F</t>
  </si>
  <si>
    <t>D03621F</t>
  </si>
  <si>
    <t>W85500I</t>
  </si>
  <si>
    <t>B48060U</t>
  </si>
  <si>
    <t>B09329M</t>
  </si>
  <si>
    <t>J53003I</t>
  </si>
  <si>
    <t>R43989U</t>
  </si>
  <si>
    <t>N76488O</t>
  </si>
  <si>
    <t>V27246S</t>
  </si>
  <si>
    <t>H58050K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</si>
</sst>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44" formatCode="_-* #,##0.00\ &quot;€&quot;_-;\-* #,##0.00\ &quot;€&quot;_-;_-* &quot;-&quot;??\ &quot;€&quot;_-;_-@_-"/>
    <numFmt numFmtId="164" formatCode="_-* #,##0.00\ [$€-40C]_-;\-* #,##0.00\ [$€-40C]_-;_-* &quot;-&quot;??\ [$€-40C]_-;_-@_-"/>
    <numFmt numFmtId="165" formatCode="#,##0.00\ &quot;€&quot;"/>
  </numFmts>
  <fonts count="11" x14ac:knownFonts="1">
    <font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color theme="1"/>
      <name val="Century Gothic"/>
      <family val="1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  <font>
      <b/>
      <sz val="20"/>
      <color theme="0" tint="-0.34998626667073579"/>
      <name val="Century Gothic"/>
      <family val="1"/>
    </font>
    <font>
      <b/>
      <sz val="9"/>
      <color theme="0"/>
      <name val="Century Gothic"/>
      <family val="1"/>
    </font>
    <font>
      <sz val="10"/>
      <color theme="1"/>
      <name val="Century Gothic"/>
      <family val="1"/>
    </font>
    <font>
      <b/>
      <sz val="10"/>
      <color theme="0"/>
      <name val="Century Gothic"/>
      <family val="1"/>
    </font>
    <font>
      <b/>
      <sz val="10"/>
      <color theme="1"/>
      <name val="Century Gothic"/>
      <family val="2"/>
    </font>
    <font>
      <sz val="10"/>
      <color theme="1"/>
      <name val="Arial Unicode MS"/>
      <family val="2"/>
    </font>
  </fonts>
  <fills count="6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3" tint="-0.249977111117893"/>
        <bgColor indexed="64"/>
      </patternFill>
    </fill>
    <fill>
      <patternFill patternType="solid">
        <fgColor theme="3" tint="0.39997558519241921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hair">
        <color theme="0" tint="-0.249977111117893"/>
      </right>
      <top style="thin">
        <color indexed="64"/>
      </top>
      <bottom style="thin">
        <color theme="0" tint="-0.249977111117893"/>
      </bottom>
      <diagonal/>
    </border>
    <border>
      <left/>
      <right style="hair">
        <color theme="0" tint="-0.249977111117893"/>
      </right>
      <top style="thin">
        <color indexed="64"/>
      </top>
      <bottom style="thin">
        <color theme="0" tint="-0.249977111117893"/>
      </bottom>
      <diagonal/>
    </border>
    <border>
      <left/>
      <right/>
      <top style="thin">
        <color indexed="64"/>
      </top>
      <bottom style="thin">
        <color theme="0" tint="-0.249977111117893"/>
      </bottom>
      <diagonal/>
    </border>
    <border>
      <left/>
      <right style="thin">
        <color indexed="64"/>
      </right>
      <top style="thin">
        <color indexed="64"/>
      </top>
      <bottom style="thin">
        <color theme="0" tint="-0.249977111117893"/>
      </bottom>
      <diagonal/>
    </border>
    <border>
      <left/>
      <right style="hair">
        <color theme="0" tint="-0.249977111117893"/>
      </right>
      <top style="thin">
        <color theme="0" tint="-0.249977111117893"/>
      </top>
      <bottom style="thin">
        <color indexed="64"/>
      </bottom>
      <diagonal/>
    </border>
    <border>
      <left/>
      <right/>
      <top style="thin">
        <color theme="0" tint="-0.249977111117893"/>
      </top>
      <bottom style="thin">
        <color indexed="64"/>
      </bottom>
      <diagonal/>
    </border>
    <border>
      <left/>
      <right style="thin">
        <color indexed="64"/>
      </right>
      <top style="thin">
        <color theme="0" tint="-0.249977111117893"/>
      </top>
      <bottom style="thin">
        <color indexed="64"/>
      </bottom>
      <diagonal/>
    </border>
    <border>
      <left style="thin">
        <color indexed="64"/>
      </left>
      <right style="thin">
        <color theme="0" tint="-0.249977111117893"/>
      </right>
      <top style="thin">
        <color indexed="64"/>
      </top>
      <bottom style="thin">
        <color theme="0" tint="-0.249977111117893"/>
      </bottom>
      <diagonal/>
    </border>
    <border>
      <left style="thin">
        <color indexed="64"/>
      </left>
      <right style="thin">
        <color theme="0" tint="-0.249977111117893"/>
      </right>
      <top style="thin">
        <color theme="0" tint="-0.249977111117893"/>
      </top>
      <bottom style="thin">
        <color indexed="64"/>
      </bottom>
      <diagonal/>
    </border>
    <border>
      <left/>
      <right style="thin">
        <color theme="0" tint="-0.249977111117893"/>
      </right>
      <top style="thin">
        <color theme="0" tint="-0.249977111117893"/>
      </top>
      <bottom style="thin">
        <color indexed="64"/>
      </bottom>
      <diagonal/>
    </border>
    <border>
      <left/>
      <right style="medium">
        <color theme="0" tint="-0.249977111117893"/>
      </right>
      <top/>
      <bottom style="thin">
        <color indexed="64"/>
      </bottom>
      <diagonal/>
    </border>
    <border>
      <left style="thin">
        <color indexed="64"/>
      </left>
      <right style="hair">
        <color theme="0" tint="-0.249977111117893"/>
      </right>
      <top/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theme="0" tint="-0.249977111117893"/>
      </right>
      <top/>
      <bottom style="thin">
        <color indexed="64"/>
      </bottom>
      <diagonal/>
    </border>
    <border>
      <left/>
      <right style="hair">
        <color theme="0" tint="-0.249977111117893"/>
      </right>
      <top/>
      <bottom style="thin">
        <color indexed="64"/>
      </bottom>
      <diagonal/>
    </border>
    <border>
      <left style="thin">
        <color indexed="64"/>
      </left>
      <right style="medium">
        <color theme="0" tint="-0.249977111117893"/>
      </right>
      <top style="thin">
        <color indexed="64"/>
      </top>
      <bottom style="double">
        <color theme="0" tint="-0.249977111117893"/>
      </bottom>
      <diagonal/>
    </border>
    <border>
      <left/>
      <right style="medium">
        <color theme="0" tint="-0.249977111117893"/>
      </right>
      <top style="thin">
        <color indexed="64"/>
      </top>
      <bottom style="double">
        <color theme="0" tint="-0.249977111117893"/>
      </bottom>
      <diagonal/>
    </border>
    <border>
      <left style="medium">
        <color theme="0" tint="-0.249977111117893"/>
      </left>
      <right/>
      <top style="thin">
        <color indexed="64"/>
      </top>
      <bottom style="double">
        <color theme="0" tint="-0.249977111117893"/>
      </bottom>
      <diagonal/>
    </border>
    <border>
      <left/>
      <right/>
      <top style="thin">
        <color indexed="64"/>
      </top>
      <bottom style="double">
        <color theme="0" tint="-0.249977111117893"/>
      </bottom>
      <diagonal/>
    </border>
    <border>
      <left/>
      <right style="thin">
        <color indexed="64"/>
      </right>
      <top style="thin">
        <color indexed="64"/>
      </top>
      <bottom style="double">
        <color theme="0" tint="-0.249977111117893"/>
      </bottom>
      <diagonal/>
    </border>
  </borders>
  <cellStyleXfs count="5">
    <xf numFmtId="0" fontId="0" fillId="0" borderId="0"/>
    <xf numFmtId="0" fontId="3" fillId="0" borderId="0"/>
    <xf numFmtId="0" fontId="4" fillId="0" borderId="0"/>
    <xf numFmtId="44" fontId="1" fillId="0" borderId="0"/>
    <xf numFmtId="0" fontId="3" fillId="0" borderId="0"/>
  </cellStyleXfs>
  <cellXfs count="36">
    <xf numFmtId="0" fontId="0" fillId="0" borderId="0" xfId="0"/>
    <xf numFmtId="0" fontId="2" fillId="2" borderId="0" xfId="0" applyFont="1" applyFill="1"/>
    <xf numFmtId="0" fontId="5" fillId="0" borderId="0" xfId="0" applyFont="1" applyAlignment="1">
      <alignment vertical="center"/>
    </xf>
    <xf numFmtId="165" fontId="7" fillId="3" borderId="5" xfId="3" applyNumberFormat="1" applyFont="1" applyFill="1" applyBorder="1" applyAlignment="1">
      <alignment vertical="center"/>
    </xf>
    <xf numFmtId="2" fontId="7" fillId="0" borderId="8" xfId="0" applyNumberFormat="1" applyFont="1" applyBorder="1" applyAlignment="1">
      <alignment horizontal="center" vertical="center"/>
    </xf>
    <xf numFmtId="2" fontId="7" fillId="3" borderId="9" xfId="0" applyNumberFormat="1" applyFont="1" applyFill="1" applyBorder="1" applyAlignment="1">
      <alignment horizontal="center" vertical="center"/>
    </xf>
    <xf numFmtId="164" fontId="7" fillId="2" borderId="4" xfId="3" applyNumberFormat="1" applyFont="1" applyFill="1" applyBorder="1" applyAlignment="1">
      <alignment vertical="center"/>
    </xf>
    <xf numFmtId="164" fontId="7" fillId="3" borderId="7" xfId="3" applyNumberFormat="1" applyFont="1" applyFill="1" applyBorder="1" applyAlignment="1">
      <alignment vertical="center"/>
    </xf>
    <xf numFmtId="0" fontId="7" fillId="0" borderId="3" xfId="0" applyFont="1" applyBorder="1" applyAlignment="1">
      <alignment horizontal="center" vertical="center" wrapText="1"/>
    </xf>
    <xf numFmtId="0" fontId="7" fillId="3" borderId="6" xfId="0" applyFont="1" applyFill="1" applyBorder="1" applyAlignment="1">
      <alignment horizontal="center" vertical="center" wrapText="1"/>
    </xf>
    <xf numFmtId="0" fontId="2" fillId="2" borderId="0" xfId="0" applyFont="1" applyFill="1" applyAlignment="1">
      <alignment horizontal="center" vertical="center"/>
    </xf>
    <xf numFmtId="0" fontId="0" fillId="0" borderId="0" xfId="0" applyAlignment="1">
      <alignment horizontal="center" vertical="center"/>
    </xf>
    <xf numFmtId="165" fontId="7" fillId="3" borderId="10" xfId="0" applyNumberFormat="1" applyFont="1" applyFill="1" applyBorder="1" applyAlignment="1">
      <alignment horizontal="right" vertical="center"/>
    </xf>
    <xf numFmtId="165" fontId="7" fillId="0" borderId="2" xfId="3" applyNumberFormat="1" applyFont="1" applyBorder="1" applyAlignment="1">
      <alignment horizontal="right" vertical="center"/>
    </xf>
    <xf numFmtId="2" fontId="7" fillId="3" borderId="10" xfId="0" applyNumberFormat="1" applyFont="1" applyFill="1" applyBorder="1" applyAlignment="1">
      <alignment horizontal="center" vertical="center"/>
    </xf>
    <xf numFmtId="165" fontId="7" fillId="0" borderId="2" xfId="3" applyNumberFormat="1" applyFont="1" applyBorder="1" applyAlignment="1">
      <alignment horizontal="center" vertical="center"/>
    </xf>
    <xf numFmtId="0" fontId="2" fillId="2" borderId="0" xfId="0" applyFont="1" applyFill="1" applyAlignment="1">
      <alignment horizontal="right"/>
    </xf>
    <xf numFmtId="164" fontId="7" fillId="2" borderId="4" xfId="3" applyNumberFormat="1" applyFont="1" applyFill="1" applyBorder="1" applyAlignment="1">
      <alignment horizontal="right" vertical="center"/>
    </xf>
    <xf numFmtId="164" fontId="7" fillId="3" borderId="7" xfId="3" applyNumberFormat="1" applyFont="1" applyFill="1" applyBorder="1" applyAlignment="1">
      <alignment horizontal="right" vertical="center"/>
    </xf>
    <xf numFmtId="0" fontId="0" fillId="0" borderId="0" xfId="0" applyAlignment="1">
      <alignment horizontal="right"/>
    </xf>
    <xf numFmtId="165" fontId="7" fillId="0" borderId="1" xfId="3" applyNumberFormat="1" applyFont="1" applyBorder="1" applyAlignment="1">
      <alignment horizontal="right" vertical="center"/>
    </xf>
    <xf numFmtId="165" fontId="6" fillId="5" borderId="12" xfId="0" applyNumberFormat="1" applyFont="1" applyFill="1" applyBorder="1" applyAlignment="1">
      <alignment horizontal="right" vertical="center"/>
    </xf>
    <xf numFmtId="165" fontId="6" fillId="4" borderId="13" xfId="0" applyNumberFormat="1" applyFont="1" applyFill="1" applyBorder="1" applyAlignment="1">
      <alignment horizontal="right" vertical="center"/>
    </xf>
    <xf numFmtId="14" fontId="6" fillId="5" borderId="15" xfId="0" applyNumberFormat="1" applyFont="1" applyFill="1" applyBorder="1" applyAlignment="1">
      <alignment horizontal="center" vertical="center"/>
    </xf>
    <xf numFmtId="0" fontId="6" fillId="5" borderId="16" xfId="0" applyFont="1" applyFill="1" applyBorder="1" applyAlignment="1">
      <alignment horizontal="center" vertical="center"/>
    </xf>
    <xf numFmtId="14" fontId="6" fillId="4" borderId="11" xfId="0" applyNumberFormat="1" applyFont="1" applyFill="1" applyBorder="1" applyAlignment="1">
      <alignment horizontal="center" vertical="center"/>
    </xf>
    <xf numFmtId="0" fontId="8" fillId="4" borderId="17" xfId="0" applyFont="1" applyFill="1" applyBorder="1" applyAlignment="1">
      <alignment horizontal="center" vertical="center"/>
    </xf>
    <xf numFmtId="165" fontId="8" fillId="4" borderId="18" xfId="0" applyNumberFormat="1" applyFont="1" applyFill="1" applyBorder="1" applyAlignment="1">
      <alignment horizontal="center" vertical="center"/>
    </xf>
    <xf numFmtId="14" fontId="6" fillId="4" borderId="14" xfId="0" applyNumberFormat="1" applyFont="1" applyFill="1" applyBorder="1" applyAlignment="1">
      <alignment horizontal="center" vertical="center"/>
    </xf>
    <xf numFmtId="2" fontId="9" fillId="0" borderId="8" xfId="0" applyNumberFormat="1" applyFont="1" applyBorder="1" applyAlignment="1">
      <alignment horizontal="center" vertical="center"/>
    </xf>
    <xf numFmtId="2" fontId="9" fillId="3" borderId="9" xfId="0" applyNumberFormat="1" applyFont="1" applyFill="1" applyBorder="1" applyAlignment="1">
      <alignment horizontal="center" vertical="center"/>
    </xf>
    <xf numFmtId="0" fontId="8" fillId="4" borderId="19" xfId="0" applyFont="1" applyFill="1" applyBorder="1" applyAlignment="1">
      <alignment horizontal="center" vertical="center"/>
    </xf>
    <xf numFmtId="0" fontId="8" fillId="4" borderId="20" xfId="0" applyFont="1" applyFill="1" applyBorder="1" applyAlignment="1">
      <alignment horizontal="center" vertical="center"/>
    </xf>
    <xf numFmtId="0" fontId="8" fillId="4" borderId="21" xfId="0" applyFont="1" applyFill="1" applyBorder="1" applyAlignment="1">
      <alignment horizontal="center" vertical="center"/>
    </xf>
    <xf numFmtId="0" fontId="8" fillId="4" borderId="18" xfId="0" applyFont="1" applyFill="1" applyBorder="1" applyAlignment="1">
      <alignment horizontal="center" vertical="center"/>
    </xf>
    <xf numFmtId="0" fontId="10" fillId="0" borderId="0" xfId="0" applyFont="1" applyAlignment="1">
      <alignment vertical="center"/>
    </xf>
  </cellXfs>
  <cellStyles count="5">
    <cellStyle name="Lien hypertexte" xfId="1" builtinId="8" hidden="1"/>
    <cellStyle name="Lien hypertexte visité" xfId="2" builtinId="9" hidden="1"/>
    <cellStyle name="Monétaire" xfId="3" builtinId="4"/>
    <cellStyle name="Normal" xfId="0" builtinId="0"/>
    <cellStyle name="Normal 2" xfId="4" xr:uid="{00000000-0005-0000-0000-000004000000}"/>
  </cellStyles>
  <dxfs count="49"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</dxfs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microsoft.com/office/2006/relationships/xlExternalLinkPath/xlPathMissing" Target="Disclaimer-Smartsheet-Templates_Solution1-Tab5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Maintenance Work Order"/>
      <sheetName val="BLANK - Maintenance Work Order "/>
      <sheetName val="- Disclaimer -"/>
    </sheetNames>
    <sheetDataSet>
      <sheetData sheetId="0"/>
      <sheetData sheetId="1" refreshError="1"/>
      <sheetData sheetId="2" refreshError="1"/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3" tint="-0.499984740745262"/>
    <pageSetUpPr fitToPage="1"/>
  </sheetPr>
  <dimension ref="A1:AM33"/>
  <sheetViews>
    <sheetView showGridLines="0" tabSelected="1" zoomScale="70" zoomScaleNormal="70" workbookViewId="0">
      <pane xSplit="2" ySplit="3" topLeftCell="C4" activePane="bottomRight" state="frozen"/>
      <selection pane="topRight" activeCell="C1" sqref="C1"/>
      <selection pane="bottomLeft" activeCell="A4" sqref="A4"/>
      <selection pane="bottomRight" activeCell="J13" sqref="J13"/>
    </sheetView>
  </sheetViews>
  <sheetFormatPr baseColWidth="10" defaultColWidth="11" defaultRowHeight="15.6" x14ac:dyDescent="0.3"/>
  <cols>
    <col min="1" max="1" width="12.3984375" customWidth="1"/>
    <col min="2" max="2" width="11.09765625" style="11" customWidth="1"/>
    <col min="3" max="3" width="7.69921875" customWidth="1"/>
    <col min="4" max="4" width="9.69921875" customWidth="1"/>
    <col min="5" max="5" width="12.69921875" style="19" customWidth="1"/>
    <col min="6" max="6" width="7.69921875" customWidth="1"/>
    <col min="7" max="7" width="9.69921875" customWidth="1"/>
    <col min="8" max="8" width="12.69921875" style="19" customWidth="1"/>
    <col min="9" max="9" width="7.69921875" customWidth="1"/>
    <col min="10" max="10" width="9.69921875" customWidth="1"/>
    <col min="11" max="11" width="12.69921875" customWidth="1"/>
    <col min="12" max="12" width="7.69921875" customWidth="1"/>
    <col min="13" max="13" width="9.69921875" customWidth="1"/>
    <col min="14" max="14" width="12.69921875" customWidth="1"/>
    <col min="15" max="15" width="7.69921875" hidden="1" customWidth="1"/>
    <col min="16" max="16" width="9.69921875" hidden="1" customWidth="1"/>
    <col min="17" max="17" width="12.69921875" hidden="1" customWidth="1"/>
    <col min="18" max="18" width="7.69921875" customWidth="1"/>
    <col min="19" max="19" width="9.69921875" customWidth="1"/>
    <col min="20" max="20" width="12.69921875" customWidth="1"/>
    <col min="21" max="21" width="7.69921875" customWidth="1"/>
    <col min="22" max="22" width="9.69921875" customWidth="1"/>
    <col min="23" max="23" width="12.69921875" customWidth="1"/>
    <col min="24" max="24" width="7.69921875" hidden="1" customWidth="1"/>
    <col min="25" max="25" width="9.69921875" hidden="1" customWidth="1"/>
    <col min="26" max="26" width="12.69921875" hidden="1" customWidth="1"/>
    <col min="27" max="27" width="7.69921875" customWidth="1"/>
    <col min="28" max="28" width="9.69921875" style="19" customWidth="1"/>
    <col min="29" max="29" width="12.69921875" customWidth="1"/>
    <col min="30" max="30" width="7.69921875" customWidth="1"/>
    <col min="31" max="31" width="9.69921875" customWidth="1"/>
    <col min="32" max="32" width="12.69921875" customWidth="1"/>
    <col min="33" max="33" width="9.59765625" customWidth="1"/>
    <col min="34" max="34" width="12.69921875" customWidth="1"/>
    <col min="35" max="35" width="9.59765625" customWidth="1"/>
    <col min="36" max="36" width="14.69921875" customWidth="1"/>
    <col min="37" max="37" width="9.59765625" customWidth="1"/>
    <col min="38" max="38" width="14.69921875" customWidth="1"/>
  </cols>
  <sheetData>
    <row r="1" spans="1:38" ht="69.599999999999994" customHeight="1" x14ac:dyDescent="0.3">
      <c r="A1" s="2"/>
      <c r="B1" s="10"/>
      <c r="C1" s="1"/>
      <c r="D1" s="1"/>
      <c r="E1" s="16"/>
      <c r="F1" s="1"/>
      <c r="G1" s="1"/>
      <c r="H1" s="16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6"/>
      <c r="AC1" s="1"/>
      <c r="AD1" s="1"/>
      <c r="AE1" s="1"/>
      <c r="AF1" s="1"/>
      <c r="AG1" s="1"/>
      <c r="AH1" s="1"/>
      <c r="AI1" s="1"/>
      <c r="AJ1" s="1"/>
      <c r="AK1" s="1"/>
    </row>
    <row r="2" spans="1:38" ht="35.25" customHeight="1" thickBot="1" x14ac:dyDescent="0.35">
      <c r="A2" s="26" t="s">
        <v>11</v>
      </c>
      <c r="B2" s="27">
        <f>SUM(AL4:AL66)</f>
        <v>20473.785642857143</v>
      </c>
      <c r="C2" s="31" t="s">
        <v>12</v>
      </c>
      <c r="D2" s="32"/>
      <c r="E2" s="34"/>
      <c r="F2" s="31" t="s">
        <v>13</v>
      </c>
      <c r="G2" s="32"/>
      <c r="H2" s="34"/>
      <c r="I2" s="31" t="s">
        <v>14</v>
      </c>
      <c r="J2" s="32"/>
      <c r="K2" s="34"/>
      <c r="L2" s="31" t="s">
        <v>15</v>
      </c>
      <c r="M2" s="32"/>
      <c r="N2" s="34"/>
      <c r="O2" s="31" t="s">
        <v>5</v>
      </c>
      <c r="P2" s="32"/>
      <c r="Q2" s="34"/>
      <c r="R2" s="31" t="s">
        <v>16</v>
      </c>
      <c r="S2" s="32"/>
      <c r="T2" s="34"/>
      <c r="U2" s="31" t="s">
        <v>17</v>
      </c>
      <c r="V2" s="32"/>
      <c r="W2" s="34"/>
      <c r="X2" s="31" t="s">
        <v>4</v>
      </c>
      <c r="Y2" s="32"/>
      <c r="Z2" s="34"/>
      <c r="AA2" s="31" t="s">
        <v>18</v>
      </c>
      <c r="AB2" s="32"/>
      <c r="AC2" s="34"/>
      <c r="AD2" s="31" t="s">
        <v>19</v>
      </c>
      <c r="AE2" s="32"/>
      <c r="AF2" s="34"/>
      <c r="AG2" s="31" t="s">
        <v>6</v>
      </c>
      <c r="AH2" s="32"/>
      <c r="AI2" s="31" t="s">
        <v>7</v>
      </c>
      <c r="AJ2" s="32"/>
      <c r="AK2" s="31" t="s">
        <v>8</v>
      </c>
      <c r="AL2" s="33"/>
    </row>
    <row r="3" spans="1:38" ht="21.6" customHeight="1" thickTop="1" x14ac:dyDescent="0.3">
      <c r="A3" s="25" t="s">
        <v>3</v>
      </c>
      <c r="B3" s="25" t="s">
        <v>1</v>
      </c>
      <c r="C3" s="23" t="s">
        <v>1</v>
      </c>
      <c r="D3" s="24" t="s">
        <v>0</v>
      </c>
      <c r="E3" s="25" t="s">
        <v>2</v>
      </c>
      <c r="F3" s="23" t="s">
        <v>1</v>
      </c>
      <c r="G3" s="24" t="s">
        <v>0</v>
      </c>
      <c r="H3" s="25" t="s">
        <v>2</v>
      </c>
      <c r="I3" s="23" t="s">
        <v>1</v>
      </c>
      <c r="J3" s="24" t="s">
        <v>0</v>
      </c>
      <c r="K3" s="25" t="s">
        <v>2</v>
      </c>
      <c r="L3" s="23" t="s">
        <v>1</v>
      </c>
      <c r="M3" s="24" t="s">
        <v>0</v>
      </c>
      <c r="N3" s="25" t="s">
        <v>2</v>
      </c>
      <c r="O3" s="23" t="s">
        <v>1</v>
      </c>
      <c r="P3" s="24" t="s">
        <v>0</v>
      </c>
      <c r="Q3" s="25" t="s">
        <v>2</v>
      </c>
      <c r="R3" s="23" t="s">
        <v>1</v>
      </c>
      <c r="S3" s="24" t="s">
        <v>0</v>
      </c>
      <c r="T3" s="25" t="s">
        <v>2</v>
      </c>
      <c r="U3" s="23" t="s">
        <v>1</v>
      </c>
      <c r="V3" s="24" t="s">
        <v>0</v>
      </c>
      <c r="W3" s="25" t="s">
        <v>2</v>
      </c>
      <c r="X3" s="23" t="s">
        <v>1</v>
      </c>
      <c r="Y3" s="24" t="s">
        <v>0</v>
      </c>
      <c r="Z3" s="25" t="s">
        <v>2</v>
      </c>
      <c r="AA3" s="23" t="s">
        <v>1</v>
      </c>
      <c r="AB3" s="24" t="s">
        <v>0</v>
      </c>
      <c r="AC3" s="25" t="s">
        <v>2</v>
      </c>
      <c r="AD3" s="23" t="s">
        <v>1</v>
      </c>
      <c r="AE3" s="24" t="s">
        <v>0</v>
      </c>
      <c r="AF3" s="25" t="s">
        <v>2</v>
      </c>
      <c r="AG3" s="24" t="s">
        <v>0</v>
      </c>
      <c r="AH3" s="25" t="s">
        <v>2</v>
      </c>
      <c r="AI3" s="24" t="s">
        <v>0</v>
      </c>
      <c r="AJ3" s="25" t="s">
        <v>2</v>
      </c>
      <c r="AK3" s="24" t="s">
        <v>10</v>
      </c>
      <c r="AL3" s="28" t="s">
        <v>9</v>
      </c>
    </row>
    <row r="4" spans="1:38" ht="25.2" customHeight="1" x14ac:dyDescent="0.3">
      <c r="A4" s="29" t="s">
        <v>20</v>
      </c>
      <c r="B4" s="8">
        <v>12</v>
      </c>
      <c r="C4" s="4">
        <v>12</v>
      </c>
      <c r="D4" s="13">
        <v>46</v>
      </c>
      <c r="E4" s="17">
        <f t="shared" ref="E4:E19" si="0">IF(D4="","-      €",C4*D4)</f>
        <v>552</v>
      </c>
      <c r="F4" s="4">
        <v>12</v>
      </c>
      <c r="G4" s="13">
        <v>32.36</v>
      </c>
      <c r="H4" s="17">
        <f t="shared" ref="H4:H33" si="1">IF(G4="","-      €",F4*G4)</f>
        <v>388.32</v>
      </c>
      <c r="I4" s="4"/>
      <c r="J4" s="15"/>
      <c r="K4" s="17" t="str">
        <f t="shared" ref="K4:K33" si="2">IF(J4="","-      €",I4*J4)</f>
        <v>-      €</v>
      </c>
      <c r="L4" s="4">
        <v>12</v>
      </c>
      <c r="M4" s="13">
        <v>55.53</v>
      </c>
      <c r="N4" s="17">
        <f t="shared" ref="N4:N33" si="3">IF(M4="","-      €",L4*M4)</f>
        <v>666.36</v>
      </c>
      <c r="O4" s="4"/>
      <c r="P4" s="13"/>
      <c r="Q4" s="6">
        <f t="shared" ref="Q4:Q5" si="4">P4*O4</f>
        <v>0</v>
      </c>
      <c r="R4" s="4">
        <v>12</v>
      </c>
      <c r="S4" s="13">
        <v>18.100000000000001</v>
      </c>
      <c r="T4" s="17">
        <f t="shared" ref="T4:T33" si="5">IF(S4="","-      €",R4*S4)</f>
        <v>217.20000000000002</v>
      </c>
      <c r="U4" s="4">
        <v>12</v>
      </c>
      <c r="V4" s="15"/>
      <c r="W4" s="17" t="str">
        <f t="shared" ref="W4:W33" si="6">IF(V4="","-      €",U4*V4)</f>
        <v>-      €</v>
      </c>
      <c r="X4" s="4">
        <v>12</v>
      </c>
      <c r="Y4" s="13">
        <v>520</v>
      </c>
      <c r="Z4" s="17">
        <f t="shared" ref="Z4:Z25" si="7">IF(Y4="","-      €",X4*Y4)</f>
        <v>6240</v>
      </c>
      <c r="AA4" s="4">
        <v>12</v>
      </c>
      <c r="AB4" s="13">
        <v>25</v>
      </c>
      <c r="AC4" s="17">
        <f t="shared" ref="AC4:AC33" si="8">IF(AB4="","-      €",AA4*AB4)</f>
        <v>300</v>
      </c>
      <c r="AD4" s="4">
        <v>12</v>
      </c>
      <c r="AE4" s="13">
        <v>12.8</v>
      </c>
      <c r="AF4" s="17">
        <f t="shared" ref="AF4:AF27" si="9">IF(AE4="","-      €",AD4*AE4)</f>
        <v>153.60000000000002</v>
      </c>
      <c r="AG4" s="13"/>
      <c r="AH4" s="17" t="str">
        <f>IF(AG4="","-      €",AF4*AG4)</f>
        <v>-      €</v>
      </c>
      <c r="AI4" s="13"/>
      <c r="AJ4" s="17"/>
      <c r="AK4" s="20"/>
      <c r="AL4" s="17"/>
    </row>
    <row r="5" spans="1:38" ht="21.6" customHeight="1" x14ac:dyDescent="0.3">
      <c r="A5" s="30" t="s">
        <v>21</v>
      </c>
      <c r="B5" s="9">
        <v>240</v>
      </c>
      <c r="C5" s="5">
        <v>240</v>
      </c>
      <c r="D5" s="12">
        <v>5.05</v>
      </c>
      <c r="E5" s="18">
        <f t="shared" si="0"/>
        <v>1212</v>
      </c>
      <c r="F5" s="5">
        <v>240</v>
      </c>
      <c r="G5" s="12">
        <v>5.76</v>
      </c>
      <c r="H5" s="18">
        <f t="shared" si="1"/>
        <v>1382.3999999999999</v>
      </c>
      <c r="I5" s="5"/>
      <c r="J5" s="12"/>
      <c r="K5" s="18" t="str">
        <f t="shared" si="2"/>
        <v>-      €</v>
      </c>
      <c r="L5" s="5">
        <v>240</v>
      </c>
      <c r="M5" s="12">
        <v>4.8499999999999996</v>
      </c>
      <c r="N5" s="18">
        <f t="shared" si="3"/>
        <v>1164</v>
      </c>
      <c r="O5" s="5"/>
      <c r="P5" s="12"/>
      <c r="Q5" s="7">
        <f t="shared" si="4"/>
        <v>0</v>
      </c>
      <c r="R5" s="5">
        <v>240</v>
      </c>
      <c r="S5" s="12">
        <v>3.5249999999999999</v>
      </c>
      <c r="T5" s="18">
        <f t="shared" si="5"/>
        <v>846</v>
      </c>
      <c r="U5" s="5">
        <v>240</v>
      </c>
      <c r="V5" s="12">
        <v>4.2699999999999996</v>
      </c>
      <c r="W5" s="18">
        <f t="shared" si="6"/>
        <v>1024.8</v>
      </c>
      <c r="X5" s="5">
        <v>240</v>
      </c>
      <c r="Y5" s="12">
        <v>2.6316999999999999</v>
      </c>
      <c r="Z5" s="18">
        <f t="shared" si="7"/>
        <v>631.60799999999995</v>
      </c>
      <c r="AA5" s="5">
        <v>240</v>
      </c>
      <c r="AB5" s="12">
        <v>1.6</v>
      </c>
      <c r="AC5" s="18">
        <f t="shared" si="8"/>
        <v>384</v>
      </c>
      <c r="AD5" s="5">
        <v>240</v>
      </c>
      <c r="AE5" s="12">
        <v>8.32</v>
      </c>
      <c r="AF5" s="18">
        <f t="shared" si="9"/>
        <v>1996.8000000000002</v>
      </c>
      <c r="AG5" s="12">
        <f>AVERAGE(D5,G5,J5,M5,S5,V5,Y5,AB5,AE5)</f>
        <v>4.5008374999999994</v>
      </c>
      <c r="AH5" s="18">
        <f>AVERAGE(E5,H5,K5,N5,T5,W5,Z5,AC5,AF5)</f>
        <v>1080.201</v>
      </c>
      <c r="AI5" s="12">
        <f>MIN(D5,G5,J5,M5,S5,V5,Y5,AB5,AE5)</f>
        <v>1.6</v>
      </c>
      <c r="AJ5" s="18">
        <f>MIN(E5,H5,K5,N5,T5,W5,Z5,AC5,AF5)</f>
        <v>384</v>
      </c>
      <c r="AK5" s="21">
        <f>AG5-AI5</f>
        <v>2.9008374999999993</v>
      </c>
      <c r="AL5" s="22">
        <f>AH5-AJ5</f>
        <v>696.20100000000002</v>
      </c>
    </row>
    <row r="6" spans="1:38" ht="25.2" customHeight="1" x14ac:dyDescent="0.3">
      <c r="A6" s="29" t="s">
        <v>22</v>
      </c>
      <c r="B6" s="8">
        <v>6</v>
      </c>
      <c r="C6" s="4">
        <v>6</v>
      </c>
      <c r="D6" s="13">
        <v>26</v>
      </c>
      <c r="E6" s="17">
        <f t="shared" si="0"/>
        <v>156</v>
      </c>
      <c r="F6" s="4">
        <v>6</v>
      </c>
      <c r="G6" s="13">
        <v>27.75</v>
      </c>
      <c r="H6" s="17">
        <f t="shared" si="1"/>
        <v>166.5</v>
      </c>
      <c r="I6" s="4"/>
      <c r="J6" s="15"/>
      <c r="K6" s="17" t="str">
        <f t="shared" si="2"/>
        <v>-      €</v>
      </c>
      <c r="L6" s="4">
        <v>6</v>
      </c>
      <c r="M6" s="13">
        <v>93.551000000000002</v>
      </c>
      <c r="N6" s="17">
        <f t="shared" si="3"/>
        <v>561.30600000000004</v>
      </c>
      <c r="O6" s="4"/>
      <c r="P6" s="13"/>
      <c r="Q6" s="6">
        <f t="shared" ref="Q6:Q19" si="10">P6*O6</f>
        <v>0</v>
      </c>
      <c r="R6" s="4">
        <v>6</v>
      </c>
      <c r="S6" s="13">
        <v>33.9</v>
      </c>
      <c r="T6" s="17">
        <f t="shared" si="5"/>
        <v>203.39999999999998</v>
      </c>
      <c r="U6" s="4">
        <v>6</v>
      </c>
      <c r="V6" s="15"/>
      <c r="W6" s="17" t="str">
        <f t="shared" si="6"/>
        <v>-      €</v>
      </c>
      <c r="X6" s="4">
        <v>6</v>
      </c>
      <c r="Y6" s="13">
        <v>265</v>
      </c>
      <c r="Z6" s="17">
        <f t="shared" si="7"/>
        <v>1590</v>
      </c>
      <c r="AA6" s="4">
        <v>6</v>
      </c>
      <c r="AB6" s="13">
        <v>50</v>
      </c>
      <c r="AC6" s="17">
        <f t="shared" si="8"/>
        <v>300</v>
      </c>
      <c r="AD6" s="4">
        <v>6</v>
      </c>
      <c r="AE6" s="13">
        <v>10.6</v>
      </c>
      <c r="AF6" s="17">
        <f t="shared" si="9"/>
        <v>63.599999999999994</v>
      </c>
      <c r="AG6" s="13"/>
      <c r="AH6" s="17" t="str">
        <f>IF(AG6="","-      €",AF6*AG6)</f>
        <v>-      €</v>
      </c>
      <c r="AI6" s="13"/>
      <c r="AJ6" s="17"/>
      <c r="AK6" s="20"/>
      <c r="AL6" s="17"/>
    </row>
    <row r="7" spans="1:38" ht="21.6" customHeight="1" x14ac:dyDescent="0.3">
      <c r="A7" s="30" t="s">
        <v>23</v>
      </c>
      <c r="B7" s="9">
        <v>120</v>
      </c>
      <c r="C7" s="5">
        <v>120</v>
      </c>
      <c r="D7" s="12">
        <v>3.5</v>
      </c>
      <c r="E7" s="18">
        <f t="shared" si="0"/>
        <v>420</v>
      </c>
      <c r="F7" s="5">
        <v>120</v>
      </c>
      <c r="G7" s="12">
        <v>4.51</v>
      </c>
      <c r="H7" s="18">
        <f t="shared" si="1"/>
        <v>541.19999999999993</v>
      </c>
      <c r="I7" s="5"/>
      <c r="J7" s="12"/>
      <c r="K7" s="18" t="str">
        <f t="shared" si="2"/>
        <v>-      €</v>
      </c>
      <c r="L7" s="5">
        <v>120</v>
      </c>
      <c r="M7" s="12">
        <v>4.07</v>
      </c>
      <c r="N7" s="18">
        <f t="shared" si="3"/>
        <v>488.40000000000003</v>
      </c>
      <c r="O7" s="5"/>
      <c r="P7" s="12"/>
      <c r="Q7" s="7">
        <f t="shared" si="10"/>
        <v>0</v>
      </c>
      <c r="R7" s="5">
        <v>120</v>
      </c>
      <c r="S7" s="12">
        <v>4.95</v>
      </c>
      <c r="T7" s="18">
        <f t="shared" si="5"/>
        <v>594</v>
      </c>
      <c r="U7" s="5">
        <v>120</v>
      </c>
      <c r="V7" s="12">
        <v>3.97</v>
      </c>
      <c r="W7" s="18">
        <f t="shared" si="6"/>
        <v>476.40000000000003</v>
      </c>
      <c r="X7" s="5">
        <v>120</v>
      </c>
      <c r="Y7" s="12">
        <v>5.1352000000000002</v>
      </c>
      <c r="Z7" s="18">
        <f t="shared" si="7"/>
        <v>616.22400000000005</v>
      </c>
      <c r="AA7" s="5">
        <v>120</v>
      </c>
      <c r="AB7" s="12">
        <v>3</v>
      </c>
      <c r="AC7" s="18">
        <f t="shared" si="8"/>
        <v>360</v>
      </c>
      <c r="AD7" s="5">
        <v>120</v>
      </c>
      <c r="AE7" s="12">
        <v>7.3</v>
      </c>
      <c r="AF7" s="18">
        <f t="shared" si="9"/>
        <v>876</v>
      </c>
      <c r="AG7" s="12">
        <f>AVERAGE(D7,G7,J7,M7,S7,V7,Y7,AB7,AE7)</f>
        <v>4.5544000000000002</v>
      </c>
      <c r="AH7" s="18">
        <f>AVERAGE(E7,H7,K7,N7,T7,W7,Z7,AC7,AF7)</f>
        <v>546.52800000000002</v>
      </c>
      <c r="AI7" s="12">
        <f>MIN(D7,G7,J7,M7,S7,V7,Y7,AB7,AE7)</f>
        <v>3</v>
      </c>
      <c r="AJ7" s="18">
        <f>MIN(E7,H7,K7,N7,T7,W7,Z7,AC7,AF7)</f>
        <v>360</v>
      </c>
      <c r="AK7" s="21">
        <f>AG7-AI7</f>
        <v>1.5544000000000002</v>
      </c>
      <c r="AL7" s="22">
        <f>AH7-AJ7</f>
        <v>186.52800000000002</v>
      </c>
    </row>
    <row r="8" spans="1:38" ht="25.2" customHeight="1" x14ac:dyDescent="0.3">
      <c r="A8" s="29" t="s">
        <v>24</v>
      </c>
      <c r="B8" s="8">
        <v>3</v>
      </c>
      <c r="C8" s="4">
        <v>3</v>
      </c>
      <c r="D8" s="13">
        <v>26</v>
      </c>
      <c r="E8" s="17">
        <f t="shared" si="0"/>
        <v>78</v>
      </c>
      <c r="F8" s="4">
        <v>3</v>
      </c>
      <c r="G8" s="13">
        <v>55.5</v>
      </c>
      <c r="H8" s="17">
        <f t="shared" si="1"/>
        <v>166.5</v>
      </c>
      <c r="I8" s="4"/>
      <c r="J8" s="15"/>
      <c r="K8" s="17" t="str">
        <f t="shared" si="2"/>
        <v>-      €</v>
      </c>
      <c r="L8" s="4">
        <v>3</v>
      </c>
      <c r="M8" s="13">
        <v>188.66</v>
      </c>
      <c r="N8" s="17">
        <f t="shared" si="3"/>
        <v>565.98</v>
      </c>
      <c r="O8" s="4"/>
      <c r="P8" s="13"/>
      <c r="Q8" s="6">
        <f t="shared" si="10"/>
        <v>0</v>
      </c>
      <c r="R8" s="4">
        <v>3</v>
      </c>
      <c r="S8" s="13">
        <v>25</v>
      </c>
      <c r="T8" s="17">
        <f t="shared" si="5"/>
        <v>75</v>
      </c>
      <c r="U8" s="4">
        <v>3</v>
      </c>
      <c r="V8" s="15"/>
      <c r="W8" s="17" t="str">
        <f t="shared" si="6"/>
        <v>-      €</v>
      </c>
      <c r="X8" s="4">
        <v>3</v>
      </c>
      <c r="Y8" s="13">
        <v>650</v>
      </c>
      <c r="Z8" s="17">
        <f t="shared" si="7"/>
        <v>1950</v>
      </c>
      <c r="AA8" s="4">
        <v>3</v>
      </c>
      <c r="AB8" s="13">
        <v>116.67</v>
      </c>
      <c r="AC8" s="17">
        <f t="shared" si="8"/>
        <v>350.01</v>
      </c>
      <c r="AD8" s="4">
        <v>3</v>
      </c>
      <c r="AE8" s="13">
        <v>14.3</v>
      </c>
      <c r="AF8" s="17">
        <f t="shared" si="9"/>
        <v>42.900000000000006</v>
      </c>
      <c r="AG8" s="13"/>
      <c r="AH8" s="17" t="str">
        <f>IF(AG8="","-      €",AF8*AG8)</f>
        <v>-      €</v>
      </c>
      <c r="AI8" s="13"/>
      <c r="AJ8" s="17"/>
      <c r="AK8" s="20"/>
      <c r="AL8" s="17"/>
    </row>
    <row r="9" spans="1:38" ht="21.6" customHeight="1" x14ac:dyDescent="0.3">
      <c r="A9" s="30" t="s">
        <v>25</v>
      </c>
      <c r="B9" s="9">
        <v>60</v>
      </c>
      <c r="C9" s="5">
        <v>60</v>
      </c>
      <c r="D9" s="12">
        <v>4.8</v>
      </c>
      <c r="E9" s="18">
        <f t="shared" si="0"/>
        <v>288</v>
      </c>
      <c r="F9" s="5">
        <v>60</v>
      </c>
      <c r="G9" s="12">
        <v>6.36</v>
      </c>
      <c r="H9" s="18">
        <f t="shared" si="1"/>
        <v>381.6</v>
      </c>
      <c r="I9" s="5"/>
      <c r="J9" s="12"/>
      <c r="K9" s="18" t="str">
        <f t="shared" si="2"/>
        <v>-      €</v>
      </c>
      <c r="L9" s="5">
        <v>60</v>
      </c>
      <c r="M9" s="12">
        <v>9.2200000000000006</v>
      </c>
      <c r="N9" s="18">
        <f t="shared" si="3"/>
        <v>553.20000000000005</v>
      </c>
      <c r="O9" s="5"/>
      <c r="P9" s="12"/>
      <c r="Q9" s="7">
        <f t="shared" si="10"/>
        <v>0</v>
      </c>
      <c r="R9" s="5">
        <v>60</v>
      </c>
      <c r="S9" s="12">
        <v>6.9</v>
      </c>
      <c r="T9" s="18">
        <f t="shared" si="5"/>
        <v>414</v>
      </c>
      <c r="U9" s="5">
        <v>60</v>
      </c>
      <c r="V9" s="12">
        <v>7.09</v>
      </c>
      <c r="W9" s="18">
        <f t="shared" si="6"/>
        <v>425.4</v>
      </c>
      <c r="X9" s="5">
        <v>60</v>
      </c>
      <c r="Y9" s="12">
        <v>13.622999999999999</v>
      </c>
      <c r="Z9" s="18">
        <f t="shared" si="7"/>
        <v>817.38</v>
      </c>
      <c r="AA9" s="5">
        <v>60</v>
      </c>
      <c r="AB9" s="12">
        <v>7</v>
      </c>
      <c r="AC9" s="18">
        <f t="shared" si="8"/>
        <v>420</v>
      </c>
      <c r="AD9" s="5">
        <v>60</v>
      </c>
      <c r="AE9" s="12">
        <v>10.95</v>
      </c>
      <c r="AF9" s="18">
        <f t="shared" si="9"/>
        <v>657</v>
      </c>
      <c r="AG9" s="12">
        <f>AVERAGE(D9,G9,J9,M9,S9,V9,Y9,AB9,AE9)</f>
        <v>8.2428749999999997</v>
      </c>
      <c r="AH9" s="18">
        <f>AVERAGE(E9,H9,K9,N9,T9,W9,Z9,AC9,AF9)</f>
        <v>494.57250000000005</v>
      </c>
      <c r="AI9" s="12">
        <f>MIN(D9,G9,J9,M9,S9,V9,Y9,AB9,AE9)</f>
        <v>4.8</v>
      </c>
      <c r="AJ9" s="18">
        <f>MIN(E9,H9,K9,N9,T9,W9,Z9,AC9,AF9)</f>
        <v>288</v>
      </c>
      <c r="AK9" s="21">
        <f t="shared" ref="AK9" si="11">AG9-AI9</f>
        <v>3.4428749999999999</v>
      </c>
      <c r="AL9" s="22">
        <f t="shared" ref="AL9" si="12">AH9-AJ9</f>
        <v>206.57250000000005</v>
      </c>
    </row>
    <row r="10" spans="1:38" ht="25.2" customHeight="1" x14ac:dyDescent="0.3">
      <c r="A10" s="29" t="s">
        <v>26</v>
      </c>
      <c r="B10" s="8">
        <v>18</v>
      </c>
      <c r="C10" s="4">
        <v>18</v>
      </c>
      <c r="D10" s="13">
        <v>53</v>
      </c>
      <c r="E10" s="17">
        <f t="shared" si="0"/>
        <v>954</v>
      </c>
      <c r="F10" s="4">
        <v>18</v>
      </c>
      <c r="G10" s="13">
        <v>31.28</v>
      </c>
      <c r="H10" s="17">
        <f t="shared" si="1"/>
        <v>563.04</v>
      </c>
      <c r="I10" s="4"/>
      <c r="J10" s="15"/>
      <c r="K10" s="17" t="str">
        <f t="shared" si="2"/>
        <v>-      €</v>
      </c>
      <c r="L10" s="4">
        <v>18</v>
      </c>
      <c r="M10" s="13">
        <v>45.25</v>
      </c>
      <c r="N10" s="17">
        <f t="shared" si="3"/>
        <v>814.5</v>
      </c>
      <c r="O10" s="4"/>
      <c r="P10" s="13"/>
      <c r="Q10" s="6">
        <f t="shared" si="10"/>
        <v>0</v>
      </c>
      <c r="R10" s="4">
        <v>18</v>
      </c>
      <c r="S10" s="13">
        <v>14.5</v>
      </c>
      <c r="T10" s="17">
        <f t="shared" si="5"/>
        <v>261</v>
      </c>
      <c r="U10" s="4">
        <v>18</v>
      </c>
      <c r="V10" s="15"/>
      <c r="W10" s="17" t="str">
        <f t="shared" si="6"/>
        <v>-      €</v>
      </c>
      <c r="X10" s="4">
        <v>18</v>
      </c>
      <c r="Y10" s="13">
        <v>125</v>
      </c>
      <c r="Z10" s="17">
        <f t="shared" si="7"/>
        <v>2250</v>
      </c>
      <c r="AA10" s="4">
        <v>18</v>
      </c>
      <c r="AB10" s="13"/>
      <c r="AC10" s="17" t="str">
        <f t="shared" si="8"/>
        <v>-      €</v>
      </c>
      <c r="AD10" s="4">
        <v>18</v>
      </c>
      <c r="AE10" s="13">
        <v>33.200000000000003</v>
      </c>
      <c r="AF10" s="17">
        <f t="shared" si="9"/>
        <v>597.6</v>
      </c>
      <c r="AG10" s="13"/>
      <c r="AH10" s="17" t="str">
        <f>IF(AG10="","-      €",AF10*AG10)</f>
        <v>-      €</v>
      </c>
      <c r="AI10" s="13"/>
      <c r="AJ10" s="17"/>
      <c r="AK10" s="20"/>
      <c r="AL10" s="17"/>
    </row>
    <row r="11" spans="1:38" ht="21.6" customHeight="1" x14ac:dyDescent="0.3">
      <c r="A11" s="30" t="s">
        <v>27</v>
      </c>
      <c r="B11" s="9">
        <v>360</v>
      </c>
      <c r="C11" s="5">
        <v>360</v>
      </c>
      <c r="D11" s="12">
        <v>5</v>
      </c>
      <c r="E11" s="18">
        <f t="shared" si="0"/>
        <v>1800</v>
      </c>
      <c r="F11" s="5">
        <v>360</v>
      </c>
      <c r="G11" s="12">
        <v>13.54</v>
      </c>
      <c r="H11" s="18">
        <f t="shared" si="1"/>
        <v>4874.3999999999996</v>
      </c>
      <c r="I11" s="5"/>
      <c r="J11" s="12"/>
      <c r="K11" s="18" t="str">
        <f t="shared" si="2"/>
        <v>-      €</v>
      </c>
      <c r="L11" s="5">
        <v>360</v>
      </c>
      <c r="M11" s="12">
        <v>12.18</v>
      </c>
      <c r="N11" s="18">
        <f t="shared" si="3"/>
        <v>4384.8</v>
      </c>
      <c r="O11" s="5"/>
      <c r="P11" s="12"/>
      <c r="Q11" s="7">
        <f t="shared" si="10"/>
        <v>0</v>
      </c>
      <c r="R11" s="5">
        <v>360</v>
      </c>
      <c r="S11" s="12">
        <v>4.5</v>
      </c>
      <c r="T11" s="18">
        <f t="shared" si="5"/>
        <v>1620</v>
      </c>
      <c r="U11" s="5">
        <v>360</v>
      </c>
      <c r="V11" s="12">
        <v>7.74</v>
      </c>
      <c r="W11" s="18">
        <f t="shared" si="6"/>
        <v>2786.4</v>
      </c>
      <c r="X11" s="5">
        <v>360</v>
      </c>
      <c r="Y11" s="12">
        <v>7.1639999999999997</v>
      </c>
      <c r="Z11" s="18">
        <f t="shared" si="7"/>
        <v>2579.04</v>
      </c>
      <c r="AA11" s="5">
        <v>360</v>
      </c>
      <c r="AB11" s="12">
        <v>14.5</v>
      </c>
      <c r="AC11" s="18">
        <f t="shared" si="8"/>
        <v>5220</v>
      </c>
      <c r="AD11" s="5">
        <v>360</v>
      </c>
      <c r="AE11" s="12">
        <v>22.4</v>
      </c>
      <c r="AF11" s="18">
        <f t="shared" si="9"/>
        <v>8063.9999999999991</v>
      </c>
      <c r="AG11" s="12">
        <f>AVERAGE(D11,G11,J11,M11,S11,V11,Y11,AB11,AE11)</f>
        <v>10.878</v>
      </c>
      <c r="AH11" s="18">
        <f>AVERAGE(E11,H11,K11,N11,T11,W11,Z11,AC11,AF11)</f>
        <v>3916.08</v>
      </c>
      <c r="AI11" s="12">
        <f>MIN(D11,G11,J11,M11,S11,V11,Y11,AB11,AE11)</f>
        <v>4.5</v>
      </c>
      <c r="AJ11" s="18">
        <f>MIN(E11,H11,K11,N11,T11,W11,Z11,AC11,AF11)</f>
        <v>1620</v>
      </c>
      <c r="AK11" s="21">
        <f t="shared" ref="AK11" si="13">AG11-AI11</f>
        <v>6.3780000000000001</v>
      </c>
      <c r="AL11" s="22">
        <f t="shared" ref="AL11" si="14">AH11-AJ11</f>
        <v>2296.08</v>
      </c>
    </row>
    <row r="12" spans="1:38" ht="25.2" customHeight="1" x14ac:dyDescent="0.3">
      <c r="A12" s="29" t="s">
        <v>28</v>
      </c>
      <c r="B12" s="8">
        <v>9</v>
      </c>
      <c r="C12" s="4">
        <v>9</v>
      </c>
      <c r="D12" s="13">
        <v>26</v>
      </c>
      <c r="E12" s="17">
        <f t="shared" si="0"/>
        <v>234</v>
      </c>
      <c r="F12" s="4">
        <v>9</v>
      </c>
      <c r="G12" s="13">
        <v>18.670000000000002</v>
      </c>
      <c r="H12" s="17">
        <f t="shared" si="1"/>
        <v>168.03000000000003</v>
      </c>
      <c r="I12" s="4"/>
      <c r="J12" s="15"/>
      <c r="K12" s="17" t="str">
        <f t="shared" si="2"/>
        <v>-      €</v>
      </c>
      <c r="L12" s="4">
        <v>9</v>
      </c>
      <c r="M12" s="13">
        <v>56.61</v>
      </c>
      <c r="N12" s="17">
        <f t="shared" si="3"/>
        <v>509.49</v>
      </c>
      <c r="O12" s="4"/>
      <c r="P12" s="13"/>
      <c r="Q12" s="6">
        <f t="shared" si="10"/>
        <v>0</v>
      </c>
      <c r="R12" s="4">
        <v>9</v>
      </c>
      <c r="S12" s="13">
        <v>24.45</v>
      </c>
      <c r="T12" s="17">
        <f t="shared" si="5"/>
        <v>220.04999999999998</v>
      </c>
      <c r="U12" s="4">
        <v>9</v>
      </c>
      <c r="V12" s="13"/>
      <c r="W12" s="17" t="str">
        <f t="shared" si="6"/>
        <v>-      €</v>
      </c>
      <c r="X12" s="4">
        <v>9</v>
      </c>
      <c r="Y12" s="13">
        <v>180</v>
      </c>
      <c r="Z12" s="17">
        <f t="shared" si="7"/>
        <v>1620</v>
      </c>
      <c r="AA12" s="4">
        <v>9</v>
      </c>
      <c r="AB12" s="13">
        <v>22.22</v>
      </c>
      <c r="AC12" s="17">
        <f t="shared" si="8"/>
        <v>199.98</v>
      </c>
      <c r="AD12" s="4">
        <v>9</v>
      </c>
      <c r="AE12" s="13">
        <v>11.7</v>
      </c>
      <c r="AF12" s="17">
        <f t="shared" si="9"/>
        <v>105.3</v>
      </c>
      <c r="AG12" s="13"/>
      <c r="AH12" s="17" t="str">
        <f>IF(AG12="","-      €",AF12*AG12)</f>
        <v>-      €</v>
      </c>
      <c r="AI12" s="13"/>
      <c r="AJ12" s="17"/>
      <c r="AK12" s="20"/>
      <c r="AL12" s="17"/>
    </row>
    <row r="13" spans="1:38" ht="21.6" customHeight="1" x14ac:dyDescent="0.3">
      <c r="A13" s="30" t="s">
        <v>29</v>
      </c>
      <c r="B13" s="9">
        <v>180</v>
      </c>
      <c r="C13" s="5">
        <v>180</v>
      </c>
      <c r="D13" s="12">
        <v>4.2</v>
      </c>
      <c r="E13" s="18">
        <f t="shared" si="0"/>
        <v>756</v>
      </c>
      <c r="F13" s="5">
        <v>180</v>
      </c>
      <c r="G13" s="12">
        <v>5.54</v>
      </c>
      <c r="H13" s="18">
        <f t="shared" si="1"/>
        <v>997.2</v>
      </c>
      <c r="I13" s="5"/>
      <c r="J13" s="12"/>
      <c r="K13" s="18" t="str">
        <f t="shared" si="2"/>
        <v>-      €</v>
      </c>
      <c r="L13" s="5">
        <v>180</v>
      </c>
      <c r="M13" s="12">
        <v>8.0500000000000007</v>
      </c>
      <c r="N13" s="18">
        <f t="shared" si="3"/>
        <v>1449.0000000000002</v>
      </c>
      <c r="O13" s="5"/>
      <c r="P13" s="12"/>
      <c r="Q13" s="7">
        <f t="shared" si="10"/>
        <v>0</v>
      </c>
      <c r="R13" s="5">
        <v>180</v>
      </c>
      <c r="S13" s="12">
        <v>5.2430000000000003</v>
      </c>
      <c r="T13" s="18">
        <f t="shared" si="5"/>
        <v>943.74</v>
      </c>
      <c r="U13" s="5">
        <v>180</v>
      </c>
      <c r="V13" s="12">
        <v>2.94</v>
      </c>
      <c r="W13" s="18">
        <f t="shared" si="6"/>
        <v>529.20000000000005</v>
      </c>
      <c r="X13" s="5">
        <v>180</v>
      </c>
      <c r="Y13" s="12">
        <v>5.37</v>
      </c>
      <c r="Z13" s="18">
        <f t="shared" si="7"/>
        <v>966.6</v>
      </c>
      <c r="AA13" s="5">
        <v>180</v>
      </c>
      <c r="AB13" s="12">
        <v>2.2999999999999998</v>
      </c>
      <c r="AC13" s="18">
        <f t="shared" si="8"/>
        <v>413.99999999999994</v>
      </c>
      <c r="AD13" s="5">
        <v>180</v>
      </c>
      <c r="AE13" s="12">
        <v>7.9</v>
      </c>
      <c r="AF13" s="18">
        <f t="shared" si="9"/>
        <v>1422</v>
      </c>
      <c r="AG13" s="12">
        <f>AVERAGE(D13,G13,J13,M13,S13,V13,Y13,AB13,AE13)</f>
        <v>5.1928749999999999</v>
      </c>
      <c r="AH13" s="18">
        <f>AVERAGE(E13,H13,K13,N13,T13,W13,Z13,AC13,AF13)</f>
        <v>934.71750000000009</v>
      </c>
      <c r="AI13" s="12">
        <f>MIN(D13,G13,J13,M13,S13,V13,Y13,AB13,AE13)</f>
        <v>2.2999999999999998</v>
      </c>
      <c r="AJ13" s="18">
        <f>MIN(E13,H13,K13,N13,T13,W13,Z13,AC13,AF13)</f>
        <v>413.99999999999994</v>
      </c>
      <c r="AK13" s="21">
        <f t="shared" ref="AK13" si="15">AG13-AI13</f>
        <v>2.8928750000000001</v>
      </c>
      <c r="AL13" s="22">
        <f t="shared" ref="AL13" si="16">AH13-AJ13</f>
        <v>520.7175000000002</v>
      </c>
    </row>
    <row r="14" spans="1:38" ht="25.2" customHeight="1" x14ac:dyDescent="0.3">
      <c r="A14" s="29" t="s">
        <v>30</v>
      </c>
      <c r="B14" s="8">
        <v>12</v>
      </c>
      <c r="C14" s="4">
        <v>12</v>
      </c>
      <c r="D14" s="13">
        <v>23</v>
      </c>
      <c r="E14" s="17">
        <f t="shared" si="0"/>
        <v>276</v>
      </c>
      <c r="F14" s="4">
        <v>12</v>
      </c>
      <c r="G14" s="13">
        <v>14.25</v>
      </c>
      <c r="H14" s="17">
        <f t="shared" si="1"/>
        <v>171</v>
      </c>
      <c r="I14" s="4"/>
      <c r="J14" s="15"/>
      <c r="K14" s="17" t="str">
        <f t="shared" si="2"/>
        <v>-      €</v>
      </c>
      <c r="L14" s="4">
        <v>12</v>
      </c>
      <c r="M14" s="13">
        <v>51.08</v>
      </c>
      <c r="N14" s="17">
        <f t="shared" si="3"/>
        <v>612.96</v>
      </c>
      <c r="O14" s="4"/>
      <c r="P14" s="13"/>
      <c r="Q14" s="6">
        <f t="shared" si="10"/>
        <v>0</v>
      </c>
      <c r="R14" s="4">
        <v>12</v>
      </c>
      <c r="S14" s="13">
        <v>18.75</v>
      </c>
      <c r="T14" s="17">
        <f t="shared" si="5"/>
        <v>225</v>
      </c>
      <c r="U14" s="4">
        <v>12</v>
      </c>
      <c r="V14" s="15"/>
      <c r="W14" s="17" t="str">
        <f t="shared" si="6"/>
        <v>-      €</v>
      </c>
      <c r="X14" s="4">
        <v>12</v>
      </c>
      <c r="Y14" s="13">
        <v>137.5</v>
      </c>
      <c r="Z14" s="17">
        <f t="shared" si="7"/>
        <v>1650</v>
      </c>
      <c r="AA14" s="4">
        <v>12</v>
      </c>
      <c r="AB14" s="13">
        <v>16.670000000000002</v>
      </c>
      <c r="AC14" s="17">
        <f t="shared" si="8"/>
        <v>200.04000000000002</v>
      </c>
      <c r="AD14" s="4">
        <v>12</v>
      </c>
      <c r="AE14" s="13">
        <v>12.8</v>
      </c>
      <c r="AF14" s="17">
        <f t="shared" si="9"/>
        <v>153.60000000000002</v>
      </c>
      <c r="AG14" s="13"/>
      <c r="AH14" s="17" t="str">
        <f>IF(AG14="","-      €",AF14*AG14)</f>
        <v>-      €</v>
      </c>
      <c r="AI14" s="13"/>
      <c r="AJ14" s="17"/>
      <c r="AK14" s="20"/>
      <c r="AL14" s="17"/>
    </row>
    <row r="15" spans="1:38" ht="21.6" customHeight="1" x14ac:dyDescent="0.3">
      <c r="A15" s="30" t="s">
        <v>31</v>
      </c>
      <c r="B15" s="9">
        <v>240</v>
      </c>
      <c r="C15" s="5">
        <v>240</v>
      </c>
      <c r="D15" s="12">
        <v>4</v>
      </c>
      <c r="E15" s="18">
        <f t="shared" si="0"/>
        <v>960</v>
      </c>
      <c r="F15" s="5">
        <v>240</v>
      </c>
      <c r="G15" s="12">
        <v>5.13</v>
      </c>
      <c r="H15" s="18">
        <f t="shared" si="1"/>
        <v>1231.2</v>
      </c>
      <c r="I15" s="5"/>
      <c r="J15" s="12"/>
      <c r="K15" s="18" t="str">
        <f t="shared" si="2"/>
        <v>-      €</v>
      </c>
      <c r="L15" s="5">
        <v>240</v>
      </c>
      <c r="M15" s="12">
        <v>6.62</v>
      </c>
      <c r="N15" s="18">
        <f t="shared" si="3"/>
        <v>1588.8</v>
      </c>
      <c r="O15" s="5"/>
      <c r="P15" s="12"/>
      <c r="Q15" s="7">
        <f t="shared" si="10"/>
        <v>0</v>
      </c>
      <c r="R15" s="5">
        <v>240</v>
      </c>
      <c r="S15" s="12">
        <v>4.6749999999999998</v>
      </c>
      <c r="T15" s="18">
        <f t="shared" si="5"/>
        <v>1122</v>
      </c>
      <c r="U15" s="5">
        <v>240</v>
      </c>
      <c r="V15" s="12">
        <v>3.22</v>
      </c>
      <c r="W15" s="18">
        <f t="shared" si="6"/>
        <v>772.80000000000007</v>
      </c>
      <c r="X15" s="5">
        <v>240</v>
      </c>
      <c r="Y15" s="12">
        <v>4.2049000000000003</v>
      </c>
      <c r="Z15" s="18">
        <f t="shared" si="7"/>
        <v>1009.176</v>
      </c>
      <c r="AA15" s="5">
        <v>240</v>
      </c>
      <c r="AB15" s="12">
        <v>2</v>
      </c>
      <c r="AC15" s="18">
        <f t="shared" si="8"/>
        <v>480</v>
      </c>
      <c r="AD15" s="5">
        <v>240</v>
      </c>
      <c r="AE15" s="12">
        <v>8.6</v>
      </c>
      <c r="AF15" s="18">
        <f t="shared" si="9"/>
        <v>2064</v>
      </c>
      <c r="AG15" s="12">
        <f>AVERAGE(D15,G15,J15,M15,S15,V15,Y15,AB15,AE15)</f>
        <v>4.8062374999999999</v>
      </c>
      <c r="AH15" s="18">
        <f>AVERAGE(E15,H15,K15,N15,T15,W15,Z15,AC15,AF15)</f>
        <v>1153.4970000000001</v>
      </c>
      <c r="AI15" s="12">
        <f>MIN(D15,G15,J15,M15,S15,V15,Y15,AB15,AE15)</f>
        <v>2</v>
      </c>
      <c r="AJ15" s="18">
        <f>MIN(E15,H15,K15,N15,T15,W15,Z15,AC15,AF15)</f>
        <v>480</v>
      </c>
      <c r="AK15" s="21">
        <f t="shared" ref="AK15" si="17">AG15-AI15</f>
        <v>2.8062374999999999</v>
      </c>
      <c r="AL15" s="22">
        <f t="shared" ref="AL15" si="18">AH15-AJ15</f>
        <v>673.49700000000007</v>
      </c>
    </row>
    <row r="16" spans="1:38" ht="25.2" customHeight="1" x14ac:dyDescent="0.3">
      <c r="A16" s="29" t="s">
        <v>32</v>
      </c>
      <c r="B16" s="8">
        <v>6</v>
      </c>
      <c r="C16" s="4">
        <v>6</v>
      </c>
      <c r="D16" s="13">
        <v>31</v>
      </c>
      <c r="E16" s="17">
        <f t="shared" si="0"/>
        <v>186</v>
      </c>
      <c r="F16" s="4">
        <v>6</v>
      </c>
      <c r="G16" s="13">
        <v>28.25</v>
      </c>
      <c r="H16" s="17">
        <f t="shared" si="1"/>
        <v>169.5</v>
      </c>
      <c r="I16" s="4"/>
      <c r="J16" s="15"/>
      <c r="K16" s="17" t="str">
        <f t="shared" si="2"/>
        <v>-      €</v>
      </c>
      <c r="L16" s="4">
        <v>6</v>
      </c>
      <c r="M16" s="13">
        <v>99.33</v>
      </c>
      <c r="N16" s="17">
        <f t="shared" si="3"/>
        <v>595.98</v>
      </c>
      <c r="O16" s="4"/>
      <c r="P16" s="13"/>
      <c r="Q16" s="6">
        <f t="shared" si="10"/>
        <v>0</v>
      </c>
      <c r="R16" s="4">
        <v>6</v>
      </c>
      <c r="S16" s="13">
        <v>34.5</v>
      </c>
      <c r="T16" s="17">
        <f t="shared" si="5"/>
        <v>207</v>
      </c>
      <c r="U16" s="4">
        <v>6</v>
      </c>
      <c r="V16" s="15"/>
      <c r="W16" s="17" t="str">
        <f t="shared" si="6"/>
        <v>-      €</v>
      </c>
      <c r="X16" s="4">
        <v>6</v>
      </c>
      <c r="Y16" s="13">
        <v>285</v>
      </c>
      <c r="Z16" s="17">
        <f t="shared" si="7"/>
        <v>1710</v>
      </c>
      <c r="AA16" s="4">
        <v>6</v>
      </c>
      <c r="AB16" s="13">
        <v>58.33</v>
      </c>
      <c r="AC16" s="17">
        <f t="shared" si="8"/>
        <v>349.98</v>
      </c>
      <c r="AD16" s="4">
        <v>6</v>
      </c>
      <c r="AE16" s="13">
        <v>14.36</v>
      </c>
      <c r="AF16" s="17">
        <f t="shared" si="9"/>
        <v>86.16</v>
      </c>
      <c r="AG16" s="13"/>
      <c r="AH16" s="17" t="str">
        <f>IF(AG16="","-      €",AF16*AG16)</f>
        <v>-      €</v>
      </c>
      <c r="AI16" s="13"/>
      <c r="AJ16" s="17"/>
      <c r="AK16" s="20"/>
      <c r="AL16" s="17"/>
    </row>
    <row r="17" spans="1:39" ht="21.6" customHeight="1" x14ac:dyDescent="0.3">
      <c r="A17" s="30" t="s">
        <v>33</v>
      </c>
      <c r="B17" s="9">
        <v>120</v>
      </c>
      <c r="C17" s="5">
        <v>120</v>
      </c>
      <c r="D17" s="12">
        <v>4.8</v>
      </c>
      <c r="E17" s="18">
        <f t="shared" si="0"/>
        <v>576</v>
      </c>
      <c r="F17" s="5">
        <v>120</v>
      </c>
      <c r="G17" s="12">
        <v>7.05</v>
      </c>
      <c r="H17" s="18">
        <f t="shared" si="1"/>
        <v>846</v>
      </c>
      <c r="I17" s="5"/>
      <c r="J17" s="12"/>
      <c r="K17" s="18" t="str">
        <f t="shared" si="2"/>
        <v>-      €</v>
      </c>
      <c r="L17" s="5">
        <v>120</v>
      </c>
      <c r="M17" s="12">
        <v>8.52</v>
      </c>
      <c r="N17" s="18">
        <f t="shared" si="3"/>
        <v>1022.4</v>
      </c>
      <c r="O17" s="5"/>
      <c r="P17" s="12"/>
      <c r="Q17" s="7">
        <f t="shared" si="10"/>
        <v>0</v>
      </c>
      <c r="R17" s="5">
        <v>120</v>
      </c>
      <c r="S17" s="12">
        <v>5.55</v>
      </c>
      <c r="T17" s="18">
        <f t="shared" si="5"/>
        <v>666</v>
      </c>
      <c r="U17" s="5">
        <v>120</v>
      </c>
      <c r="V17" s="12">
        <v>4.96</v>
      </c>
      <c r="W17" s="18">
        <f t="shared" si="6"/>
        <v>595.20000000000005</v>
      </c>
      <c r="X17" s="5">
        <v>120</v>
      </c>
      <c r="Y17" s="12">
        <v>7.5425000000000004</v>
      </c>
      <c r="Z17" s="18">
        <f t="shared" si="7"/>
        <v>905.1</v>
      </c>
      <c r="AA17" s="5">
        <v>120</v>
      </c>
      <c r="AB17" s="12">
        <v>4.5</v>
      </c>
      <c r="AC17" s="18">
        <f t="shared" si="8"/>
        <v>540</v>
      </c>
      <c r="AD17" s="5">
        <v>120</v>
      </c>
      <c r="AE17" s="12">
        <v>9.6999999999999993</v>
      </c>
      <c r="AF17" s="18">
        <f t="shared" si="9"/>
        <v>1164</v>
      </c>
      <c r="AG17" s="12">
        <f>AVERAGE(D17,G17,J17,M17,S17,V17,Y17,AB17,AE17)</f>
        <v>6.5778125000000003</v>
      </c>
      <c r="AH17" s="18">
        <f>AVERAGE(E17,H17,K17,N17,T17,W17,Z17,AC17,AF17)</f>
        <v>789.33750000000009</v>
      </c>
      <c r="AI17" s="12">
        <f>MIN(D17,G17,J17,M17,S17,V17,Y17,AB17,AE17)</f>
        <v>4.5</v>
      </c>
      <c r="AJ17" s="18">
        <f>MIN(E17,H17,K17,N17,T17,W17,Z17,AC17,AF17)</f>
        <v>540</v>
      </c>
      <c r="AK17" s="21">
        <f t="shared" ref="AK17" si="19">AG17-AI17</f>
        <v>2.0778125000000003</v>
      </c>
      <c r="AL17" s="22">
        <f t="shared" ref="AL17" si="20">AH17-AJ17</f>
        <v>249.33750000000009</v>
      </c>
    </row>
    <row r="18" spans="1:39" ht="25.2" customHeight="1" x14ac:dyDescent="0.3">
      <c r="A18" s="29" t="s">
        <v>34</v>
      </c>
      <c r="B18" s="8">
        <v>6</v>
      </c>
      <c r="C18" s="4">
        <v>6</v>
      </c>
      <c r="D18" s="13">
        <v>136</v>
      </c>
      <c r="E18" s="17">
        <f t="shared" si="0"/>
        <v>816</v>
      </c>
      <c r="F18" s="4">
        <v>6</v>
      </c>
      <c r="G18" s="13">
        <v>107.18</v>
      </c>
      <c r="H18" s="17">
        <f t="shared" si="1"/>
        <v>643.08000000000004</v>
      </c>
      <c r="I18" s="4"/>
      <c r="J18" s="15"/>
      <c r="K18" s="17" t="str">
        <f t="shared" si="2"/>
        <v>-      €</v>
      </c>
      <c r="L18" s="4">
        <v>6</v>
      </c>
      <c r="M18" s="13">
        <v>174.04</v>
      </c>
      <c r="N18" s="17">
        <f t="shared" si="3"/>
        <v>1044.24</v>
      </c>
      <c r="O18" s="4"/>
      <c r="P18" s="13"/>
      <c r="Q18" s="6">
        <f t="shared" si="10"/>
        <v>0</v>
      </c>
      <c r="R18" s="4">
        <v>6</v>
      </c>
      <c r="S18" s="13">
        <v>72.5</v>
      </c>
      <c r="T18" s="17">
        <f t="shared" si="5"/>
        <v>435</v>
      </c>
      <c r="U18" s="4">
        <v>6</v>
      </c>
      <c r="V18" s="15"/>
      <c r="W18" s="17" t="str">
        <f t="shared" si="6"/>
        <v>-      €</v>
      </c>
      <c r="X18" s="4">
        <v>6</v>
      </c>
      <c r="Y18" s="13">
        <v>750</v>
      </c>
      <c r="Z18" s="17">
        <f t="shared" si="7"/>
        <v>4500</v>
      </c>
      <c r="AA18" s="4">
        <v>6</v>
      </c>
      <c r="AB18" s="13"/>
      <c r="AC18" s="17" t="str">
        <f t="shared" si="8"/>
        <v>-      €</v>
      </c>
      <c r="AD18" s="4">
        <v>6</v>
      </c>
      <c r="AE18" s="13">
        <v>77.3</v>
      </c>
      <c r="AF18" s="17">
        <f t="shared" si="9"/>
        <v>463.79999999999995</v>
      </c>
      <c r="AG18" s="13"/>
      <c r="AH18" s="17" t="str">
        <f>IF(AG18="","-      €",AF18*AG18)</f>
        <v>-      €</v>
      </c>
      <c r="AI18" s="13"/>
      <c r="AJ18" s="17"/>
      <c r="AK18" s="20"/>
      <c r="AL18" s="17"/>
    </row>
    <row r="19" spans="1:39" ht="21.6" customHeight="1" x14ac:dyDescent="0.3">
      <c r="A19" s="30" t="s">
        <v>35</v>
      </c>
      <c r="B19" s="9">
        <v>120</v>
      </c>
      <c r="C19" s="5">
        <v>120</v>
      </c>
      <c r="D19" s="12">
        <v>33</v>
      </c>
      <c r="E19" s="18">
        <f t="shared" si="0"/>
        <v>3960</v>
      </c>
      <c r="F19" s="5">
        <v>120</v>
      </c>
      <c r="G19" s="12">
        <v>35.622999999999998</v>
      </c>
      <c r="H19" s="18">
        <f t="shared" si="1"/>
        <v>4274.7599999999993</v>
      </c>
      <c r="I19" s="5"/>
      <c r="J19" s="12"/>
      <c r="K19" s="18" t="str">
        <f t="shared" si="2"/>
        <v>-      €</v>
      </c>
      <c r="L19" s="5">
        <v>120</v>
      </c>
      <c r="M19" s="12">
        <v>40.53</v>
      </c>
      <c r="N19" s="18">
        <f t="shared" si="3"/>
        <v>4863.6000000000004</v>
      </c>
      <c r="O19" s="5"/>
      <c r="P19" s="12"/>
      <c r="Q19" s="7">
        <f t="shared" si="10"/>
        <v>0</v>
      </c>
      <c r="R19" s="5">
        <v>120</v>
      </c>
      <c r="S19" s="12">
        <v>22.5</v>
      </c>
      <c r="T19" s="18">
        <f t="shared" si="5"/>
        <v>2700</v>
      </c>
      <c r="U19" s="5">
        <v>120</v>
      </c>
      <c r="V19" s="12">
        <v>49.62</v>
      </c>
      <c r="W19" s="18">
        <f t="shared" si="6"/>
        <v>5954.4</v>
      </c>
      <c r="X19" s="5">
        <v>120</v>
      </c>
      <c r="Y19" s="12">
        <v>51.74</v>
      </c>
      <c r="Z19" s="18">
        <f t="shared" si="7"/>
        <v>6208.8</v>
      </c>
      <c r="AA19" s="5">
        <v>120</v>
      </c>
      <c r="AB19" s="12">
        <v>33</v>
      </c>
      <c r="AC19" s="18">
        <f t="shared" si="8"/>
        <v>3960</v>
      </c>
      <c r="AD19" s="5">
        <v>120</v>
      </c>
      <c r="AE19" s="12">
        <v>52.8</v>
      </c>
      <c r="AF19" s="18">
        <f t="shared" si="9"/>
        <v>6336</v>
      </c>
      <c r="AG19" s="12">
        <f>AVERAGE(D19,G19,J19,M19,S19,V19,Y19,AB19,AE19)</f>
        <v>39.851625000000006</v>
      </c>
      <c r="AH19" s="18">
        <f>AVERAGE(E19,H19,K19,N19,T19,W19,Z19,AC19,AF19)</f>
        <v>4782.1949999999997</v>
      </c>
      <c r="AI19" s="12">
        <f>MIN(D19,G19,J19,M19,S19,V19,Y19,AB19,AE19)</f>
        <v>22.5</v>
      </c>
      <c r="AJ19" s="18">
        <f>MIN(E19,H19,K19,N19,T19,W19,Z19,AC19,AF19)</f>
        <v>2700</v>
      </c>
      <c r="AK19" s="21">
        <f t="shared" ref="AK19" si="21">AG19-AI19</f>
        <v>17.351625000000006</v>
      </c>
      <c r="AL19" s="22">
        <f t="shared" ref="AL19:AL33" si="22">AH19-AJ19</f>
        <v>2082.1949999999997</v>
      </c>
      <c r="AM19" s="35"/>
    </row>
    <row r="20" spans="1:39" ht="25.2" customHeight="1" x14ac:dyDescent="0.3">
      <c r="A20" s="29" t="s">
        <v>36</v>
      </c>
      <c r="B20" s="8">
        <v>6</v>
      </c>
      <c r="C20" s="4">
        <v>6</v>
      </c>
      <c r="D20" s="13">
        <v>214.7</v>
      </c>
      <c r="E20" s="17">
        <f t="shared" ref="E20:E25" si="23">D20*C20</f>
        <v>1288.1999999999998</v>
      </c>
      <c r="F20" s="4">
        <v>6</v>
      </c>
      <c r="G20" s="13">
        <v>125</v>
      </c>
      <c r="H20" s="17">
        <f t="shared" si="1"/>
        <v>750</v>
      </c>
      <c r="I20" s="4">
        <v>6</v>
      </c>
      <c r="J20" s="13">
        <v>180</v>
      </c>
      <c r="K20" s="17">
        <f t="shared" si="2"/>
        <v>1080</v>
      </c>
      <c r="L20" s="4"/>
      <c r="M20" s="13"/>
      <c r="N20" s="17" t="str">
        <f t="shared" si="3"/>
        <v>-      €</v>
      </c>
      <c r="O20" s="4"/>
      <c r="P20" s="13"/>
      <c r="Q20" s="6">
        <f t="shared" ref="Q20:Q21" si="24">P20*O20</f>
        <v>0</v>
      </c>
      <c r="R20" s="4">
        <v>6</v>
      </c>
      <c r="S20" s="13">
        <f>((240+30)/6)+106</f>
        <v>151</v>
      </c>
      <c r="T20" s="17">
        <f t="shared" si="5"/>
        <v>906</v>
      </c>
      <c r="U20" s="4"/>
      <c r="V20" s="13"/>
      <c r="W20" s="17" t="str">
        <f t="shared" si="6"/>
        <v>-      €</v>
      </c>
      <c r="X20" s="4"/>
      <c r="Y20" s="13"/>
      <c r="Z20" s="17" t="str">
        <f t="shared" si="7"/>
        <v>-      €</v>
      </c>
      <c r="AA20" s="4"/>
      <c r="AB20" s="13"/>
      <c r="AC20" s="17" t="str">
        <f t="shared" si="8"/>
        <v>-      €</v>
      </c>
      <c r="AD20" s="4">
        <v>6</v>
      </c>
      <c r="AE20" s="13">
        <v>158</v>
      </c>
      <c r="AF20" s="17">
        <f t="shared" si="9"/>
        <v>948</v>
      </c>
      <c r="AG20" s="13"/>
      <c r="AH20" s="17"/>
      <c r="AI20" s="13"/>
      <c r="AJ20" s="17"/>
      <c r="AK20" s="20"/>
      <c r="AL20" s="17"/>
    </row>
    <row r="21" spans="1:39" ht="21.6" customHeight="1" x14ac:dyDescent="0.3">
      <c r="A21" s="30" t="s">
        <v>37</v>
      </c>
      <c r="B21" s="9">
        <v>120</v>
      </c>
      <c r="C21" s="5">
        <v>120</v>
      </c>
      <c r="D21" s="12">
        <v>124.6</v>
      </c>
      <c r="E21" s="18">
        <f t="shared" si="23"/>
        <v>14952</v>
      </c>
      <c r="F21" s="5">
        <v>120</v>
      </c>
      <c r="G21" s="12">
        <v>103</v>
      </c>
      <c r="H21" s="18">
        <f t="shared" si="1"/>
        <v>12360</v>
      </c>
      <c r="I21" s="5">
        <v>120</v>
      </c>
      <c r="J21" s="12">
        <v>99</v>
      </c>
      <c r="K21" s="18">
        <f t="shared" si="2"/>
        <v>11880</v>
      </c>
      <c r="L21" s="5"/>
      <c r="M21" s="12"/>
      <c r="N21" s="18" t="str">
        <f t="shared" si="3"/>
        <v>-      €</v>
      </c>
      <c r="O21" s="5"/>
      <c r="P21" s="12"/>
      <c r="Q21" s="7">
        <f t="shared" si="24"/>
        <v>0</v>
      </c>
      <c r="R21" s="5">
        <v>120</v>
      </c>
      <c r="S21" s="12">
        <f>((210+140+30)/120)+89</f>
        <v>92.166666666666671</v>
      </c>
      <c r="T21" s="18">
        <f t="shared" si="5"/>
        <v>11060</v>
      </c>
      <c r="U21" s="5"/>
      <c r="V21" s="12"/>
      <c r="W21" s="18" t="str">
        <f t="shared" si="6"/>
        <v>-      €</v>
      </c>
      <c r="X21" s="5"/>
      <c r="Y21" s="12"/>
      <c r="Z21" s="18" t="str">
        <f t="shared" si="7"/>
        <v>-      €</v>
      </c>
      <c r="AA21" s="5"/>
      <c r="AB21" s="12"/>
      <c r="AC21" s="18" t="str">
        <f t="shared" si="8"/>
        <v>-      €</v>
      </c>
      <c r="AD21" s="5">
        <v>120</v>
      </c>
      <c r="AE21" s="12">
        <v>142.5</v>
      </c>
      <c r="AF21" s="18">
        <f t="shared" si="9"/>
        <v>17100</v>
      </c>
      <c r="AG21" s="12">
        <f>AVERAGE(D21,G21,J21,M21,S21,V21,Y21,AB21,AE21)</f>
        <v>112.25333333333333</v>
      </c>
      <c r="AH21" s="18">
        <f>AVERAGE(E21,H21,K21,N21,T21,W21,Z21,AC21,AF21)</f>
        <v>13470.4</v>
      </c>
      <c r="AI21" s="12">
        <f>MIN(D21,G21,J21,M21,S21,V21,Y21,AB21,AE21)</f>
        <v>92.166666666666671</v>
      </c>
      <c r="AJ21" s="18">
        <f>MIN(E21,H21,K21,N21,T21,W21,Z21,AC21,AF21)</f>
        <v>11060</v>
      </c>
      <c r="AK21" s="21">
        <f t="shared" ref="AK21" si="25">AG21-AI21</f>
        <v>20.086666666666659</v>
      </c>
      <c r="AL21" s="22">
        <f t="shared" si="22"/>
        <v>2410.3999999999996</v>
      </c>
    </row>
    <row r="22" spans="1:39" ht="25.2" customHeight="1" x14ac:dyDescent="0.3">
      <c r="A22" s="29" t="s">
        <v>38</v>
      </c>
      <c r="B22" s="8">
        <v>6</v>
      </c>
      <c r="C22" s="4">
        <v>6</v>
      </c>
      <c r="D22" s="13">
        <v>270.60000000000002</v>
      </c>
      <c r="E22" s="17">
        <f t="shared" si="23"/>
        <v>1623.6000000000001</v>
      </c>
      <c r="F22" s="4">
        <v>6</v>
      </c>
      <c r="G22" s="13">
        <v>112</v>
      </c>
      <c r="H22" s="17">
        <f t="shared" si="1"/>
        <v>672</v>
      </c>
      <c r="I22" s="4">
        <v>6</v>
      </c>
      <c r="J22" s="13">
        <v>295</v>
      </c>
      <c r="K22" s="17">
        <f t="shared" si="2"/>
        <v>1770</v>
      </c>
      <c r="L22" s="4"/>
      <c r="M22" s="13"/>
      <c r="N22" s="17" t="str">
        <f t="shared" si="3"/>
        <v>-      €</v>
      </c>
      <c r="O22" s="4"/>
      <c r="P22" s="13"/>
      <c r="Q22" s="6">
        <f t="shared" ref="Q22:Q25" si="26">P22*O22</f>
        <v>0</v>
      </c>
      <c r="R22" s="4">
        <v>6</v>
      </c>
      <c r="S22" s="13">
        <f>((240+30)/6)+98</f>
        <v>143</v>
      </c>
      <c r="T22" s="17">
        <f t="shared" si="5"/>
        <v>858</v>
      </c>
      <c r="U22" s="4"/>
      <c r="V22" s="13"/>
      <c r="W22" s="17" t="str">
        <f t="shared" si="6"/>
        <v>-      €</v>
      </c>
      <c r="X22" s="4"/>
      <c r="Y22" s="13"/>
      <c r="Z22" s="17" t="str">
        <f t="shared" si="7"/>
        <v>-      €</v>
      </c>
      <c r="AA22" s="4"/>
      <c r="AB22" s="13"/>
      <c r="AC22" s="17" t="str">
        <f t="shared" si="8"/>
        <v>-      €</v>
      </c>
      <c r="AD22" s="4"/>
      <c r="AE22" s="13"/>
      <c r="AF22" s="17" t="str">
        <f t="shared" si="9"/>
        <v>-      €</v>
      </c>
      <c r="AG22" s="13"/>
      <c r="AH22" s="17"/>
      <c r="AI22" s="13"/>
      <c r="AJ22" s="17"/>
      <c r="AK22" s="20"/>
      <c r="AL22" s="17"/>
    </row>
    <row r="23" spans="1:39" ht="21.6" customHeight="1" x14ac:dyDescent="0.3">
      <c r="A23" s="30" t="s">
        <v>39</v>
      </c>
      <c r="B23" s="9">
        <v>120</v>
      </c>
      <c r="C23" s="5">
        <v>120</v>
      </c>
      <c r="D23" s="12">
        <v>133.9</v>
      </c>
      <c r="E23" s="18">
        <f t="shared" si="23"/>
        <v>16068</v>
      </c>
      <c r="F23" s="5">
        <v>120</v>
      </c>
      <c r="G23" s="12">
        <v>96</v>
      </c>
      <c r="H23" s="18">
        <f t="shared" si="1"/>
        <v>11520</v>
      </c>
      <c r="I23" s="5">
        <v>120</v>
      </c>
      <c r="J23" s="12">
        <v>119</v>
      </c>
      <c r="K23" s="18">
        <f t="shared" si="2"/>
        <v>14280</v>
      </c>
      <c r="L23" s="5"/>
      <c r="M23" s="12"/>
      <c r="N23" s="18" t="str">
        <f t="shared" si="3"/>
        <v>-      €</v>
      </c>
      <c r="O23" s="5"/>
      <c r="P23" s="12"/>
      <c r="Q23" s="7">
        <f t="shared" si="26"/>
        <v>0</v>
      </c>
      <c r="R23" s="5">
        <v>120</v>
      </c>
      <c r="S23" s="12">
        <f>((240+210+30)/120)+65</f>
        <v>69</v>
      </c>
      <c r="T23" s="18">
        <f t="shared" si="5"/>
        <v>8280</v>
      </c>
      <c r="U23" s="5"/>
      <c r="V23" s="12"/>
      <c r="W23" s="18" t="str">
        <f t="shared" si="6"/>
        <v>-      €</v>
      </c>
      <c r="X23" s="5"/>
      <c r="Y23" s="12"/>
      <c r="Z23" s="18" t="str">
        <f t="shared" si="7"/>
        <v>-      €</v>
      </c>
      <c r="AA23" s="5"/>
      <c r="AB23" s="12"/>
      <c r="AC23" s="18" t="str">
        <f t="shared" si="8"/>
        <v>-      €</v>
      </c>
      <c r="AD23" s="5"/>
      <c r="AE23" s="12"/>
      <c r="AF23" s="18" t="str">
        <f t="shared" si="9"/>
        <v>-      €</v>
      </c>
      <c r="AG23" s="12">
        <f>AVERAGE(D23,G23,J23,M23,S23,V23,Y23,AB23,AE23)</f>
        <v>104.47499999999999</v>
      </c>
      <c r="AH23" s="18">
        <f>AVERAGE(E23,H23,K23,N23,T23,W23,Z23,AC23,AF23)</f>
        <v>12537</v>
      </c>
      <c r="AI23" s="12">
        <f>MIN(D23,G23,J23,M23,S23,V23,Y23,AB23,AE23)</f>
        <v>69</v>
      </c>
      <c r="AJ23" s="18">
        <f>MIN(E23,H23,K23,N23,T23,W23,Z23,AC23,AF23)</f>
        <v>8280</v>
      </c>
      <c r="AK23" s="21">
        <f t="shared" ref="AK23" si="27">AG23-AI23</f>
        <v>35.474999999999994</v>
      </c>
      <c r="AL23" s="22">
        <f t="shared" si="22"/>
        <v>4257</v>
      </c>
    </row>
    <row r="24" spans="1:39" ht="25.2" customHeight="1" x14ac:dyDescent="0.3">
      <c r="A24" s="29" t="s">
        <v>40</v>
      </c>
      <c r="B24" s="8">
        <v>12</v>
      </c>
      <c r="C24" s="4">
        <v>12</v>
      </c>
      <c r="D24" s="13">
        <v>270.60000000000002</v>
      </c>
      <c r="E24" s="17">
        <f t="shared" si="23"/>
        <v>3247.2000000000003</v>
      </c>
      <c r="F24" s="4">
        <v>12</v>
      </c>
      <c r="G24" s="13">
        <v>55</v>
      </c>
      <c r="H24" s="17">
        <f t="shared" si="1"/>
        <v>660</v>
      </c>
      <c r="I24" s="4">
        <v>12</v>
      </c>
      <c r="J24" s="13">
        <v>83</v>
      </c>
      <c r="K24" s="17">
        <f t="shared" si="2"/>
        <v>996</v>
      </c>
      <c r="L24" s="4"/>
      <c r="M24" s="13"/>
      <c r="N24" s="17" t="str">
        <f t="shared" si="3"/>
        <v>-      €</v>
      </c>
      <c r="O24" s="4"/>
      <c r="P24" s="13"/>
      <c r="Q24" s="6">
        <f t="shared" si="26"/>
        <v>0</v>
      </c>
      <c r="R24" s="4">
        <v>12</v>
      </c>
      <c r="S24" s="13">
        <f>((240+30)/12)+95</f>
        <v>117.5</v>
      </c>
      <c r="T24" s="17">
        <f t="shared" si="5"/>
        <v>1410</v>
      </c>
      <c r="U24" s="4"/>
      <c r="V24" s="13"/>
      <c r="W24" s="17" t="str">
        <f t="shared" si="6"/>
        <v>-      €</v>
      </c>
      <c r="X24" s="4"/>
      <c r="Y24" s="13"/>
      <c r="Z24" s="17" t="str">
        <f t="shared" si="7"/>
        <v>-      €</v>
      </c>
      <c r="AA24" s="4"/>
      <c r="AB24" s="13"/>
      <c r="AC24" s="17" t="str">
        <f t="shared" si="8"/>
        <v>-      €</v>
      </c>
      <c r="AD24" s="4">
        <v>12</v>
      </c>
      <c r="AE24" s="13">
        <v>68.5</v>
      </c>
      <c r="AF24" s="17">
        <f t="shared" si="9"/>
        <v>822</v>
      </c>
      <c r="AG24" s="13"/>
      <c r="AH24" s="17"/>
      <c r="AI24" s="13"/>
      <c r="AJ24" s="17"/>
      <c r="AK24" s="20"/>
      <c r="AL24" s="17"/>
    </row>
    <row r="25" spans="1:39" ht="25.2" customHeight="1" x14ac:dyDescent="0.3">
      <c r="A25" s="30" t="s">
        <v>41</v>
      </c>
      <c r="B25" s="9">
        <v>240</v>
      </c>
      <c r="C25" s="5">
        <v>240</v>
      </c>
      <c r="D25" s="12">
        <v>133.9</v>
      </c>
      <c r="E25" s="18">
        <f t="shared" si="23"/>
        <v>32136</v>
      </c>
      <c r="F25" s="5">
        <v>240</v>
      </c>
      <c r="G25" s="3">
        <v>45</v>
      </c>
      <c r="H25" s="18">
        <f t="shared" si="1"/>
        <v>10800</v>
      </c>
      <c r="I25" s="5">
        <v>240</v>
      </c>
      <c r="J25" s="12">
        <v>49</v>
      </c>
      <c r="K25" s="18">
        <f t="shared" si="2"/>
        <v>11760</v>
      </c>
      <c r="L25" s="5"/>
      <c r="M25" s="12"/>
      <c r="N25" s="18" t="str">
        <f t="shared" si="3"/>
        <v>-      €</v>
      </c>
      <c r="O25" s="5"/>
      <c r="P25" s="12"/>
      <c r="Q25" s="7">
        <f t="shared" si="26"/>
        <v>0</v>
      </c>
      <c r="R25" s="5">
        <v>240</v>
      </c>
      <c r="S25" s="12">
        <f>((240+210+30)/240)+62</f>
        <v>64</v>
      </c>
      <c r="T25" s="18">
        <f t="shared" si="5"/>
        <v>15360</v>
      </c>
      <c r="U25" s="5"/>
      <c r="V25" s="14"/>
      <c r="W25" s="18" t="str">
        <f t="shared" si="6"/>
        <v>-      €</v>
      </c>
      <c r="X25" s="5"/>
      <c r="Y25" s="12"/>
      <c r="Z25" s="18" t="str">
        <f t="shared" si="7"/>
        <v>-      €</v>
      </c>
      <c r="AA25" s="5"/>
      <c r="AB25" s="12"/>
      <c r="AC25" s="18" t="str">
        <f t="shared" si="8"/>
        <v>-      €</v>
      </c>
      <c r="AD25" s="5">
        <v>240</v>
      </c>
      <c r="AE25" s="12">
        <v>59.2</v>
      </c>
      <c r="AF25" s="18">
        <f t="shared" si="9"/>
        <v>14208</v>
      </c>
      <c r="AG25" s="12">
        <f>AVERAGE(D25,G25,J25,M25,S25,V25,Y25,AB25,AE25)</f>
        <v>70.22</v>
      </c>
      <c r="AH25" s="18">
        <f>AVERAGE(E25,H25,K25,N25,T25,W25,Z25,AC25,AF25)</f>
        <v>16852.8</v>
      </c>
      <c r="AI25" s="12">
        <f>MIN(D25,G25,J25,M25,S25,V25,Y25,AB25,AE25)</f>
        <v>45</v>
      </c>
      <c r="AJ25" s="18">
        <f>MIN(E25,H25,K25,N25,T25,W25,Z25,AC25,AF25)</f>
        <v>10800</v>
      </c>
      <c r="AK25" s="21">
        <f t="shared" ref="AK25" si="28">AG25-AI25</f>
        <v>25.22</v>
      </c>
      <c r="AL25" s="22">
        <f t="shared" si="22"/>
        <v>6052.7999999999993</v>
      </c>
    </row>
    <row r="26" spans="1:39" ht="25.2" customHeight="1" x14ac:dyDescent="0.3">
      <c r="A26" s="29" t="s">
        <v>42</v>
      </c>
      <c r="B26" s="8">
        <v>8</v>
      </c>
      <c r="C26" s="4">
        <v>8</v>
      </c>
      <c r="D26" s="13">
        <v>15</v>
      </c>
      <c r="E26" s="17">
        <f t="shared" ref="E26:E33" si="29">IF(D26="","-      €",C26*D26)</f>
        <v>120</v>
      </c>
      <c r="F26" s="4">
        <v>8</v>
      </c>
      <c r="G26" s="13">
        <v>15</v>
      </c>
      <c r="H26" s="17">
        <f t="shared" si="1"/>
        <v>120</v>
      </c>
      <c r="I26" s="4">
        <v>8</v>
      </c>
      <c r="J26" s="13"/>
      <c r="K26" s="17" t="str">
        <f t="shared" si="2"/>
        <v>-      €</v>
      </c>
      <c r="L26" s="4">
        <v>8</v>
      </c>
      <c r="M26" s="13">
        <v>10.07</v>
      </c>
      <c r="N26" s="17">
        <f t="shared" si="3"/>
        <v>80.56</v>
      </c>
      <c r="O26" s="4"/>
      <c r="P26" s="13"/>
      <c r="Q26" s="6"/>
      <c r="R26" s="4">
        <v>8</v>
      </c>
      <c r="S26" s="13">
        <f>70/8+9.9</f>
        <v>18.649999999999999</v>
      </c>
      <c r="T26" s="17">
        <f>IF(S26="","-      €",R26*S26)</f>
        <v>149.19999999999999</v>
      </c>
      <c r="U26" s="4">
        <v>8</v>
      </c>
      <c r="V26" s="13">
        <v>23.6</v>
      </c>
      <c r="W26" s="17">
        <f t="shared" si="6"/>
        <v>188.8</v>
      </c>
      <c r="X26" s="4"/>
      <c r="Y26" s="13"/>
      <c r="Z26" s="17"/>
      <c r="AA26" s="4">
        <v>8</v>
      </c>
      <c r="AB26" s="13">
        <v>380</v>
      </c>
      <c r="AC26" s="17">
        <f t="shared" si="8"/>
        <v>3040</v>
      </c>
      <c r="AD26" s="4">
        <v>8</v>
      </c>
      <c r="AE26" s="13">
        <v>8.0500000000000007</v>
      </c>
      <c r="AF26" s="17">
        <f t="shared" si="9"/>
        <v>64.400000000000006</v>
      </c>
      <c r="AG26" s="13"/>
      <c r="AH26" s="17"/>
      <c r="AI26" s="13"/>
      <c r="AJ26" s="17"/>
      <c r="AK26" s="20"/>
      <c r="AL26" s="17"/>
    </row>
    <row r="27" spans="1:39" ht="21.6" customHeight="1" x14ac:dyDescent="0.3">
      <c r="A27" s="30" t="s">
        <v>43</v>
      </c>
      <c r="B27" s="9">
        <v>120</v>
      </c>
      <c r="C27" s="5">
        <v>120</v>
      </c>
      <c r="D27" s="12">
        <v>2.2999999999999998</v>
      </c>
      <c r="E27" s="18">
        <f t="shared" si="29"/>
        <v>276</v>
      </c>
      <c r="F27" s="5">
        <v>120</v>
      </c>
      <c r="G27" s="12">
        <v>6.85</v>
      </c>
      <c r="H27" s="18">
        <f t="shared" si="1"/>
        <v>822</v>
      </c>
      <c r="I27" s="5">
        <v>120</v>
      </c>
      <c r="J27" s="12"/>
      <c r="K27" s="18" t="str">
        <f t="shared" si="2"/>
        <v>-      €</v>
      </c>
      <c r="L27" s="5">
        <v>120</v>
      </c>
      <c r="M27" s="12">
        <v>3.19</v>
      </c>
      <c r="N27" s="18">
        <f t="shared" si="3"/>
        <v>382.8</v>
      </c>
      <c r="O27" s="5"/>
      <c r="P27" s="12"/>
      <c r="Q27" s="7"/>
      <c r="R27" s="5">
        <v>120</v>
      </c>
      <c r="S27" s="12">
        <f>70/120+4.9</f>
        <v>5.4833333333333334</v>
      </c>
      <c r="T27" s="18">
        <f>IF(S27="","-      €",R27*S27)</f>
        <v>658</v>
      </c>
      <c r="U27" s="5">
        <v>120</v>
      </c>
      <c r="V27" s="12">
        <v>3.18</v>
      </c>
      <c r="W27" s="18">
        <f t="shared" si="6"/>
        <v>381.6</v>
      </c>
      <c r="X27" s="5"/>
      <c r="Y27" s="12"/>
      <c r="Z27" s="18"/>
      <c r="AA27" s="5">
        <v>120</v>
      </c>
      <c r="AB27" s="12">
        <v>3.9</v>
      </c>
      <c r="AC27" s="18">
        <f t="shared" si="8"/>
        <v>468</v>
      </c>
      <c r="AD27" s="5">
        <v>120</v>
      </c>
      <c r="AE27" s="12">
        <v>7.3</v>
      </c>
      <c r="AF27" s="18">
        <f t="shared" si="9"/>
        <v>876</v>
      </c>
      <c r="AG27" s="12">
        <f>AVERAGE(D27,G27,J27,M27,S27,V27,Y27,AB27,AE27)</f>
        <v>4.6004761904761891</v>
      </c>
      <c r="AH27" s="18">
        <f t="shared" ref="AH27" si="30">AVERAGE(E27,H27,K27,N27,T27,W27,Z27,AC27,AF27)</f>
        <v>552.05714285714282</v>
      </c>
      <c r="AI27" s="12">
        <f>MIN(D27,G27,J27,M27,S27,V27,Y27,AB27,AE27)</f>
        <v>2.2999999999999998</v>
      </c>
      <c r="AJ27" s="18">
        <f t="shared" ref="AJ27" si="31">MIN(E27,H27,K27,N27,T27,W27,Z27,AC27,AF27)</f>
        <v>276</v>
      </c>
      <c r="AK27" s="21">
        <f t="shared" ref="AK27" si="32">AG27-AI27</f>
        <v>2.3004761904761892</v>
      </c>
      <c r="AL27" s="22">
        <f t="shared" si="22"/>
        <v>276.05714285714282</v>
      </c>
    </row>
    <row r="28" spans="1:39" ht="25.2" customHeight="1" x14ac:dyDescent="0.3">
      <c r="A28" s="29" t="s">
        <v>44</v>
      </c>
      <c r="B28" s="8">
        <v>6</v>
      </c>
      <c r="C28" s="4">
        <v>6</v>
      </c>
      <c r="D28" s="13">
        <v>16.899999999999999</v>
      </c>
      <c r="E28" s="17">
        <f t="shared" si="29"/>
        <v>101.39999999999999</v>
      </c>
      <c r="F28" s="4">
        <v>6</v>
      </c>
      <c r="G28" s="13">
        <v>16.5</v>
      </c>
      <c r="H28" s="17">
        <f t="shared" si="1"/>
        <v>99</v>
      </c>
      <c r="I28" s="4">
        <v>6</v>
      </c>
      <c r="J28" s="13"/>
      <c r="K28" s="17" t="str">
        <f t="shared" si="2"/>
        <v>-      €</v>
      </c>
      <c r="L28" s="4">
        <v>6</v>
      </c>
      <c r="M28" s="13"/>
      <c r="N28" s="17" t="str">
        <f t="shared" si="3"/>
        <v>-      €</v>
      </c>
      <c r="O28" s="4"/>
      <c r="P28" s="13"/>
      <c r="Q28" s="6"/>
      <c r="R28" s="4">
        <v>6</v>
      </c>
      <c r="S28" s="13">
        <v>28.9</v>
      </c>
      <c r="T28" s="17">
        <f t="shared" si="5"/>
        <v>173.39999999999998</v>
      </c>
      <c r="U28" s="4">
        <v>6</v>
      </c>
      <c r="V28" s="13">
        <v>20.079999999999998</v>
      </c>
      <c r="W28" s="17">
        <f t="shared" si="6"/>
        <v>120.47999999999999</v>
      </c>
      <c r="X28" s="4"/>
      <c r="Y28" s="13"/>
      <c r="Z28" s="17"/>
      <c r="AA28" s="4">
        <v>6</v>
      </c>
      <c r="AB28" s="13">
        <v>350</v>
      </c>
      <c r="AC28" s="17">
        <f t="shared" si="8"/>
        <v>2100</v>
      </c>
      <c r="AD28" s="4">
        <v>6</v>
      </c>
      <c r="AE28" s="13"/>
      <c r="AF28" s="17"/>
      <c r="AG28" s="13"/>
      <c r="AH28" s="17"/>
      <c r="AI28" s="13"/>
      <c r="AJ28" s="17"/>
      <c r="AK28" s="20"/>
      <c r="AL28" s="17"/>
    </row>
    <row r="29" spans="1:39" ht="21.6" customHeight="1" x14ac:dyDescent="0.3">
      <c r="A29" s="30" t="s">
        <v>45</v>
      </c>
      <c r="B29" s="9">
        <v>120</v>
      </c>
      <c r="C29" s="5">
        <v>120</v>
      </c>
      <c r="D29" s="12">
        <v>4.2</v>
      </c>
      <c r="E29" s="18">
        <f t="shared" si="29"/>
        <v>504</v>
      </c>
      <c r="F29" s="5">
        <v>120</v>
      </c>
      <c r="G29" s="12">
        <v>4</v>
      </c>
      <c r="H29" s="18">
        <f t="shared" si="1"/>
        <v>480</v>
      </c>
      <c r="I29" s="5">
        <v>120</v>
      </c>
      <c r="J29" s="12"/>
      <c r="K29" s="18" t="str">
        <f t="shared" si="2"/>
        <v>-      €</v>
      </c>
      <c r="L29" s="5">
        <v>120</v>
      </c>
      <c r="M29" s="12"/>
      <c r="N29" s="18" t="str">
        <f t="shared" si="3"/>
        <v>-      €</v>
      </c>
      <c r="O29" s="5"/>
      <c r="P29" s="12"/>
      <c r="Q29" s="7"/>
      <c r="R29" s="5">
        <v>120</v>
      </c>
      <c r="S29" s="12">
        <v>3.85</v>
      </c>
      <c r="T29" s="18">
        <f t="shared" si="5"/>
        <v>462</v>
      </c>
      <c r="U29" s="5">
        <v>120</v>
      </c>
      <c r="V29" s="12">
        <v>2.79</v>
      </c>
      <c r="W29" s="18">
        <f t="shared" si="6"/>
        <v>334.8</v>
      </c>
      <c r="X29" s="5"/>
      <c r="Y29" s="12"/>
      <c r="Z29" s="18"/>
      <c r="AA29" s="5">
        <v>120</v>
      </c>
      <c r="AB29" s="12">
        <v>4</v>
      </c>
      <c r="AC29" s="18">
        <f t="shared" si="8"/>
        <v>480</v>
      </c>
      <c r="AD29" s="5">
        <v>120</v>
      </c>
      <c r="AE29" s="12"/>
      <c r="AF29" s="18"/>
      <c r="AG29" s="12">
        <f t="shared" ref="AG29" si="33">AVERAGE(D29,G29,J29,M29,S29,V29,Y29,AB29,AE29)</f>
        <v>3.7679999999999998</v>
      </c>
      <c r="AH29" s="18">
        <f t="shared" ref="AH29" si="34">AVERAGE(E29,H29,K29,N29,T29,W29,Z29,AC29,AF29)</f>
        <v>452.16</v>
      </c>
      <c r="AI29" s="12">
        <f t="shared" ref="AI29" si="35">MIN(D29,G29,J29,M29,S29,V29,Y29,AB29,AE29)</f>
        <v>2.79</v>
      </c>
      <c r="AJ29" s="18">
        <f t="shared" ref="AJ29" si="36">MIN(E29,H29,K29,N29,T29,W29,Z29,AC29,AF29)</f>
        <v>334.8</v>
      </c>
      <c r="AK29" s="21">
        <f t="shared" ref="AK29" si="37">AG29-AI29</f>
        <v>0.97799999999999976</v>
      </c>
      <c r="AL29" s="22">
        <f t="shared" si="22"/>
        <v>117.36000000000001</v>
      </c>
    </row>
    <row r="30" spans="1:39" ht="25.2" customHeight="1" x14ac:dyDescent="0.3">
      <c r="A30" s="29" t="s">
        <v>46</v>
      </c>
      <c r="B30" s="8">
        <v>6</v>
      </c>
      <c r="C30" s="4">
        <v>6</v>
      </c>
      <c r="D30" s="13">
        <v>18.25</v>
      </c>
      <c r="E30" s="17">
        <f t="shared" si="29"/>
        <v>109.5</v>
      </c>
      <c r="F30" s="4">
        <v>6</v>
      </c>
      <c r="G30" s="13">
        <v>21</v>
      </c>
      <c r="H30" s="17">
        <f t="shared" si="1"/>
        <v>126</v>
      </c>
      <c r="I30" s="4">
        <v>6</v>
      </c>
      <c r="J30" s="13"/>
      <c r="K30" s="17" t="str">
        <f t="shared" si="2"/>
        <v>-      €</v>
      </c>
      <c r="L30" s="4">
        <v>6</v>
      </c>
      <c r="M30" s="13"/>
      <c r="N30" s="17" t="str">
        <f t="shared" si="3"/>
        <v>-      €</v>
      </c>
      <c r="O30" s="4"/>
      <c r="P30" s="13"/>
      <c r="Q30" s="6"/>
      <c r="R30" s="4">
        <v>6</v>
      </c>
      <c r="S30" s="13">
        <v>30.9</v>
      </c>
      <c r="T30" s="17">
        <f t="shared" si="5"/>
        <v>185.39999999999998</v>
      </c>
      <c r="U30" s="4">
        <v>6</v>
      </c>
      <c r="V30" s="13">
        <v>21.6</v>
      </c>
      <c r="W30" s="17">
        <f t="shared" si="6"/>
        <v>129.60000000000002</v>
      </c>
      <c r="X30" s="4"/>
      <c r="Y30" s="13"/>
      <c r="Z30" s="17"/>
      <c r="AA30" s="4">
        <v>6</v>
      </c>
      <c r="AB30" s="13">
        <v>380</v>
      </c>
      <c r="AC30" s="17">
        <f t="shared" si="8"/>
        <v>2280</v>
      </c>
      <c r="AD30" s="4">
        <v>6</v>
      </c>
      <c r="AE30" s="13"/>
      <c r="AF30" s="17"/>
      <c r="AG30" s="13"/>
      <c r="AH30" s="17"/>
      <c r="AI30" s="13"/>
      <c r="AJ30" s="17"/>
      <c r="AK30" s="20"/>
      <c r="AL30" s="17"/>
    </row>
    <row r="31" spans="1:39" ht="21.6" customHeight="1" x14ac:dyDescent="0.3">
      <c r="A31" s="30" t="s">
        <v>47</v>
      </c>
      <c r="B31" s="9">
        <v>120</v>
      </c>
      <c r="C31" s="5">
        <v>120</v>
      </c>
      <c r="D31" s="12">
        <v>5.95</v>
      </c>
      <c r="E31" s="18">
        <f t="shared" si="29"/>
        <v>714</v>
      </c>
      <c r="F31" s="5">
        <v>120</v>
      </c>
      <c r="G31" s="12">
        <v>8</v>
      </c>
      <c r="H31" s="18">
        <f t="shared" si="1"/>
        <v>960</v>
      </c>
      <c r="I31" s="5">
        <v>120</v>
      </c>
      <c r="J31" s="12"/>
      <c r="K31" s="18" t="str">
        <f t="shared" si="2"/>
        <v>-      €</v>
      </c>
      <c r="L31" s="5">
        <v>120</v>
      </c>
      <c r="M31" s="12"/>
      <c r="N31" s="18" t="str">
        <f t="shared" si="3"/>
        <v>-      €</v>
      </c>
      <c r="O31" s="5"/>
      <c r="P31" s="12"/>
      <c r="Q31" s="7"/>
      <c r="R31" s="5">
        <v>120</v>
      </c>
      <c r="S31" s="12">
        <f>90/120+4.9</f>
        <v>5.65</v>
      </c>
      <c r="T31" s="18">
        <f t="shared" si="5"/>
        <v>678</v>
      </c>
      <c r="U31" s="5">
        <v>120</v>
      </c>
      <c r="V31" s="12">
        <v>3.78</v>
      </c>
      <c r="W31" s="18">
        <f t="shared" si="6"/>
        <v>453.59999999999997</v>
      </c>
      <c r="X31" s="5"/>
      <c r="Y31" s="12"/>
      <c r="Z31" s="18"/>
      <c r="AA31" s="5">
        <v>120</v>
      </c>
      <c r="AB31" s="12">
        <v>4.7</v>
      </c>
      <c r="AC31" s="18">
        <f t="shared" si="8"/>
        <v>564</v>
      </c>
      <c r="AD31" s="5">
        <v>120</v>
      </c>
      <c r="AE31" s="12"/>
      <c r="AF31" s="18"/>
      <c r="AG31" s="12">
        <f t="shared" ref="AG31" si="38">AVERAGE(D31,G31,J31,M31,S31,V31,Y31,AB31,AE31)</f>
        <v>5.6160000000000005</v>
      </c>
      <c r="AH31" s="18">
        <f t="shared" ref="AH31" si="39">AVERAGE(E31,H31,K31,N31,T31,W31,Z31,AC31,AF31)</f>
        <v>673.92</v>
      </c>
      <c r="AI31" s="12">
        <f t="shared" ref="AI31" si="40">MIN(D31,G31,J31,M31,S31,V31,Y31,AB31,AE31)</f>
        <v>3.78</v>
      </c>
      <c r="AJ31" s="18">
        <f t="shared" ref="AJ31" si="41">MIN(E31,H31,K31,N31,T31,W31,Z31,AC31,AF31)</f>
        <v>453.59999999999997</v>
      </c>
      <c r="AK31" s="21">
        <f t="shared" ref="AK31" si="42">AG31-AI31</f>
        <v>1.8360000000000007</v>
      </c>
      <c r="AL31" s="22">
        <f t="shared" si="22"/>
        <v>220.32</v>
      </c>
    </row>
    <row r="32" spans="1:39" ht="25.2" customHeight="1" x14ac:dyDescent="0.3">
      <c r="A32" s="29" t="s">
        <v>48</v>
      </c>
      <c r="B32" s="8">
        <v>12</v>
      </c>
      <c r="C32" s="4">
        <v>12</v>
      </c>
      <c r="D32" s="13">
        <v>16.8</v>
      </c>
      <c r="E32" s="17">
        <f t="shared" si="29"/>
        <v>201.60000000000002</v>
      </c>
      <c r="F32" s="4">
        <v>12</v>
      </c>
      <c r="G32" s="13">
        <v>11</v>
      </c>
      <c r="H32" s="17">
        <f t="shared" si="1"/>
        <v>132</v>
      </c>
      <c r="I32" s="4">
        <v>12</v>
      </c>
      <c r="J32" s="13"/>
      <c r="K32" s="17" t="str">
        <f t="shared" si="2"/>
        <v>-      €</v>
      </c>
      <c r="L32" s="4">
        <v>12</v>
      </c>
      <c r="M32" s="13"/>
      <c r="N32" s="17" t="str">
        <f t="shared" si="3"/>
        <v>-      €</v>
      </c>
      <c r="O32" s="4"/>
      <c r="P32" s="13"/>
      <c r="Q32" s="6"/>
      <c r="R32" s="4">
        <v>12</v>
      </c>
      <c r="S32" s="13">
        <f>90/12+13.9</f>
        <v>21.4</v>
      </c>
      <c r="T32" s="17">
        <f t="shared" si="5"/>
        <v>256.79999999999995</v>
      </c>
      <c r="U32" s="4">
        <v>12</v>
      </c>
      <c r="V32" s="13">
        <v>20.100000000000001</v>
      </c>
      <c r="W32" s="17">
        <f t="shared" si="6"/>
        <v>241.20000000000002</v>
      </c>
      <c r="X32" s="4"/>
      <c r="Y32" s="13"/>
      <c r="Z32" s="17"/>
      <c r="AA32" s="4">
        <v>12</v>
      </c>
      <c r="AB32" s="13">
        <v>350</v>
      </c>
      <c r="AC32" s="17">
        <f t="shared" si="8"/>
        <v>4200</v>
      </c>
      <c r="AD32" s="4">
        <v>12</v>
      </c>
      <c r="AE32" s="13"/>
      <c r="AF32" s="17"/>
      <c r="AG32" s="13"/>
      <c r="AH32" s="17"/>
      <c r="AI32" s="13"/>
      <c r="AJ32" s="17"/>
      <c r="AK32" s="20"/>
      <c r="AL32" s="17"/>
    </row>
    <row r="33" spans="1:38" ht="21.6" customHeight="1" x14ac:dyDescent="0.3">
      <c r="A33" s="30" t="s">
        <v>49</v>
      </c>
      <c r="B33" s="9">
        <v>240</v>
      </c>
      <c r="C33" s="5">
        <v>240</v>
      </c>
      <c r="D33" s="12">
        <v>3.4</v>
      </c>
      <c r="E33" s="18">
        <f t="shared" si="29"/>
        <v>816</v>
      </c>
      <c r="F33" s="5">
        <v>240</v>
      </c>
      <c r="G33" s="12">
        <v>5</v>
      </c>
      <c r="H33" s="18">
        <f t="shared" si="1"/>
        <v>1200</v>
      </c>
      <c r="I33" s="5">
        <v>240</v>
      </c>
      <c r="J33" s="12"/>
      <c r="K33" s="18" t="str">
        <f t="shared" si="2"/>
        <v>-      €</v>
      </c>
      <c r="L33" s="5">
        <v>240</v>
      </c>
      <c r="M33" s="12"/>
      <c r="N33" s="18" t="str">
        <f t="shared" si="3"/>
        <v>-      €</v>
      </c>
      <c r="O33" s="5"/>
      <c r="P33" s="12"/>
      <c r="Q33" s="7"/>
      <c r="R33" s="5">
        <v>240</v>
      </c>
      <c r="S33" s="12">
        <f>90/240+2.6</f>
        <v>2.9750000000000001</v>
      </c>
      <c r="T33" s="18">
        <f t="shared" si="5"/>
        <v>714</v>
      </c>
      <c r="U33" s="5">
        <v>240</v>
      </c>
      <c r="V33" s="12">
        <v>2.39</v>
      </c>
      <c r="W33" s="18">
        <f t="shared" si="6"/>
        <v>573.6</v>
      </c>
      <c r="X33" s="5"/>
      <c r="Y33" s="12"/>
      <c r="Z33" s="18"/>
      <c r="AA33" s="5">
        <v>240</v>
      </c>
      <c r="AB33" s="12">
        <v>2.25</v>
      </c>
      <c r="AC33" s="18">
        <f t="shared" si="8"/>
        <v>540</v>
      </c>
      <c r="AD33" s="5">
        <v>240</v>
      </c>
      <c r="AE33" s="12"/>
      <c r="AF33" s="18"/>
      <c r="AG33" s="12">
        <f t="shared" ref="AG33" si="43">AVERAGE(D33,G33,J33,M33,S33,V33,Y33,AB33,AE33)</f>
        <v>3.2030000000000003</v>
      </c>
      <c r="AH33" s="18">
        <f t="shared" ref="AH33" si="44">AVERAGE(E33,H33,K33,N33,T33,W33,Z33,AC33,AF33)</f>
        <v>768.72</v>
      </c>
      <c r="AI33" s="12">
        <f t="shared" ref="AI33" si="45">MIN(D33,G33,J33,M33,S33,V33,Y33,AB33,AE33)</f>
        <v>2.25</v>
      </c>
      <c r="AJ33" s="18">
        <f t="shared" ref="AJ33" si="46">MIN(E33,H33,K33,N33,T33,W33,Z33,AC33,AF33)</f>
        <v>540</v>
      </c>
      <c r="AK33" s="21">
        <f t="shared" ref="AK33" si="47">AG33-AI33</f>
        <v>0.95300000000000029</v>
      </c>
      <c r="AL33" s="22">
        <f t="shared" si="22"/>
        <v>228.72000000000003</v>
      </c>
    </row>
  </sheetData>
  <mergeCells count="13">
    <mergeCell ref="AI2:AJ2"/>
    <mergeCell ref="AK2:AL2"/>
    <mergeCell ref="C2:E2"/>
    <mergeCell ref="F2:H2"/>
    <mergeCell ref="O2:Q2"/>
    <mergeCell ref="U2:W2"/>
    <mergeCell ref="I2:K2"/>
    <mergeCell ref="AG2:AH2"/>
    <mergeCell ref="AD2:AF2"/>
    <mergeCell ref="L2:N2"/>
    <mergeCell ref="X2:Z2"/>
    <mergeCell ref="R2:T2"/>
    <mergeCell ref="AA2:AC2"/>
  </mergeCells>
  <conditionalFormatting sqref="G5 J5 M5 S5 V5 Y5 AB5 AE5">
    <cfRule type="top10" dxfId="48" priority="92" bottom="1" rank="1"/>
  </conditionalFormatting>
  <conditionalFormatting sqref="G7 J7 M7 S7 V7 Y7 AB7 AE7">
    <cfRule type="top10" dxfId="47" priority="90" bottom="1" rank="1"/>
  </conditionalFormatting>
  <conditionalFormatting sqref="G9 J9 M9 S9 V9 Y9 AB9 AE9">
    <cfRule type="top10" dxfId="46" priority="88" bottom="1" rank="1"/>
  </conditionalFormatting>
  <conditionalFormatting sqref="G11 J11 M11 S11 V11 Y11 AB11 AE11">
    <cfRule type="top10" dxfId="45" priority="85" bottom="1" rank="1"/>
  </conditionalFormatting>
  <conditionalFormatting sqref="G13 J13 M13 S13 V13 Y13 AB13 AE13">
    <cfRule type="top10" dxfId="44" priority="83" bottom="1" rank="1"/>
  </conditionalFormatting>
  <conditionalFormatting sqref="G15 J15 M15 S15 V15 Y15 AB15 AE15">
    <cfRule type="top10" dxfId="43" priority="81" bottom="1" rank="1"/>
  </conditionalFormatting>
  <conditionalFormatting sqref="G17 J17 M17 S17 V17 Y17 AB17 AE17">
    <cfRule type="top10" dxfId="42" priority="79" bottom="1" rank="1"/>
  </conditionalFormatting>
  <conditionalFormatting sqref="G19 J19 M19 S19 V19 Y19 AB19 AE19">
    <cfRule type="top10" dxfId="41" priority="77" bottom="1" rank="1"/>
  </conditionalFormatting>
  <conditionalFormatting sqref="D5">
    <cfRule type="top10" dxfId="40" priority="75" bottom="1" rank="1"/>
  </conditionalFormatting>
  <conditionalFormatting sqref="D7">
    <cfRule type="top10" dxfId="39" priority="73" bottom="1" rank="1"/>
  </conditionalFormatting>
  <conditionalFormatting sqref="D9">
    <cfRule type="top10" dxfId="38" priority="71" bottom="1" rank="1"/>
  </conditionalFormatting>
  <conditionalFormatting sqref="D11">
    <cfRule type="top10" dxfId="37" priority="69" bottom="1" rank="1"/>
  </conditionalFormatting>
  <conditionalFormatting sqref="D13">
    <cfRule type="top10" dxfId="36" priority="67" bottom="1" rank="1"/>
  </conditionalFormatting>
  <conditionalFormatting sqref="D15">
    <cfRule type="top10" dxfId="35" priority="65" bottom="1" rank="1"/>
  </conditionalFormatting>
  <conditionalFormatting sqref="D17">
    <cfRule type="top10" dxfId="34" priority="63" bottom="1" rank="1"/>
  </conditionalFormatting>
  <conditionalFormatting sqref="D19">
    <cfRule type="top10" dxfId="33" priority="61" bottom="1" rank="1"/>
  </conditionalFormatting>
  <conditionalFormatting sqref="D21 G21 J21 M21 S21 V21 Y21 AB21 AE21">
    <cfRule type="top10" dxfId="32" priority="38" bottom="1" rank="1"/>
  </conditionalFormatting>
  <conditionalFormatting sqref="D23 G23 J23 M23 S23 V23 Y23 AB23 AE23">
    <cfRule type="top10" dxfId="31" priority="36" bottom="1" rank="1"/>
  </conditionalFormatting>
  <conditionalFormatting sqref="D25 G25 J25 M25 S25 V25 Y25 AB25 AE25">
    <cfRule type="top10" dxfId="30" priority="40" bottom="1" rank="1"/>
  </conditionalFormatting>
  <conditionalFormatting sqref="D27 G27 J27 M27 S27 V27 Y27 AB27 AE27">
    <cfRule type="top10" dxfId="29" priority="34" bottom="1" rank="1"/>
  </conditionalFormatting>
  <conditionalFormatting sqref="D29 G29 J29 M29 S29 V29 Y29 AB29 AE29">
    <cfRule type="top10" dxfId="28" priority="32" bottom="1" rank="1"/>
  </conditionalFormatting>
  <conditionalFormatting sqref="D31 G31 J31 M31 S31 V31 Y31 AB31 AE31">
    <cfRule type="top10" dxfId="27" priority="21" bottom="1" rank="1"/>
  </conditionalFormatting>
  <conditionalFormatting sqref="D33 G33 J33 M33 S33 V33 Y33 AB33 AE33">
    <cfRule type="top10" dxfId="26" priority="28" bottom="1" rank="1"/>
  </conditionalFormatting>
  <conditionalFormatting sqref="H5 K5 N5 T5 W5 Z5 AC5 AF5">
    <cfRule type="top10" dxfId="25" priority="91" bottom="1" rank="1"/>
  </conditionalFormatting>
  <conditionalFormatting sqref="H7 K7 N7 T7 W7 Z7 AC7 AF7">
    <cfRule type="top10" dxfId="24" priority="89" bottom="1" rank="1"/>
  </conditionalFormatting>
  <conditionalFormatting sqref="H9 K9 N9 T9 W9 Z9 AC9 AF9">
    <cfRule type="top10" dxfId="23" priority="87" bottom="1" rank="1"/>
  </conditionalFormatting>
  <conditionalFormatting sqref="H11 K11 N11 T11 W11 Z11 AC11 AF11">
    <cfRule type="top10" dxfId="22" priority="84" bottom="1" rank="1"/>
  </conditionalFormatting>
  <conditionalFormatting sqref="H13 K13 N13 T13 W13 Z13 AC13 AF13">
    <cfRule type="top10" dxfId="21" priority="82" bottom="1" rank="1"/>
  </conditionalFormatting>
  <conditionalFormatting sqref="H15 K15 N15 T15 W15 Z15 AC15 AF15">
    <cfRule type="top10" dxfId="20" priority="80" bottom="1" rank="1"/>
  </conditionalFormatting>
  <conditionalFormatting sqref="H17 K17 N17 T17 W17 Z17 AC17 AF17">
    <cfRule type="top10" dxfId="19" priority="78" bottom="1" rank="1"/>
  </conditionalFormatting>
  <conditionalFormatting sqref="H19 K19 N19 T19 W19 Z19 AC19 AF19">
    <cfRule type="top10" dxfId="18" priority="76" bottom="1" rank="1"/>
  </conditionalFormatting>
  <conditionalFormatting sqref="E5">
    <cfRule type="top10" dxfId="17" priority="74" bottom="1" rank="1"/>
  </conditionalFormatting>
  <conditionalFormatting sqref="E7">
    <cfRule type="top10" dxfId="16" priority="72" bottom="1" rank="1"/>
  </conditionalFormatting>
  <conditionalFormatting sqref="E9">
    <cfRule type="top10" dxfId="15" priority="70" bottom="1" rank="1"/>
  </conditionalFormatting>
  <conditionalFormatting sqref="E11">
    <cfRule type="top10" dxfId="14" priority="68" bottom="1" rank="1"/>
  </conditionalFormatting>
  <conditionalFormatting sqref="E13">
    <cfRule type="top10" dxfId="13" priority="66" bottom="1" rank="1"/>
  </conditionalFormatting>
  <conditionalFormatting sqref="E15">
    <cfRule type="top10" dxfId="12" priority="64" bottom="1" rank="1"/>
  </conditionalFormatting>
  <conditionalFormatting sqref="E17">
    <cfRule type="top10" dxfId="11" priority="62" bottom="1" rank="1"/>
  </conditionalFormatting>
  <conditionalFormatting sqref="E19">
    <cfRule type="top10" dxfId="10" priority="60" bottom="1" rank="1"/>
  </conditionalFormatting>
  <conditionalFormatting sqref="E21 H21 K21 N21 T21 W21 Z21 AC21 AF21">
    <cfRule type="top10" dxfId="9" priority="37" bottom="1" rank="1"/>
  </conditionalFormatting>
  <conditionalFormatting sqref="E23 H23 K23 N23 T23 W23 Z23 AC23 AF23">
    <cfRule type="top10" dxfId="8" priority="35" bottom="1" rank="1"/>
  </conditionalFormatting>
  <conditionalFormatting sqref="E25 H25 K25 N25 T25 W25 Z25 AC25 AF25">
    <cfRule type="top10" dxfId="7" priority="39" bottom="1" rank="1"/>
  </conditionalFormatting>
  <conditionalFormatting sqref="E27 H27 K27 N27 T27 W27 Z27 AC27 AF27">
    <cfRule type="top10" dxfId="6" priority="33" bottom="1" rank="1"/>
  </conditionalFormatting>
  <conditionalFormatting sqref="Z29 AF29">
    <cfRule type="top10" dxfId="5" priority="31" bottom="1" rank="1"/>
  </conditionalFormatting>
  <conditionalFormatting sqref="Z31 AF31">
    <cfRule type="top10" dxfId="4" priority="20" bottom="1" rank="1"/>
  </conditionalFormatting>
  <conditionalFormatting sqref="Z33 AF33">
    <cfRule type="top10" dxfId="3" priority="27" bottom="1" rank="1"/>
  </conditionalFormatting>
  <conditionalFormatting sqref="AC31 AF31 T31 W31 N31 K31 H31 E31">
    <cfRule type="top10" dxfId="2" priority="24" bottom="1" rank="1"/>
  </conditionalFormatting>
  <conditionalFormatting sqref="AF29 AC29 T29 W29 N29 K29 H29 E29">
    <cfRule type="top10" dxfId="1" priority="19" bottom="1" rank="1"/>
  </conditionalFormatting>
  <conditionalFormatting sqref="AC33 AF33 T33 W33 N33 K33 H33 E33">
    <cfRule type="top10" dxfId="0" priority="99" bottom="1" rank="1"/>
  </conditionalFormatting>
  <printOptions horizontalCentered="1"/>
  <pageMargins left="0.25" right="0.25" top="0.25" bottom="0.25" header="0" footer="0"/>
  <pageSetup fitToHeight="17" orientation="landscape" verticalDpi="203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>
      <selection activeCell="H30" sqref="H30"/>
    </sheetView>
  </sheetViews>
  <sheetFormatPr baseColWidth="10" defaultRowHeight="15.6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Comparatif</vt:lpstr>
      <vt:lpstr>Graphique</vt:lpstr>
      <vt:lpstr>Comparatif!Zone_d_impression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ragaz</dc:creator>
  <cp:lastModifiedBy>Guillaume BENEZET</cp:lastModifiedBy>
  <cp:lastPrinted>2017-06-20T17:08:01Z</cp:lastPrinted>
  <dcterms:created xsi:type="dcterms:W3CDTF">2015-08-28T16:35:04Z</dcterms:created>
  <dcterms:modified xsi:type="dcterms:W3CDTF">2024-08-29T08:39:18Z</dcterms:modified>
</cp:coreProperties>
</file>