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17205" windowHeight="739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B19" i="1"/>
  <c r="B23" i="1" s="1"/>
  <c r="C19" i="1"/>
  <c r="C23" i="1" s="1"/>
  <c r="C26" i="1" s="1"/>
  <c r="D19" i="1"/>
  <c r="D23" i="1" s="1"/>
  <c r="E19" i="1"/>
  <c r="E23" i="1" s="1"/>
  <c r="F19" i="1"/>
  <c r="F23" i="1" s="1"/>
  <c r="G19" i="1"/>
  <c r="G23" i="1" s="1"/>
  <c r="G26" i="1" s="1"/>
  <c r="H19" i="1"/>
  <c r="H23" i="1" s="1"/>
  <c r="I19" i="1"/>
  <c r="I23" i="1" s="1"/>
  <c r="J19" i="1" l="1"/>
  <c r="H26" i="1"/>
  <c r="H27" i="1" s="1"/>
  <c r="H24" i="1"/>
  <c r="H25" i="1" s="1"/>
  <c r="D26" i="1"/>
  <c r="D27" i="1" s="1"/>
  <c r="D24" i="1"/>
  <c r="D25" i="1" s="1"/>
  <c r="I26" i="1"/>
  <c r="I27" i="1" s="1"/>
  <c r="I24" i="1"/>
  <c r="I25" i="1" s="1"/>
  <c r="E26" i="1"/>
  <c r="E27" i="1" s="1"/>
  <c r="E24" i="1"/>
  <c r="E25" i="1" s="1"/>
  <c r="F26" i="1"/>
  <c r="F27" i="1" s="1"/>
  <c r="F24" i="1"/>
  <c r="F25" i="1" s="1"/>
  <c r="B26" i="1"/>
  <c r="B27" i="1" s="1"/>
  <c r="B24" i="1"/>
  <c r="B25" i="1" s="1"/>
  <c r="C24" i="1"/>
  <c r="C25" i="1" s="1"/>
  <c r="G27" i="1"/>
  <c r="C27" i="1"/>
  <c r="G24" i="1"/>
  <c r="G25" i="1" s="1"/>
</calcChain>
</file>

<file path=xl/sharedStrings.xml><?xml version="1.0" encoding="utf-8"?>
<sst xmlns="http://schemas.openxmlformats.org/spreadsheetml/2006/main" count="28" uniqueCount="28">
  <si>
    <t>Prix</t>
  </si>
  <si>
    <t>Valeurs techniques</t>
  </si>
  <si>
    <t>Les critères</t>
  </si>
  <si>
    <t>Planning</t>
  </si>
  <si>
    <t>Offre anormalement basse et haute</t>
  </si>
  <si>
    <t>ENTREPRISE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</si>
  <si>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</si>
  <si>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</si>
  <si>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</si>
  <si>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</si>
  <si>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</si>
  <si>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</si>
  <si>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</si>
  <si>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</si>
  <si>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Limite haute</t>
  </si>
  <si>
    <t>Somme</t>
  </si>
  <si>
    <t>Limite basse</t>
  </si>
  <si>
    <t>Estimation</t>
  </si>
  <si>
    <t>Total HT</t>
  </si>
  <si>
    <t>durant</t>
  </si>
  <si>
    <t>dupont</t>
  </si>
  <si>
    <t>duchemin</t>
  </si>
  <si>
    <t>pierre</t>
  </si>
  <si>
    <t>paul</t>
  </si>
  <si>
    <t>jacque</t>
  </si>
  <si>
    <t>lui</t>
  </si>
  <si>
    <t>l'autre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</si>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</sst>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0" fontId="2" fillId="0" borderId="0" xfId="0" applyFont="1"/>
    <xf numFmtId="44" fontId="2" fillId="0" borderId="0" xfId="0" applyNumberFormat="1" applyFont="1"/>
  </cellXfs>
  <cellStyles count="2">
    <cellStyle name="Monétaire" xfId="1" builtinId="4"/>
    <cellStyle name="Normal" xfId="0" builtinId="0"/>
  </cellStyles>
  <dxfs count="2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9:J19" totalsRowCount="1" headerRowDxfId="23" dataDxfId="22">
  <autoFilter ref="A9:J18"/>
  <tableColumns count="10">
    <tableColumn id="1" name="ENTREPRISE" totalsRowLabel="Somme" dataDxfId="21" totalsRowDxfId="20"/>
    <tableColumn id="2" name="LOT 1" totalsRowFunction="sum" dataDxfId="19" totalsRowDxfId="18" dataCellStyle="Monétaire"/>
    <tableColumn id="3" name="LOT 2" totalsRowFunction="sum" dataDxfId="17" totalsRowDxfId="16" dataCellStyle="Monétaire"/>
    <tableColumn id="4" name="LOT 3" totalsRowFunction="sum" dataDxfId="15" totalsRowDxfId="14" dataCellStyle="Monétaire"/>
    <tableColumn id="5" name="LOT 4" totalsRowFunction="sum" dataDxfId="13" totalsRowDxfId="12" dataCellStyle="Monétaire"/>
    <tableColumn id="6" name="LOT 5" totalsRowFunction="sum" dataDxfId="11" totalsRowDxfId="10" dataCellStyle="Monétaire"/>
    <tableColumn id="7" name="LOT 6" totalsRowFunction="sum" dataDxfId="9" totalsRowDxfId="8" dataCellStyle="Monétaire"/>
    <tableColumn id="8" name="LOT 7" totalsRowFunction="sum" dataDxfId="7" totalsRowDxfId="6" dataCellStyle="Monétaire"/>
    <tableColumn id="9" name="LOT 8" totalsRowFunction="sum" dataDxfId="5" totalsRowDxfId="4" dataCellStyle="Monétaire"/>
    <tableColumn id="10" name="Total HT" totalsRowFunction="sum" dataDxfId="3" totalsRowDxfId="2" dataCellStyle="Monétaire">
      <calculatedColumnFormula>SUM(Tableau1[[#This Row],[LOT 1]:[LOT 8]])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8" workbookViewId="0">
      <selection activeCell="B10" sqref="B10"/>
    </sheetView>
  </sheetViews>
  <sheetFormatPr baseColWidth="10" defaultRowHeight="15" x14ac:dyDescent="0.25"/>
  <cols>
    <col min="1" max="1" width="18.140625" bestFit="1" customWidth="1"/>
    <col min="2" max="9" width="11.5703125" customWidth="1"/>
    <col min="10" max="10" width="12.85546875" bestFit="1" customWidth="1"/>
  </cols>
  <sheetData>
    <row r="1" spans="1:10" x14ac:dyDescent="0.25">
      <c r="A1" t="s">
        <v>2</v>
      </c>
    </row>
    <row r="2" spans="1:10" x14ac:dyDescent="0.25">
      <c r="A2" t="s">
        <v>0</v>
      </c>
      <c r="B2">
        <v>0.4</v>
      </c>
    </row>
    <row r="3" spans="1:10" x14ac:dyDescent="0.25">
      <c r="A3" t="s">
        <v>1</v>
      </c>
      <c r="B3">
        <v>0.5</v>
      </c>
    </row>
    <row r="4" spans="1:10" x14ac:dyDescent="0.25">
      <c r="A4" t="s">
        <v>3</v>
      </c>
      <c r="B4">
        <v>0.1</v>
      </c>
    </row>
    <row r="7" spans="1:10" x14ac:dyDescent="0.25">
      <c r="A7" t="s">
        <v>4</v>
      </c>
    </row>
    <row r="9" spans="1:10" x14ac:dyDescent="0.25">
      <c r="A9" s="1" t="s">
        <v>5</v>
      </c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18</v>
      </c>
    </row>
    <row r="10" spans="1:10" x14ac:dyDescent="0.25">
      <c r="A10" s="2" t="s">
        <v>19</v>
      </c>
      <c r="B10" s="4"/>
      <c r="C10" s="4"/>
      <c r="D10" s="4"/>
      <c r="E10" s="4"/>
      <c r="F10" s="4"/>
      <c r="G10" s="4"/>
      <c r="H10" s="4">
        <v>23166.78</v>
      </c>
      <c r="I10" s="4"/>
      <c r="J10" s="4">
        <f>SUM(Tableau1[[#This Row],[LOT 1]:[LOT 8]])</f>
        <v>23166.78</v>
      </c>
    </row>
    <row r="11" spans="1:10" x14ac:dyDescent="0.25">
      <c r="A11" s="2" t="s">
        <v>20</v>
      </c>
      <c r="B11" s="4"/>
      <c r="C11" s="4">
        <v>22980.98</v>
      </c>
      <c r="D11" s="4"/>
      <c r="E11" s="4">
        <v>38436.019999999997</v>
      </c>
      <c r="F11" s="4">
        <v>22936.6</v>
      </c>
      <c r="G11" s="4"/>
      <c r="H11" s="4"/>
      <c r="I11" s="4"/>
      <c r="J11" s="4">
        <f>SUM(Tableau1[[#This Row],[LOT 1]:[LOT 8]])</f>
        <v>84353.600000000006</v>
      </c>
    </row>
    <row r="12" spans="1:10" x14ac:dyDescent="0.25">
      <c r="A12" s="2" t="s">
        <v>21</v>
      </c>
      <c r="B12" s="4">
        <v>15773.37</v>
      </c>
      <c r="C12" s="4"/>
      <c r="D12" s="4"/>
      <c r="E12" s="4"/>
      <c r="F12" s="4"/>
      <c r="G12" s="4"/>
      <c r="H12" s="4"/>
      <c r="I12" s="4"/>
      <c r="J12" s="4">
        <f>SUM(Tableau1[[#This Row],[LOT 1]:[LOT 8]])</f>
        <v>15773.37</v>
      </c>
    </row>
    <row r="13" spans="1:10" x14ac:dyDescent="0.25">
      <c r="A13" s="2" t="s">
        <v>22</v>
      </c>
      <c r="B13" s="4"/>
      <c r="C13" s="4"/>
      <c r="D13" s="4"/>
      <c r="E13" s="4"/>
      <c r="F13" s="4"/>
      <c r="G13" s="4"/>
      <c r="H13" s="4"/>
      <c r="I13" s="4">
        <v>38018.06</v>
      </c>
      <c r="J13" s="4">
        <f>SUM(Tableau1[[#This Row],[LOT 1]:[LOT 8]])</f>
        <v>38018.06</v>
      </c>
    </row>
    <row r="14" spans="1:10" x14ac:dyDescent="0.25">
      <c r="A14" s="2" t="s">
        <v>23</v>
      </c>
      <c r="B14" s="4"/>
      <c r="C14" s="4"/>
      <c r="D14" s="4"/>
      <c r="E14" s="4"/>
      <c r="F14" s="4"/>
      <c r="G14" s="4"/>
      <c r="H14" s="4">
        <v>41512.07</v>
      </c>
      <c r="I14" s="4"/>
      <c r="J14" s="4">
        <f>SUM(Tableau1[[#This Row],[LOT 1]:[LOT 8]])</f>
        <v>41512.07</v>
      </c>
    </row>
    <row r="15" spans="1:10" x14ac:dyDescent="0.25">
      <c r="A15" s="3" t="s">
        <v>24</v>
      </c>
      <c r="B15" s="5">
        <v>16261</v>
      </c>
      <c r="C15" s="5"/>
      <c r="D15" s="5"/>
      <c r="E15" s="5"/>
      <c r="F15" s="5"/>
      <c r="G15" s="5"/>
      <c r="H15" s="5"/>
      <c r="I15" s="5"/>
      <c r="J15" s="4">
        <f>SUM(Tableau1[[#This Row],[LOT 1]:[LOT 8]])</f>
        <v>16261</v>
      </c>
    </row>
    <row r="16" spans="1:10" x14ac:dyDescent="0.25">
      <c r="A16" s="3" t="s">
        <v>25</v>
      </c>
      <c r="B16" s="5">
        <v>11841.18</v>
      </c>
      <c r="C16" s="5"/>
      <c r="D16" s="5"/>
      <c r="E16" s="5"/>
      <c r="F16" s="5"/>
      <c r="G16" s="5"/>
      <c r="H16" s="5"/>
      <c r="I16" s="5"/>
      <c r="J16" s="4">
        <f>SUM(Tableau1[[#This Row],[LOT 1]:[LOT 8]])</f>
        <v>11841.18</v>
      </c>
    </row>
    <row r="17" spans="1:10" x14ac:dyDescent="0.25">
      <c r="A17" s="3" t="s">
        <v>26</v>
      </c>
      <c r="B17" s="5"/>
      <c r="C17" s="5"/>
      <c r="D17" s="5"/>
      <c r="E17" s="5"/>
      <c r="F17" s="5"/>
      <c r="G17" s="5"/>
      <c r="H17" s="5"/>
      <c r="I17" s="5">
        <v>31206.31</v>
      </c>
      <c r="J17" s="4">
        <f>SUM(Tableau1[[#This Row],[LOT 1]:[LOT 8]])</f>
        <v>31206.31</v>
      </c>
    </row>
    <row r="18" spans="1:10" x14ac:dyDescent="0.25">
      <c r="A18" s="3" t="s">
        <v>27</v>
      </c>
      <c r="B18" s="5"/>
      <c r="C18" s="5">
        <v>30400</v>
      </c>
      <c r="D18" s="5"/>
      <c r="E18" s="5">
        <v>60900</v>
      </c>
      <c r="F18" s="5">
        <v>27700</v>
      </c>
      <c r="G18" s="5"/>
      <c r="H18" s="5"/>
      <c r="I18" s="5"/>
      <c r="J18" s="4">
        <f>SUM(Tableau1[[#This Row],[LOT 1]:[LOT 8]])</f>
        <v>119000</v>
      </c>
    </row>
    <row r="19" spans="1:10" x14ac:dyDescent="0.25">
      <c r="A19" s="3" t="s">
        <v>15</v>
      </c>
      <c r="B19" s="5">
        <f>SUBTOTAL(109,Tableau1[LOT 1])</f>
        <v>43875.55</v>
      </c>
      <c r="C19" s="5">
        <f>SUBTOTAL(109,Tableau1[LOT 2])</f>
        <v>53380.979999999996</v>
      </c>
      <c r="D19" s="5">
        <f>SUBTOTAL(109,Tableau1[LOT 3])</f>
        <v>0</v>
      </c>
      <c r="E19" s="5">
        <f>SUBTOTAL(109,Tableau1[LOT 4])</f>
        <v>99336.01999999999</v>
      </c>
      <c r="F19" s="5">
        <f>SUBTOTAL(109,Tableau1[LOT 5])</f>
        <v>50636.6</v>
      </c>
      <c r="G19" s="5">
        <f>SUBTOTAL(109,Tableau1[LOT 6])</f>
        <v>0</v>
      </c>
      <c r="H19" s="5">
        <f>SUBTOTAL(109,Tableau1[LOT 7])</f>
        <v>64678.85</v>
      </c>
      <c r="I19" s="5">
        <f>SUBTOTAL(109,Tableau1[LOT 8])</f>
        <v>69224.37</v>
      </c>
      <c r="J19" s="5">
        <f>SUBTOTAL(109,Tableau1[Total HT])</f>
        <v>381132.37</v>
      </c>
    </row>
    <row r="20" spans="1:10" x14ac:dyDescent="0.25">
      <c r="A20" s="3"/>
      <c r="B20" s="5"/>
      <c r="C20" s="5"/>
      <c r="D20" s="5"/>
      <c r="E20" s="5"/>
      <c r="F20" s="5"/>
      <c r="G20" s="5"/>
      <c r="H20" s="5"/>
      <c r="I20" s="5"/>
    </row>
    <row r="21" spans="1:10" x14ac:dyDescent="0.25">
      <c r="A21" s="3" t="s">
        <v>17</v>
      </c>
      <c r="B21" s="5"/>
      <c r="C21" s="5"/>
      <c r="D21" s="5"/>
      <c r="E21" s="5"/>
      <c r="F21" s="5"/>
      <c r="G21" s="5"/>
      <c r="H21" s="5"/>
      <c r="I21" s="5"/>
    </row>
    <row r="22" spans="1:10" x14ac:dyDescent="0.25">
      <c r="A22" s="3"/>
      <c r="B22" s="5"/>
      <c r="C22" s="5"/>
      <c r="D22" s="5"/>
      <c r="E22" s="5"/>
      <c r="F22" s="5"/>
      <c r="G22" s="5"/>
      <c r="H22" s="5"/>
      <c r="I22" s="5"/>
    </row>
    <row r="23" spans="1:10" x14ac:dyDescent="0.25">
      <c r="B23" s="6">
        <f>IFERROR(Tableau1[[#Totals],[LOT 1]]/COUNTA(Tableau1[LOT 1]),"")</f>
        <v>14625.183333333334</v>
      </c>
      <c r="C23" s="6">
        <f>IFERROR(Tableau1[[#Totals],[LOT 2]]/COUNTA(Tableau1[LOT 2]),"")</f>
        <v>26690.489999999998</v>
      </c>
      <c r="D23" s="6" t="str">
        <f>IFERROR(Tableau1[[#Totals],[LOT 3]]/COUNTA(Tableau1[LOT 3]),"")</f>
        <v/>
      </c>
      <c r="E23" s="6">
        <f>IFERROR(Tableau1[[#Totals],[LOT 4]]/COUNTA(Tableau1[LOT 4]),"")</f>
        <v>49668.009999999995</v>
      </c>
      <c r="F23" s="6">
        <f>IFERROR(Tableau1[[#Totals],[LOT 5]]/COUNTA(Tableau1[LOT 5]),"")</f>
        <v>25318.3</v>
      </c>
      <c r="G23" s="6" t="str">
        <f>IFERROR(Tableau1[[#Totals],[LOT 6]]/COUNTA(Tableau1[LOT 6]),"")</f>
        <v/>
      </c>
      <c r="H23" s="6">
        <f>IFERROR(Tableau1[[#Totals],[LOT 7]]/COUNTA(Tableau1[LOT 7]),"")</f>
        <v>32339.424999999999</v>
      </c>
      <c r="I23" s="6">
        <f>IFERROR(Tableau1[[#Totals],[LOT 8]]/COUNTA(Tableau1[LOT 8]),"")</f>
        <v>34612.184999999998</v>
      </c>
    </row>
    <row r="24" spans="1:10" x14ac:dyDescent="0.25">
      <c r="B24" s="7">
        <f>IFERROR(B23*0.2,"")</f>
        <v>2925.0366666666669</v>
      </c>
      <c r="C24" s="7">
        <f t="shared" ref="C24:I24" si="0">IFERROR(C23*0.2,"")</f>
        <v>5338.098</v>
      </c>
      <c r="D24" s="7" t="str">
        <f t="shared" si="0"/>
        <v/>
      </c>
      <c r="E24" s="7">
        <f t="shared" si="0"/>
        <v>9933.601999999999</v>
      </c>
      <c r="F24" s="7">
        <f t="shared" si="0"/>
        <v>5063.66</v>
      </c>
      <c r="G24" s="7" t="str">
        <f t="shared" si="0"/>
        <v/>
      </c>
      <c r="H24" s="7">
        <f t="shared" si="0"/>
        <v>6467.8850000000002</v>
      </c>
      <c r="I24" s="7">
        <f t="shared" si="0"/>
        <v>6922.4369999999999</v>
      </c>
    </row>
    <row r="25" spans="1:10" x14ac:dyDescent="0.25">
      <c r="A25" s="8" t="s">
        <v>14</v>
      </c>
      <c r="B25" s="9">
        <f>IFERROR(B23+B24,"")</f>
        <v>17550.22</v>
      </c>
      <c r="C25" s="9">
        <f t="shared" ref="C25:I25" si="1">IFERROR(C23+C24,"")</f>
        <v>32028.587999999996</v>
      </c>
      <c r="D25" s="9" t="str">
        <f t="shared" si="1"/>
        <v/>
      </c>
      <c r="E25" s="9">
        <f t="shared" si="1"/>
        <v>59601.611999999994</v>
      </c>
      <c r="F25" s="9">
        <f t="shared" si="1"/>
        <v>30381.96</v>
      </c>
      <c r="G25" s="9" t="str">
        <f t="shared" si="1"/>
        <v/>
      </c>
      <c r="H25" s="9">
        <f t="shared" si="1"/>
        <v>38807.31</v>
      </c>
      <c r="I25" s="9">
        <f t="shared" si="1"/>
        <v>41534.621999999996</v>
      </c>
    </row>
    <row r="26" spans="1:10" x14ac:dyDescent="0.25">
      <c r="B26" s="7">
        <f>IFERROR(B23*0.1,"")</f>
        <v>1462.5183333333334</v>
      </c>
      <c r="C26" s="7">
        <f t="shared" ref="C26:I26" si="2">IFERROR(C23*0.1,"")</f>
        <v>2669.049</v>
      </c>
      <c r="D26" s="7" t="str">
        <f t="shared" si="2"/>
        <v/>
      </c>
      <c r="E26" s="7">
        <f t="shared" si="2"/>
        <v>4966.8009999999995</v>
      </c>
      <c r="F26" s="7">
        <f t="shared" si="2"/>
        <v>2531.83</v>
      </c>
      <c r="G26" s="7" t="str">
        <f t="shared" si="2"/>
        <v/>
      </c>
      <c r="H26" s="7">
        <f t="shared" si="2"/>
        <v>3233.9425000000001</v>
      </c>
      <c r="I26" s="7">
        <f t="shared" si="2"/>
        <v>3461.2184999999999</v>
      </c>
    </row>
    <row r="27" spans="1:10" x14ac:dyDescent="0.25">
      <c r="A27" s="8" t="s">
        <v>16</v>
      </c>
      <c r="B27" s="9">
        <f>IFERROR(B23-B26,"")</f>
        <v>13162.665000000001</v>
      </c>
      <c r="C27" s="9">
        <f t="shared" ref="C27:I27" si="3">IFERROR(C23-C26,"")</f>
        <v>24021.440999999999</v>
      </c>
      <c r="D27" s="9" t="str">
        <f t="shared" si="3"/>
        <v/>
      </c>
      <c r="E27" s="9">
        <f t="shared" si="3"/>
        <v>44701.208999999995</v>
      </c>
      <c r="F27" s="9">
        <f t="shared" si="3"/>
        <v>22786.47</v>
      </c>
      <c r="G27" s="9" t="str">
        <f t="shared" si="3"/>
        <v/>
      </c>
      <c r="H27" s="9">
        <f t="shared" si="3"/>
        <v>29105.482499999998</v>
      </c>
      <c r="I27" s="9">
        <f t="shared" si="3"/>
        <v>31150.966499999999</v>
      </c>
    </row>
  </sheetData>
  <conditionalFormatting sqref="B10:I18">
    <cfRule type="expression" dxfId="1" priority="2">
      <formula>AND(B10&lt;&gt;0,B10&lt;B$27)</formula>
    </cfRule>
    <cfRule type="expression" dxfId="0" priority="1">
      <formula>AND(B10&lt;&gt;0,B10&gt;B$25)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gallier</dc:creator>
  <cp:lastModifiedBy>jean-francois liquette</cp:lastModifiedBy>
  <dcterms:created xsi:type="dcterms:W3CDTF">2017-06-08T16:15:15Z</dcterms:created>
  <dcterms:modified xsi:type="dcterms:W3CDTF">2017-06-08T17:22:02Z</dcterms:modified>
</cp:coreProperties>
</file>