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Calcul horaire" sheetId="1" r:id="rId1"/>
  </sheets>
  <definedNames>
    <definedName name="JoursFériés">'Calcul horaire'!$C$2:$C$14</definedName>
  </definedNames>
  <calcPr calcId="145621"/>
</workbook>
</file>

<file path=xl/calcChain.xml><?xml version="1.0" encoding="utf-8"?>
<calcChain xmlns="http://schemas.openxmlformats.org/spreadsheetml/2006/main">
  <c r="H19" i="1" l="1"/>
  <c r="C14" i="1"/>
  <c r="C13" i="1"/>
  <c r="C12" i="1"/>
  <c r="C11" i="1"/>
  <c r="C10" i="1"/>
  <c r="F9" i="1"/>
  <c r="I9" i="1" s="1"/>
  <c r="C9" i="1"/>
  <c r="I8" i="1"/>
  <c r="H8" i="1"/>
  <c r="I7" i="1"/>
  <c r="H7" i="1"/>
  <c r="C7" i="1"/>
  <c r="C6" i="1"/>
  <c r="C5" i="1"/>
  <c r="L21" i="1" s="1"/>
  <c r="C4" i="1"/>
  <c r="C3" i="1"/>
  <c r="C2" i="1"/>
  <c r="C8" i="1" s="1"/>
  <c r="J21" i="1" l="1"/>
  <c r="L20" i="1"/>
  <c r="J20" i="1"/>
  <c r="H9" i="1"/>
  <c r="F20" i="1"/>
  <c r="F21" i="1"/>
  <c r="H21" i="1" l="1"/>
  <c r="H20" i="1"/>
</calcChain>
</file>

<file path=xl/sharedStrings.xml><?xml version="1.0" encoding="utf-8"?>
<sst xmlns="http://schemas.openxmlformats.org/spreadsheetml/2006/main" count="33" uniqueCount="28">
  <si>
    <t>Année</t>
  </si>
  <si>
    <t>Jours Fériés</t>
  </si>
  <si>
    <t>Pâques</t>
  </si>
  <si>
    <t>Lundi de Pâques</t>
  </si>
  <si>
    <t>Plage horaire</t>
  </si>
  <si>
    <t>Jour de l'an</t>
  </si>
  <si>
    <t>Fête du travail</t>
  </si>
  <si>
    <t>Format "Heure"</t>
  </si>
  <si>
    <t>Format numérique</t>
  </si>
  <si>
    <t>Victoire 1945</t>
  </si>
  <si>
    <t>Heure</t>
  </si>
  <si>
    <t>Minute</t>
  </si>
  <si>
    <t>Ascension</t>
  </si>
  <si>
    <t>Début</t>
  </si>
  <si>
    <t>Pentecôte</t>
  </si>
  <si>
    <t>Fin</t>
  </si>
  <si>
    <t>Lundi de Pentecôte</t>
  </si>
  <si>
    <t>Durée</t>
  </si>
  <si>
    <t>Fête Nationale</t>
  </si>
  <si>
    <t>Assomption</t>
  </si>
  <si>
    <t>Toussaint</t>
  </si>
  <si>
    <t>Armistice</t>
  </si>
  <si>
    <t>Noël</t>
  </si>
  <si>
    <t>Incident</t>
  </si>
  <si>
    <t>=(DATEDIF(C20;D20;"d")*TEMPS(HEURE($F$9);MINUTE($F$9);))     +    MAX(MIN(D20-ENT(D20);TEMPS(HEURE($F$8);MINUTE($F$8);));TEMPS(HEURE($F$7);MINUTE($F$7);))    -    MAX(MIN(C20-ENT(C20);TEMPS(HEURE($F$8);MINUTE($F$8);));TEMPS(HEURE($F$7);MINUTE($F$7);))</t>
  </si>
  <si>
    <t>Calcul du nombre de jours entiers * durée plage horaire</t>
  </si>
  <si>
    <r>
      <t xml:space="preserve">          Calcul </t>
    </r>
    <r>
      <rPr>
        <sz val="11"/>
        <color rgb="FFFF0000"/>
        <rFont val="Calibri"/>
        <family val="2"/>
        <scheme val="minor"/>
      </rPr>
      <t>heure fin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</si>
  <si>
    <r>
      <t xml:space="preserve">             Calcul </t>
    </r>
    <r>
      <rPr>
        <sz val="11"/>
        <color rgb="FFFF0000"/>
        <rFont val="Calibri"/>
        <family val="2"/>
        <scheme val="minor"/>
      </rPr>
      <t>heure début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</si>
</sst>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h:mm;@"/>
    <numFmt numFmtId="165" formatCode="[h]:mm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0"/>
    <xf numFmtId="44" fontId="5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6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5" fillId="0" borderId="0"/>
    <xf numFmtId="0" fontId="5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0" borderId="0" xfId="1" applyFont="1" applyAlignment="1">
      <alignment horizontal="center"/>
    </xf>
    <xf numFmtId="1" fontId="3" fillId="0" borderId="0" xfId="1" applyNumberFormat="1" applyFont="1" applyAlignment="1">
      <alignment horizontal="center"/>
    </xf>
    <xf numFmtId="0" fontId="2" fillId="0" borderId="0" xfId="1"/>
    <xf numFmtId="0" fontId="2" fillId="0" borderId="0" xfId="1" applyFont="1"/>
    <xf numFmtId="14" fontId="2" fillId="2" borderId="0" xfId="1" applyNumberFormat="1" applyFill="1" applyAlignment="1">
      <alignment horizontal="center"/>
    </xf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Font="1" applyBorder="1" applyAlignment="1">
      <alignment horizontal="centerContinuous"/>
    </xf>
    <xf numFmtId="0" fontId="2" fillId="0" borderId="0" xfId="1" applyBorder="1" applyAlignment="1">
      <alignment horizontal="centerContinuous"/>
    </xf>
    <xf numFmtId="0" fontId="2" fillId="0" borderId="5" xfId="1" applyBorder="1" applyAlignment="1">
      <alignment horizontal="centerContinuous"/>
    </xf>
    <xf numFmtId="0" fontId="2" fillId="0" borderId="4" xfId="1" applyBorder="1"/>
    <xf numFmtId="0" fontId="2" fillId="0" borderId="0" xfId="1" applyBorder="1"/>
    <xf numFmtId="0" fontId="2" fillId="0" borderId="5" xfId="1" applyBorder="1"/>
    <xf numFmtId="14" fontId="2" fillId="0" borderId="0" xfId="1" applyNumberFormat="1"/>
    <xf numFmtId="0" fontId="2" fillId="0" borderId="4" xfId="1" applyFont="1" applyBorder="1" applyAlignment="1">
      <alignment horizontal="center"/>
    </xf>
    <xf numFmtId="0" fontId="2" fillId="0" borderId="0" xfId="1" applyFont="1" applyBorder="1" applyAlignment="1">
      <alignment horizontal="centerContinuous"/>
    </xf>
    <xf numFmtId="0" fontId="2" fillId="0" borderId="4" xfId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164" fontId="3" fillId="3" borderId="6" xfId="1" applyNumberFormat="1" applyFont="1" applyFill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4" borderId="1" xfId="1" applyNumberFormat="1" applyFill="1" applyBorder="1" applyAlignment="1">
      <alignment horizontal="center"/>
    </xf>
    <xf numFmtId="0" fontId="2" fillId="4" borderId="3" xfId="1" applyNumberFormat="1" applyFill="1" applyBorder="1" applyAlignment="1">
      <alignment horizontal="center"/>
    </xf>
    <xf numFmtId="164" fontId="3" fillId="3" borderId="7" xfId="1" applyNumberFormat="1" applyFont="1" applyFill="1" applyBorder="1" applyAlignment="1">
      <alignment horizontal="center"/>
    </xf>
    <xf numFmtId="0" fontId="2" fillId="4" borderId="4" xfId="1" applyNumberFormat="1" applyFill="1" applyBorder="1" applyAlignment="1">
      <alignment horizontal="center"/>
    </xf>
    <xf numFmtId="0" fontId="2" fillId="4" borderId="5" xfId="1" applyNumberFormat="1" applyFill="1" applyBorder="1" applyAlignment="1">
      <alignment horizontal="center"/>
    </xf>
    <xf numFmtId="164" fontId="2" fillId="3" borderId="8" xfId="1" applyNumberFormat="1" applyFill="1" applyBorder="1" applyAlignment="1">
      <alignment horizontal="center"/>
    </xf>
    <xf numFmtId="0" fontId="2" fillId="4" borderId="9" xfId="1" applyNumberFormat="1" applyFill="1" applyBorder="1" applyAlignment="1">
      <alignment horizontal="center"/>
    </xf>
    <xf numFmtId="0" fontId="2" fillId="4" borderId="10" xfId="1" applyNumberFormat="1" applyFill="1" applyBorder="1" applyAlignment="1">
      <alignment horizontal="center"/>
    </xf>
    <xf numFmtId="0" fontId="2" fillId="0" borderId="9" xfId="1" applyNumberFormat="1" applyBorder="1"/>
    <xf numFmtId="0" fontId="2" fillId="0" borderId="11" xfId="1" applyNumberFormat="1" applyBorder="1"/>
    <xf numFmtId="0" fontId="2" fillId="0" borderId="10" xfId="1" applyNumberFormat="1" applyBorder="1"/>
    <xf numFmtId="0" fontId="2" fillId="0" borderId="0" xfId="1" applyNumberFormat="1"/>
    <xf numFmtId="0" fontId="2" fillId="0" borderId="0" xfId="1" applyNumberFormat="1" applyBorder="1"/>
    <xf numFmtId="165" fontId="2" fillId="0" borderId="0" xfId="1" applyNumberFormat="1"/>
    <xf numFmtId="0" fontId="4" fillId="5" borderId="1" xfId="1" applyFont="1" applyFill="1" applyBorder="1" applyAlignment="1">
      <alignment horizontal="centerContinuous"/>
    </xf>
    <xf numFmtId="0" fontId="2" fillId="5" borderId="3" xfId="1" applyFill="1" applyBorder="1" applyAlignment="1">
      <alignment horizontal="centerContinuous"/>
    </xf>
    <xf numFmtId="0" fontId="2" fillId="6" borderId="0" xfId="1" applyFill="1" applyBorder="1" applyAlignment="1">
      <alignment horizontal="centerContinuous"/>
    </xf>
    <xf numFmtId="0" fontId="2" fillId="5" borderId="4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4" borderId="12" xfId="1" applyFill="1" applyBorder="1" applyAlignment="1">
      <alignment horizontal="center"/>
    </xf>
    <xf numFmtId="0" fontId="2" fillId="3" borderId="6" xfId="1" applyFont="1" applyFill="1" applyBorder="1" applyAlignment="1">
      <alignment horizontal="center" vertical="center"/>
    </xf>
    <xf numFmtId="22" fontId="2" fillId="5" borderId="4" xfId="1" applyNumberFormat="1" applyFill="1" applyBorder="1" applyAlignment="1">
      <alignment horizontal="center" vertical="center"/>
    </xf>
    <xf numFmtId="22" fontId="2" fillId="5" borderId="5" xfId="1" applyNumberFormat="1" applyFill="1" applyBorder="1" applyAlignment="1">
      <alignment horizontal="center" vertical="center"/>
    </xf>
    <xf numFmtId="165" fontId="2" fillId="3" borderId="7" xfId="1" applyNumberFormat="1" applyFill="1" applyBorder="1" applyAlignment="1">
      <alignment horizontal="center" vertical="center"/>
    </xf>
    <xf numFmtId="164" fontId="2" fillId="4" borderId="7" xfId="1" applyNumberFormat="1" applyFill="1" applyBorder="1" applyAlignment="1">
      <alignment horizontal="center"/>
    </xf>
    <xf numFmtId="165" fontId="2" fillId="3" borderId="6" xfId="1" applyNumberFormat="1" applyFill="1" applyBorder="1" applyAlignment="1">
      <alignment horizontal="center" vertical="center"/>
    </xf>
    <xf numFmtId="2" fontId="2" fillId="0" borderId="0" xfId="1" applyNumberFormat="1"/>
    <xf numFmtId="22" fontId="2" fillId="5" borderId="9" xfId="1" applyNumberFormat="1" applyFill="1" applyBorder="1" applyAlignment="1">
      <alignment horizontal="center" vertical="center"/>
    </xf>
    <xf numFmtId="22" fontId="2" fillId="5" borderId="10" xfId="1" applyNumberFormat="1" applyFill="1" applyBorder="1" applyAlignment="1">
      <alignment horizontal="center" vertical="center"/>
    </xf>
    <xf numFmtId="165" fontId="2" fillId="3" borderId="8" xfId="1" applyNumberFormat="1" applyFill="1" applyBorder="1" applyAlignment="1">
      <alignment horizontal="center" vertical="center"/>
    </xf>
    <xf numFmtId="165" fontId="2" fillId="4" borderId="8" xfId="1" applyNumberFormat="1" applyFill="1" applyBorder="1" applyAlignment="1">
      <alignment horizontal="center" vertical="center"/>
    </xf>
    <xf numFmtId="164" fontId="2" fillId="0" borderId="0" xfId="1" applyNumberFormat="1" applyAlignment="1">
      <alignment horizontal="center"/>
    </xf>
    <xf numFmtId="0" fontId="1" fillId="0" borderId="0" xfId="1" quotePrefix="1" applyFont="1"/>
    <xf numFmtId="0" fontId="1" fillId="0" borderId="0" xfId="1" applyFont="1"/>
  </cellXfs>
  <cellStyles count="15">
    <cellStyle name="Euro" xfId="2"/>
    <cellStyle name="Normal" xfId="0" builtinId="0"/>
    <cellStyle name="Normal 10" xfId="3"/>
    <cellStyle name="Normal 11" xfId="4"/>
    <cellStyle name="Normal 2" xfId="5"/>
    <cellStyle name="Normal 3" xfId="6"/>
    <cellStyle name="Normal 4" xfId="7"/>
    <cellStyle name="Normal 4 2" xfId="8"/>
    <cellStyle name="Normal 5" xfId="9"/>
    <cellStyle name="Normal 6" xfId="10"/>
    <cellStyle name="Normal 7" xfId="11"/>
    <cellStyle name="Normal 7 2" xfId="12"/>
    <cellStyle name="Normal 8" xfId="1"/>
    <cellStyle name="Normal 8 2" xfId="13"/>
    <cellStyle name="Normal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23</xdr:row>
      <xdr:rowOff>180975</xdr:rowOff>
    </xdr:from>
    <xdr:to>
      <xdr:col>5</xdr:col>
      <xdr:colOff>885825</xdr:colOff>
      <xdr:row>27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8</xdr:col>
      <xdr:colOff>590550</xdr:colOff>
      <xdr:row>28</xdr:row>
      <xdr:rowOff>171450</xdr:rowOff>
    </xdr:from>
    <xdr:to>
      <xdr:col>12</xdr:col>
      <xdr:colOff>0</xdr:colOff>
      <xdr:row>31</xdr:row>
      <xdr:rowOff>47625</xdr:rowOff>
    </xdr:to>
    <xdr:sp macro="" textlink="">
      <xdr:nvSpPr>
        <xdr:cNvPr id="3" name="Rectangle 2"/>
        <xdr:cNvSpPr/>
      </xdr:nvSpPr>
      <xdr:spPr>
        <a:xfrm>
          <a:off x="8667750" y="5505450"/>
          <a:ext cx="2771775" cy="447675"/>
        </a:xfrm>
        <a:prstGeom prst="wedgeRectCallout">
          <a:avLst>
            <a:gd name="adj1" fmla="val -69201"/>
            <a:gd name="adj2" fmla="val -375798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762000</xdr:colOff>
      <xdr:row>9</xdr:row>
      <xdr:rowOff>114300</xdr:rowOff>
    </xdr:from>
    <xdr:to>
      <xdr:col>12</xdr:col>
      <xdr:colOff>723900</xdr:colOff>
      <xdr:row>12</xdr:row>
      <xdr:rowOff>133350</xdr:rowOff>
    </xdr:to>
    <xdr:sp macro="" textlink="">
      <xdr:nvSpPr>
        <xdr:cNvPr id="4" name="Rectangle 3"/>
        <xdr:cNvSpPr/>
      </xdr:nvSpPr>
      <xdr:spPr>
        <a:xfrm>
          <a:off x="9763125" y="1828800"/>
          <a:ext cx="2400300" cy="590550"/>
        </a:xfrm>
        <a:prstGeom prst="wedgeRectCallout">
          <a:avLst>
            <a:gd name="adj1" fmla="val -56088"/>
            <a:gd name="adj2" fmla="val 215854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</xdr:txBody>
    </xdr:sp>
    <xdr:clientData/>
  </xdr:twoCellAnchor>
  <xdr:twoCellAnchor>
    <xdr:from>
      <xdr:col>0</xdr:col>
      <xdr:colOff>209549</xdr:colOff>
      <xdr:row>35</xdr:row>
      <xdr:rowOff>111304</xdr:rowOff>
    </xdr:from>
    <xdr:to>
      <xdr:col>3</xdr:col>
      <xdr:colOff>1009649</xdr:colOff>
      <xdr:row>38</xdr:row>
      <xdr:rowOff>123825</xdr:rowOff>
    </xdr:to>
    <xdr:sp macro="" textlink="">
      <xdr:nvSpPr>
        <xdr:cNvPr id="5" name="Accolade ouvrante 4"/>
        <xdr:cNvSpPr/>
      </xdr:nvSpPr>
      <xdr:spPr>
        <a:xfrm rot="16200000">
          <a:off x="1655851" y="5332502"/>
          <a:ext cx="584021" cy="3476625"/>
        </a:xfrm>
        <a:prstGeom prst="leftBrace">
          <a:avLst>
            <a:gd name="adj1" fmla="val 24598"/>
            <a:gd name="adj2" fmla="val 5026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266699</xdr:colOff>
      <xdr:row>35</xdr:row>
      <xdr:rowOff>66675</xdr:rowOff>
    </xdr:from>
    <xdr:to>
      <xdr:col>9</xdr:col>
      <xdr:colOff>904874</xdr:colOff>
      <xdr:row>39</xdr:row>
      <xdr:rowOff>38100</xdr:rowOff>
    </xdr:to>
    <xdr:sp macro="" textlink="">
      <xdr:nvSpPr>
        <xdr:cNvPr id="6" name="Accolade ouvrante 5"/>
        <xdr:cNvSpPr/>
      </xdr:nvSpPr>
      <xdr:spPr>
        <a:xfrm rot="16200000">
          <a:off x="6581774" y="4143375"/>
          <a:ext cx="733425" cy="59150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276227</xdr:colOff>
      <xdr:row>35</xdr:row>
      <xdr:rowOff>33338</xdr:rowOff>
    </xdr:from>
    <xdr:to>
      <xdr:col>17</xdr:col>
      <xdr:colOff>419104</xdr:colOff>
      <xdr:row>39</xdr:row>
      <xdr:rowOff>19049</xdr:rowOff>
    </xdr:to>
    <xdr:sp macro="" textlink="">
      <xdr:nvSpPr>
        <xdr:cNvPr id="7" name="Accolade ouvrante 6"/>
        <xdr:cNvSpPr/>
      </xdr:nvSpPr>
      <xdr:spPr>
        <a:xfrm rot="16200000">
          <a:off x="12699210" y="4193380"/>
          <a:ext cx="747711" cy="576262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1000125</xdr:colOff>
      <xdr:row>10</xdr:row>
      <xdr:rowOff>85725</xdr:rowOff>
    </xdr:from>
    <xdr:to>
      <xdr:col>17</xdr:col>
      <xdr:colOff>314325</xdr:colOff>
      <xdr:row>16</xdr:row>
      <xdr:rowOff>66674</xdr:rowOff>
    </xdr:to>
    <xdr:sp macro="" textlink="">
      <xdr:nvSpPr>
        <xdr:cNvPr id="8" name="Rectangle 7"/>
        <xdr:cNvSpPr/>
      </xdr:nvSpPr>
      <xdr:spPr>
        <a:xfrm>
          <a:off x="13201650" y="1990725"/>
          <a:ext cx="2647950" cy="1123949"/>
        </a:xfrm>
        <a:prstGeom prst="wedgeRectCallout">
          <a:avLst>
            <a:gd name="adj1" fmla="val -120162"/>
            <a:gd name="adj2" fmla="val 76789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Avec la fonction  NB.JOURS.OUVRES.INTL et la variable "11", le samedi est considéré comme jour ouvrable.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0"/>
  <sheetViews>
    <sheetView showGridLines="0" tabSelected="1" workbookViewId="0">
      <selection activeCell="L20" sqref="L20"/>
    </sheetView>
  </sheetViews>
  <sheetFormatPr baseColWidth="10" defaultRowHeight="15" x14ac:dyDescent="0.25"/>
  <cols>
    <col min="1" max="1" width="13" style="3" customWidth="1"/>
    <col min="2" max="2" width="11.42578125" style="3"/>
    <col min="3" max="4" width="15.7109375" style="3" bestFit="1" customWidth="1"/>
    <col min="5" max="5" width="17.28515625" style="3" customWidth="1"/>
    <col min="6" max="6" width="17" style="3" customWidth="1"/>
    <col min="7" max="7" width="19.5703125" style="3" customWidth="1"/>
    <col min="8" max="8" width="11.42578125" style="3"/>
    <col min="9" max="9" width="13.85546875" style="3" customWidth="1"/>
    <col min="10" max="10" width="13.7109375" style="3" customWidth="1"/>
    <col min="11" max="13" width="11.42578125" style="3"/>
    <col min="14" max="14" width="15.7109375" style="3" bestFit="1" customWidth="1"/>
    <col min="15" max="16384" width="11.42578125" style="3"/>
  </cols>
  <sheetData>
    <row r="1" spans="1:13" x14ac:dyDescent="0.25">
      <c r="A1" s="1" t="s">
        <v>0</v>
      </c>
      <c r="B1" s="2">
        <v>2012</v>
      </c>
      <c r="C1" s="1" t="s">
        <v>1</v>
      </c>
    </row>
    <row r="2" spans="1:13" x14ac:dyDescent="0.25">
      <c r="A2" s="4" t="s">
        <v>2</v>
      </c>
      <c r="C2" s="5">
        <f>DATE(B1,3,29.56+0.979*MOD(204-11*MOD(B1,19),30)- WEEKDAY(DATE(B1,3,28.56+0.979*MOD(204-11*MOD(B1,19),30))))</f>
        <v>41007</v>
      </c>
      <c r="F2" s="6"/>
      <c r="G2" s="7"/>
      <c r="H2" s="7"/>
      <c r="I2" s="8"/>
    </row>
    <row r="3" spans="1:13" x14ac:dyDescent="0.25">
      <c r="A3" s="4" t="s">
        <v>3</v>
      </c>
      <c r="C3" s="5">
        <f>DATE(B1,3,29.56+0.979*MOD(204-11*MOD(B1,19),30)- WEEKDAY(DATE(B1,3,28.56+0.979*MOD(204-11*MOD(B1,19),30))))+1</f>
        <v>41008</v>
      </c>
      <c r="F3" s="9" t="s">
        <v>4</v>
      </c>
      <c r="G3" s="10"/>
      <c r="H3" s="10"/>
      <c r="I3" s="11"/>
    </row>
    <row r="4" spans="1:13" x14ac:dyDescent="0.25">
      <c r="A4" s="4" t="s">
        <v>5</v>
      </c>
      <c r="C4" s="5">
        <f>DATE($B$1,1,1)</f>
        <v>40909</v>
      </c>
      <c r="F4" s="12"/>
      <c r="G4" s="13"/>
      <c r="H4" s="13"/>
      <c r="I4" s="14"/>
      <c r="M4" s="15"/>
    </row>
    <row r="5" spans="1:13" x14ac:dyDescent="0.25">
      <c r="A5" s="4" t="s">
        <v>6</v>
      </c>
      <c r="C5" s="5">
        <f>DATE($B$1,5,1)</f>
        <v>41030</v>
      </c>
      <c r="F5" s="16" t="s">
        <v>7</v>
      </c>
      <c r="G5" s="13"/>
      <c r="H5" s="17" t="s">
        <v>8</v>
      </c>
      <c r="I5" s="11"/>
    </row>
    <row r="6" spans="1:13" x14ac:dyDescent="0.25">
      <c r="A6" s="4" t="s">
        <v>9</v>
      </c>
      <c r="C6" s="5">
        <f>DATE($B$1,5,8)</f>
        <v>41037</v>
      </c>
      <c r="F6" s="18"/>
      <c r="G6" s="13"/>
      <c r="H6" s="19" t="s">
        <v>10</v>
      </c>
      <c r="I6" s="20" t="s">
        <v>11</v>
      </c>
    </row>
    <row r="7" spans="1:13" x14ac:dyDescent="0.25">
      <c r="A7" s="4" t="s">
        <v>12</v>
      </c>
      <c r="C7" s="5">
        <f>DATE(B1,3,29.56+0.979*MOD(204-11*MOD(B1,19),30)- WEEKDAY(DATE(B1,3,28.56+0.979*MOD(204-11*MOD(B1,19),30))))+39</f>
        <v>41046</v>
      </c>
      <c r="E7" s="13"/>
      <c r="F7" s="21">
        <v>0.33333333333333331</v>
      </c>
      <c r="G7" s="22" t="s">
        <v>13</v>
      </c>
      <c r="H7" s="23">
        <f>HOUR(F7)</f>
        <v>8</v>
      </c>
      <c r="I7" s="24">
        <f>MINUTE(F7)</f>
        <v>0</v>
      </c>
    </row>
    <row r="8" spans="1:13" x14ac:dyDescent="0.25">
      <c r="A8" s="4" t="s">
        <v>14</v>
      </c>
      <c r="C8" s="5">
        <f>C2+49</f>
        <v>41056</v>
      </c>
      <c r="E8" s="13"/>
      <c r="F8" s="25">
        <v>0.75</v>
      </c>
      <c r="G8" s="22" t="s">
        <v>15</v>
      </c>
      <c r="H8" s="26">
        <f t="shared" ref="H8:H9" si="0">HOUR(F8)</f>
        <v>18</v>
      </c>
      <c r="I8" s="27">
        <f t="shared" ref="I8:I9" si="1">MINUTE(F8)</f>
        <v>0</v>
      </c>
    </row>
    <row r="9" spans="1:13" x14ac:dyDescent="0.25">
      <c r="A9" s="4" t="s">
        <v>16</v>
      </c>
      <c r="C9" s="5">
        <f>DATE(B1,3,29.56+0.979*MOD(204-11*MOD(B1,19),30)- WEEKDAY(DATE(B1,3,28.56+0.979*MOD(204-11*MOD(B1,19),30))))+50</f>
        <v>41057</v>
      </c>
      <c r="E9" s="13"/>
      <c r="F9" s="28">
        <f>F8-F7</f>
        <v>0.41666666666666669</v>
      </c>
      <c r="G9" s="22" t="s">
        <v>17</v>
      </c>
      <c r="H9" s="29">
        <f t="shared" si="0"/>
        <v>10</v>
      </c>
      <c r="I9" s="30">
        <f t="shared" si="1"/>
        <v>0</v>
      </c>
    </row>
    <row r="10" spans="1:13" x14ac:dyDescent="0.25">
      <c r="A10" s="4" t="s">
        <v>18</v>
      </c>
      <c r="C10" s="5">
        <f>DATE($B$1,7,14)</f>
        <v>41104</v>
      </c>
      <c r="E10" s="13"/>
      <c r="F10" s="31"/>
      <c r="G10" s="32"/>
      <c r="H10" s="32"/>
      <c r="I10" s="33"/>
    </row>
    <row r="11" spans="1:13" x14ac:dyDescent="0.25">
      <c r="A11" s="4" t="s">
        <v>19</v>
      </c>
      <c r="C11" s="5">
        <f>DATE($B$1,8,15)</f>
        <v>41136</v>
      </c>
      <c r="E11" s="13"/>
    </row>
    <row r="12" spans="1:13" x14ac:dyDescent="0.25">
      <c r="A12" s="4" t="s">
        <v>20</v>
      </c>
      <c r="C12" s="5">
        <f>DATE($B$1,11,1)</f>
        <v>41214</v>
      </c>
      <c r="E12" s="13"/>
      <c r="J12" s="34"/>
      <c r="K12" s="34"/>
    </row>
    <row r="13" spans="1:13" x14ac:dyDescent="0.25">
      <c r="A13" s="4" t="s">
        <v>21</v>
      </c>
      <c r="C13" s="5">
        <f>DATE($B$1,11,11)</f>
        <v>41224</v>
      </c>
      <c r="E13" s="13"/>
      <c r="J13" s="34"/>
      <c r="K13" s="34"/>
    </row>
    <row r="14" spans="1:13" x14ac:dyDescent="0.25">
      <c r="A14" s="4" t="s">
        <v>22</v>
      </c>
      <c r="C14" s="5">
        <f>DATE($B$1,12,25)</f>
        <v>41268</v>
      </c>
      <c r="E14" s="13"/>
      <c r="J14" s="34"/>
      <c r="K14" s="34"/>
    </row>
    <row r="15" spans="1:13" x14ac:dyDescent="0.25">
      <c r="E15" s="35"/>
      <c r="J15" s="34"/>
      <c r="K15" s="34"/>
    </row>
    <row r="16" spans="1:13" x14ac:dyDescent="0.25">
      <c r="G16" s="36"/>
    </row>
    <row r="17" spans="3:13" x14ac:dyDescent="0.25">
      <c r="G17" s="36"/>
    </row>
    <row r="18" spans="3:13" x14ac:dyDescent="0.25">
      <c r="C18" s="37" t="s">
        <v>23</v>
      </c>
      <c r="D18" s="38"/>
      <c r="F18" s="39"/>
      <c r="K18" s="1"/>
      <c r="L18" s="1"/>
    </row>
    <row r="19" spans="3:13" x14ac:dyDescent="0.25">
      <c r="C19" s="40" t="s">
        <v>13</v>
      </c>
      <c r="D19" s="41" t="s">
        <v>15</v>
      </c>
      <c r="F19" s="42" t="s">
        <v>17</v>
      </c>
      <c r="H19" s="43" t="str">
        <f>F19</f>
        <v>Durée</v>
      </c>
      <c r="J19" s="44" t="s">
        <v>17</v>
      </c>
      <c r="L19" s="44" t="s">
        <v>17</v>
      </c>
    </row>
    <row r="20" spans="3:13" x14ac:dyDescent="0.25">
      <c r="C20" s="45">
        <v>40917.597916666666</v>
      </c>
      <c r="D20" s="46">
        <v>40921.5</v>
      </c>
      <c r="F20" s="47">
        <f>(DATEDIF(C20,D20,"d")*TIME(HOUR($F$9),MINUTE($F$9),))     +    MAX(MIN(D20-INT(D20),TIME(HOUR($F$8),MINUTE($F$8),)),TIME(HOUR($F$7),MINUTE($F$7),))    -    MAX(MIN(C20-INT(C20),TIME(HOUR($F$8),MINUTE($F$8),)),TIME(HOUR($F$7),MINUTE($F$7),))</f>
        <v>1.5687500000009704</v>
      </c>
      <c r="G20" s="36"/>
      <c r="H20" s="48">
        <f>(DATEDIF(C20,D20,"d")*TIME($H$9,$I$9,))     +    MAX(MIN(D20-INT(D20),TIME($H$8,$I$8,)),TIME($H$7,$I$7,))    -    MAX(MIN(C20-INT(C20),TIME($H$8,$I$8,)),TIME($H$7,$I$7,))</f>
        <v>1.5687500000009704</v>
      </c>
      <c r="J20" s="49">
        <f>(IF(INT(D20)&gt;INT(C20),NETWORKDAYS(C20,D20-1,JoursFériés)*TIME(HOUR($F$9),MINUTE($F$9),)))     +    IF(WEEKDAY(C20,2)&lt;6,MAX(MIN(D20-INT(D20),TIME(HOUR($F$8),MINUTE($F$8),)),TIME(HOUR($F$7),MINUTE($F$7),)),0)    -    IF(WEEKDAY(C20,2)&lt;6,MAX(MIN(C20-INT(C20),TIME(HOUR($F$8),MINUTE($F$8),)),TIME(HOUR($F$7),MINUTE($F$7),)),0)</f>
        <v>1.5687500000009704</v>
      </c>
      <c r="L20" s="49">
        <f>(IF(INT(D20)&gt;INT(C20),NETWORKDAYS.INTL(C20,D20-1,11,JoursFériés)*TIME(HOUR($F$9),MINUTE($F$9),)))     +    IF(WEEKDAY(C20,2)&lt;&gt;7,MAX(MIN(D20-INT(D20),TIME(HOUR($F$8),MINUTE($F$8),)),TIME(HOUR($F$7),MINUTE($F$7),)),0)    -    IF(WEEKDAY(C20,2)&lt;&gt;7,MAX(MIN(C20-INT(C20),TIME(HOUR($F$8),MINUTE($F$8),)),TIME(HOUR($F$7),MINUTE($F$7),)),0)</f>
        <v>1.5687500000009704</v>
      </c>
      <c r="M20" s="50"/>
    </row>
    <row r="21" spans="3:13" x14ac:dyDescent="0.25">
      <c r="C21" s="51">
        <v>40918.419444444444</v>
      </c>
      <c r="D21" s="52">
        <v>40919.415277777778</v>
      </c>
      <c r="F21" s="53">
        <f>(DATEDIF(C21,D21,"d")*TIME(HOUR($F$9),MINUTE($F$9),))     +    MAX(MIN(D21-INT(D21),TIME(HOUR($F$8),MINUTE($F$8),)),TIME(HOUR($F$7),MINUTE($F$7),))    -    MAX(MIN(C21-INT(C21),TIME(HOUR($F$8),MINUTE($F$8),)),TIME(HOUR($F$7),MINUTE($F$7),))</f>
        <v>0.4125000000009702</v>
      </c>
      <c r="G21" s="36"/>
      <c r="H21" s="54">
        <f>(DATEDIF(C21,D21,"d")*TIME($H$9,$I$9,))     +    MAX(MIN(D21-INT(D21),TIME($H$8,$I$8,)),TIME($H$7,$I$7,))    -    MAX(MIN(C21-INT(C21),TIME($H$8,$I$8,)),TIME($H$7,$I$7,))</f>
        <v>0.4125000000009702</v>
      </c>
      <c r="J21" s="53">
        <f>(IF(INT(D21)&gt;INT(C21),NETWORKDAYS(C21,D21-1,JoursFériés)*TIME(HOUR($F$9),MINUTE($F$9),)))     +    MAX(MIN(D21-INT(D21),TIME(HOUR($F$8),MINUTE($F$8),)),TIME(HOUR($F$7),MINUTE($F$7),))    -    MAX(MIN(C21-INT(C21),TIME(HOUR($F$8),MINUTE($F$8),)),TIME(HOUR($F$7),MINUTE($F$7),))</f>
        <v>0.4125000000009702</v>
      </c>
      <c r="K21" s="55"/>
      <c r="L21" s="53">
        <f>(IF(INT(D21)&gt;INT(C21),NETWORKDAYS.INTL(C21,D21-1,11,JoursFériés)*TIME(HOUR($F$9),MINUTE($F$9),)))     +    IF(WEEKDAY(C21,2)&lt;&gt;7,MAX(MIN(D21-INT(D21),TIME(HOUR($F$8),MINUTE($F$8),)),TIME(HOUR($F$7),MINUTE($F$7),)),0)    -    IF(WEEKDAY(C21,2)&lt;&gt;7,MAX(MIN(C21-INT(C21),TIME(HOUR($F$8),MINUTE($F$8),)),TIME(HOUR($F$7),MINUTE($F$7),)),0)</f>
        <v>0.4125000000009702</v>
      </c>
      <c r="M21" s="50"/>
    </row>
    <row r="28" spans="3:13" x14ac:dyDescent="0.25">
      <c r="K28"/>
    </row>
    <row r="29" spans="3:13" x14ac:dyDescent="0.25">
      <c r="K29"/>
    </row>
    <row r="30" spans="3:13" x14ac:dyDescent="0.25">
      <c r="K30"/>
    </row>
    <row r="31" spans="3:13" x14ac:dyDescent="0.25">
      <c r="K31"/>
    </row>
    <row r="35" spans="1:11" x14ac:dyDescent="0.25">
      <c r="A35" s="56" t="s">
        <v>24</v>
      </c>
    </row>
    <row r="41" spans="1:11" x14ac:dyDescent="0.25">
      <c r="A41" s="57" t="s">
        <v>25</v>
      </c>
      <c r="E41" s="57" t="s">
        <v>26</v>
      </c>
      <c r="K41" s="57" t="s">
        <v>27</v>
      </c>
    </row>
    <row r="44" spans="1:11" x14ac:dyDescent="0.25">
      <c r="E44" s="57"/>
    </row>
    <row r="50" spans="5:8" x14ac:dyDescent="0.25">
      <c r="E50" s="57"/>
      <c r="G50" s="15"/>
      <c r="H50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horaire</vt:lpstr>
      <vt:lpstr>JoursFériés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2012-07-11T07:38:26Z</dcterms:created>
  <dcterms:modified xsi:type="dcterms:W3CDTF">2012-07-11T07:44:16Z</dcterms:modified>
</cp:coreProperties>
</file>