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0" yWindow="120" windowWidth="13575" windowHeight="13230" activeTab="1"/>
  </bookViews>
  <sheets>
    <sheet name="Paramètres" sheetId="1" r:id="rId1"/>
    <sheet name="00 - Sommaire" sheetId="3" r:id="rId2"/>
    <sheet name="Listes" sheetId="53" state="hidden" r:id="rId3"/>
    <sheet name="12 - Affectation résultat N-1" sheetId="47" r:id="rId4"/>
  </sheets>
  <functionGroups builtInGroupCount="17"/>
  <definedNames>
    <definedName name="Annee_Bilan">TEXT(Date_bilan,"aaaa")</definedName>
    <definedName name="AnnexeNomTable">'00 - Sommaire'!$C$10:$C$106</definedName>
    <definedName name="AnnexeRéférenceTable">'00 - Sommaire'!$L$10:$L$106</definedName>
    <definedName name="AnnexeRéférenceTableListe">OFFSET(Listes!$C$2,,,COUNTA(AnnexeRéférenceTable))</definedName>
    <definedName name="Date_bilan">Paramètres!$B$1</definedName>
    <definedName name="Date_Exercice_N">TEXT(DATE(YEAR([0]!Date_bilan),1,1),"aaaa")</definedName>
    <definedName name="Date_Exercice_N_1">TEXT(DATE(YEAR([0]!Date_bilan)-1,1,1),"aaaa")</definedName>
    <definedName name="Dce" comment="Date de clôture de l'exercice">Paramètres!$F$1</definedName>
    <definedName name="Doe" comment="Date d'ouverture de l'exercice">Paramètres!$D$1</definedName>
    <definedName name="Doe_N_1" comment="Date d'ouverture de l'exercice N-1">EDATE(Doe,-12)</definedName>
    <definedName name="DossierNumérique_Chemin">RépertoireFichier("P") &amp; "\" &amp; Paramètres!$D$47</definedName>
    <definedName name="DossierNumérique_NbrePDF">Paramètres!$D$48</definedName>
    <definedName name="Ex_N">Paramètres!$D$2</definedName>
    <definedName name="Ex_N_1">Paramètres!$B$2</definedName>
    <definedName name="Ex_Nplus1">Paramètres!$F$2</definedName>
    <definedName name="FichierAmts">RépertoireFichier("C") &amp; "\" &amp; Annee_Bilan &amp; " " &amp; Paramètres!$B$57 &amp;".xlsm"</definedName>
    <definedName name="_xlnm.Print_Titles" localSheetId="1">'00 - Sommaire'!$3:$8</definedName>
    <definedName name="Liste_MoisExercice">Paramètres!$A$29:$A$40</definedName>
    <definedName name="Liste_TxTvaCollectéeApplicable">Paramètres!$B$29:$B$40</definedName>
    <definedName name="ListeChoix">Paramètres!$A$16:$A$21</definedName>
    <definedName name="Nom_Dossier">Paramètres!$B$5</definedName>
    <definedName name="RésultatN">ROUND(SUMPRODUCT((LEFT(FEC_Compte,1)&gt;="6")*(FEC_Crédit-FEC_Débit) * ( FEC_Type="G" )),2)</definedName>
    <definedName name="RésultatN_1">SUMPRODUCT( ( LEFT(Bal_N_1_Compte,1)&gt;="6" ) * ( Bal_N_1_Crédit - Bal_N_1_Débit ) )</definedName>
    <definedName name="Taux_Tva">Paramètres!$D$16:$D$19</definedName>
    <definedName name="Tva_Type">Paramètres!$E$16:$E$17</definedName>
    <definedName name="ValeurChoix">Paramètres!$B$16:$B$21</definedName>
    <definedName name="Z_7EFB812D_A28B_4AA6_90DB_EC3F58FCFE18_.wvu.PrintArea" localSheetId="1" hidden="1">'00 - Sommaire'!$A$3:$S$107</definedName>
    <definedName name="Z_BFB06F48_80D8_11D5_BD29_00105ABD5BE7_.wvu.PrintArea" localSheetId="0" hidden="1">#REF!</definedName>
    <definedName name="Z_EB3EC4BB_3091_44ED_A153_58D039B90B0F_.wvu.PrintArea" localSheetId="1" hidden="1">'00 - Sommaire'!$A$3:$S$107</definedName>
    <definedName name="_xlnm.Print_Area" localSheetId="1">'00 - Sommaire'!$A$3:$S$107</definedName>
  </definedNames>
  <calcPr calcId="145621"/>
  <customWorkbookViews>
    <customWorkbookView name="SOCOFRET - Affichage personnalisé" guid="{AA192000-8114-11D5-A1BA-00105ABD5BE4}" mergeInterval="0" personalView="1" maximized="1" windowWidth="1276" windowHeight="882" activeSheetId="6"/>
    <customWorkbookView name="Jean-François Liquette - Affichage personnalisé" guid="{BFB06F48-80D8-11D5-BD29-00105ABD5BE7}" mergeInterval="0" personalView="1" maximized="1" windowWidth="796" windowHeight="466" activeSheetId="14"/>
    <customWorkbookView name="Séverine Plaçon - Affichage personnalisé" guid="{E22A000F-E9A4-409A-A8FD-8175A3D7C6F0}" mergeInterval="0" personalView="1" maximized="1" windowWidth="1276" windowHeight="882" activeSheetId="23"/>
    <customWorkbookView name="SP - Affichage personnalisé" guid="{7EFB812D-A28B-4AA6-90DB-EC3F58FCFE18}" mergeInterval="0" personalView="1" maximized="1" windowWidth="1276" windowHeight="834" activeSheetId="17"/>
    <customWorkbookView name="JFL - Affichage personnalisé" guid="{EB3EC4BB-3091-44ED-A153-58D039B90B0F}" mergeInterval="0" personalView="1" maximized="1" windowWidth="1916" windowHeight="894" activeSheetId="13"/>
  </customWorkbookViews>
</workbook>
</file>

<file path=xl/calcChain.xml><?xml version="1.0" encoding="utf-8"?>
<calcChain xmlns="http://schemas.openxmlformats.org/spreadsheetml/2006/main">
  <c r="L3" i="47" l="1"/>
  <c r="L2" i="47" s="1"/>
  <c r="C18" i="3"/>
  <c r="F2" i="1"/>
  <c r="D2" i="1"/>
  <c r="B2" i="1"/>
  <c r="E1" i="47" s="1"/>
  <c r="A6" i="47" s="1"/>
  <c r="C75" i="3"/>
  <c r="C60" i="53" a="1"/>
  <c r="C14" i="53" a="1"/>
  <c r="C6" i="53" a="1"/>
  <c r="C28" i="53" a="1"/>
  <c r="C50" i="53" a="1"/>
  <c r="C7" i="53" a="1"/>
  <c r="C24" i="53" a="1"/>
  <c r="C18" i="53" a="1"/>
  <c r="C59" i="53" a="1"/>
  <c r="C109" i="53" a="1"/>
  <c r="C99" i="53" a="1"/>
  <c r="C56" i="53" a="1"/>
  <c r="C8" i="53" a="1"/>
  <c r="C89" i="53" a="1"/>
  <c r="C63" i="53" a="1"/>
  <c r="C32" i="53" a="1"/>
  <c r="C93" i="53" a="1"/>
  <c r="C31" i="53" a="1"/>
  <c r="C25" i="53" a="1"/>
  <c r="C91" i="53" a="1"/>
  <c r="C87" i="53" a="1"/>
  <c r="C23" i="53" a="1"/>
  <c r="C80" i="53" a="1"/>
  <c r="C94" i="53" a="1"/>
  <c r="C64" i="53" a="1"/>
  <c r="C46" i="53" a="1"/>
  <c r="C17" i="53" a="1"/>
  <c r="C27" i="53" a="1"/>
  <c r="C83" i="53" a="1"/>
  <c r="C33" i="53" a="1"/>
  <c r="C81" i="53" a="1"/>
  <c r="C26" i="53" a="1"/>
  <c r="C41" i="53" a="1"/>
  <c r="C30" i="53" a="1"/>
  <c r="C44" i="53" a="1"/>
  <c r="C4" i="53" a="1"/>
  <c r="C29" i="53" a="1"/>
  <c r="C12" i="53" a="1"/>
  <c r="C10" i="53" a="1"/>
  <c r="C21" i="53" a="1"/>
  <c r="C70" i="53" a="1"/>
  <c r="C53" i="53" a="1"/>
  <c r="C95" i="53" a="1"/>
  <c r="C107" i="53" a="1"/>
  <c r="C106" i="53" a="1"/>
  <c r="C40" i="53" a="1"/>
  <c r="C112" i="53" a="1"/>
  <c r="C105" i="53" a="1"/>
  <c r="C55" i="53" a="1"/>
  <c r="C103" i="53" a="1"/>
  <c r="C100" i="53" a="1"/>
  <c r="C67" i="53" a="1"/>
  <c r="C61" i="53" a="1"/>
  <c r="C78" i="53" a="1"/>
  <c r="C77" i="53" a="1"/>
  <c r="C98" i="53" a="1"/>
  <c r="C38" i="53" a="1"/>
  <c r="C2" i="53" a="1"/>
  <c r="C52" i="53" a="1"/>
  <c r="C34" i="53" a="1"/>
  <c r="C76" i="53" a="1"/>
  <c r="C13" i="53" a="1"/>
  <c r="C5" i="53" a="1"/>
  <c r="C20" i="53" a="1"/>
  <c r="C62" i="53" a="1"/>
  <c r="C51" i="53" a="1"/>
  <c r="C19" i="53" a="1"/>
  <c r="C36" i="53" a="1"/>
  <c r="C84" i="53" a="1"/>
  <c r="C88" i="53" a="1"/>
  <c r="C22" i="53" a="1"/>
  <c r="C110" i="53" a="1"/>
  <c r="C16" i="53" a="1"/>
  <c r="C82" i="53" a="1"/>
  <c r="C65" i="53" a="1"/>
  <c r="C58" i="53" a="1"/>
  <c r="C90" i="53" a="1"/>
  <c r="C37" i="53" a="1"/>
  <c r="C85" i="53" a="1"/>
  <c r="C72" i="53" a="1"/>
  <c r="C15" i="53" a="1"/>
  <c r="C45" i="53" a="1"/>
  <c r="C75" i="53" a="1"/>
  <c r="C74" i="53" a="1"/>
  <c r="C49" i="53" a="1"/>
  <c r="C108" i="53" a="1"/>
  <c r="C86" i="53" a="1"/>
  <c r="C92" i="53" a="1"/>
  <c r="C96" i="53" a="1"/>
  <c r="C43" i="53" a="1"/>
  <c r="C104" i="53" a="1"/>
  <c r="C48" i="53" a="1"/>
  <c r="C79" i="53" a="1"/>
  <c r="C73" i="53" a="1"/>
  <c r="C35" i="53" a="1"/>
  <c r="C69" i="53" a="1"/>
  <c r="C101" i="53" a="1"/>
  <c r="C71" i="53" a="1"/>
  <c r="C42" i="53" a="1"/>
  <c r="C111" i="53" a="1"/>
  <c r="C9" i="53" a="1"/>
  <c r="C97" i="53" a="1"/>
  <c r="C11" i="53" a="1"/>
  <c r="C3" i="53" a="1"/>
  <c r="C57" i="53" a="1"/>
  <c r="C68" i="53" a="1"/>
  <c r="C54" i="53" a="1"/>
  <c r="C39" i="53" a="1"/>
  <c r="C66" i="53" a="1"/>
  <c r="C47" i="53" a="1"/>
  <c r="C102" i="53" a="1"/>
  <c r="C108" i="53" l="1"/>
  <c r="C100" i="53"/>
  <c r="C109" i="53"/>
  <c r="C105" i="53"/>
  <c r="C101" i="53"/>
  <c r="C97" i="53"/>
  <c r="C93" i="53"/>
  <c r="C89" i="53"/>
  <c r="C85" i="53"/>
  <c r="C81" i="53"/>
  <c r="C77" i="53"/>
  <c r="C73" i="53"/>
  <c r="C69" i="53"/>
  <c r="C65" i="53"/>
  <c r="C61" i="53"/>
  <c r="C57" i="53"/>
  <c r="C53" i="53"/>
  <c r="C49" i="53"/>
  <c r="C45" i="53"/>
  <c r="C41" i="53"/>
  <c r="C37" i="53"/>
  <c r="C33" i="53"/>
  <c r="C29" i="53"/>
  <c r="C25" i="53"/>
  <c r="C21" i="53"/>
  <c r="C17" i="53"/>
  <c r="C13" i="53"/>
  <c r="C7" i="53"/>
  <c r="C112" i="53"/>
  <c r="C104" i="53"/>
  <c r="C98" i="53"/>
  <c r="C94" i="53"/>
  <c r="C90" i="53"/>
  <c r="C86" i="53"/>
  <c r="C82" i="53"/>
  <c r="C78" i="53"/>
  <c r="C74" i="53"/>
  <c r="C70" i="53"/>
  <c r="C66" i="53"/>
  <c r="C62" i="53"/>
  <c r="C58" i="53"/>
  <c r="C54" i="53"/>
  <c r="C52" i="53"/>
  <c r="C48" i="53"/>
  <c r="C44" i="53"/>
  <c r="C40" i="53"/>
  <c r="C36" i="53"/>
  <c r="C32" i="53"/>
  <c r="C28" i="53"/>
  <c r="C24" i="53"/>
  <c r="C20" i="53"/>
  <c r="C16" i="53"/>
  <c r="C12" i="53"/>
  <c r="C8" i="53"/>
  <c r="C6" i="53"/>
  <c r="C110" i="53"/>
  <c r="C102" i="53"/>
  <c r="C96" i="53"/>
  <c r="C92" i="53"/>
  <c r="C88" i="53"/>
  <c r="C84" i="53"/>
  <c r="C80" i="53"/>
  <c r="C76" i="53"/>
  <c r="C72" i="53"/>
  <c r="C68" i="53"/>
  <c r="C64" i="53"/>
  <c r="C60" i="53"/>
  <c r="C56" i="53"/>
  <c r="C50" i="53"/>
  <c r="C46" i="53"/>
  <c r="C42" i="53"/>
  <c r="C38" i="53"/>
  <c r="C34" i="53"/>
  <c r="C30" i="53"/>
  <c r="C26" i="53"/>
  <c r="C22" i="53"/>
  <c r="C18" i="53"/>
  <c r="C14" i="53"/>
  <c r="C10" i="53"/>
  <c r="C4" i="53"/>
  <c r="C106" i="53"/>
  <c r="C111" i="53"/>
  <c r="C107" i="53"/>
  <c r="C103" i="53"/>
  <c r="C99" i="53"/>
  <c r="C95" i="53"/>
  <c r="C91" i="53"/>
  <c r="C87" i="53"/>
  <c r="C83" i="53"/>
  <c r="C79" i="53"/>
  <c r="C75" i="53"/>
  <c r="C71" i="53"/>
  <c r="C67" i="53"/>
  <c r="C63" i="53"/>
  <c r="C59" i="53"/>
  <c r="C55" i="53"/>
  <c r="C51" i="53"/>
  <c r="C47" i="53"/>
  <c r="C43" i="53"/>
  <c r="C39" i="53"/>
  <c r="C35" i="53"/>
  <c r="C31" i="53"/>
  <c r="C27" i="53"/>
  <c r="C23" i="53"/>
  <c r="C19" i="53"/>
  <c r="C15" i="53"/>
  <c r="C11" i="53"/>
  <c r="C9" i="53"/>
  <c r="C5" i="53"/>
  <c r="C3" i="53"/>
  <c r="C2" i="53"/>
  <c r="U4" i="3" l="1"/>
  <c r="N92" i="3" l="1"/>
  <c r="N65" i="3"/>
  <c r="N63" i="3"/>
  <c r="N57" i="3"/>
  <c r="N48" i="3"/>
  <c r="N46" i="3"/>
  <c r="N41" i="3"/>
  <c r="N23" i="3"/>
  <c r="D48" i="1"/>
  <c r="J53" i="3" l="1"/>
  <c r="J45" i="3"/>
  <c r="J39" i="3"/>
  <c r="X4" i="3" l="1"/>
  <c r="Y4" i="3"/>
  <c r="U5" i="3"/>
  <c r="X5" i="3"/>
  <c r="Y5" i="3"/>
  <c r="B12" i="3" l="1"/>
  <c r="F14" i="47" l="1"/>
  <c r="J18" i="3" s="1"/>
  <c r="F12" i="47"/>
  <c r="A3" i="47" l="1"/>
  <c r="C11" i="3" l="1"/>
  <c r="J55" i="3" l="1"/>
  <c r="J32" i="3" l="1"/>
  <c r="L99" i="3" l="1"/>
  <c r="N99" i="3"/>
  <c r="O99" i="3"/>
  <c r="L11" i="1" l="1"/>
  <c r="L7" i="1"/>
  <c r="L6" i="1"/>
  <c r="L3" i="1"/>
  <c r="L11" i="3" l="1"/>
  <c r="N11" i="3"/>
  <c r="O11" i="3"/>
  <c r="L102" i="3" l="1"/>
  <c r="N102" i="3"/>
  <c r="O102" i="3"/>
  <c r="L103" i="3" l="1"/>
  <c r="N103" i="3"/>
  <c r="L104" i="3" l="1"/>
  <c r="N104" i="3"/>
  <c r="L105" i="3" l="1"/>
  <c r="L39" i="3"/>
  <c r="L52" i="3"/>
  <c r="N105" i="3"/>
  <c r="N52" i="3"/>
  <c r="N39" i="3"/>
  <c r="O52" i="3"/>
  <c r="O39" i="3"/>
  <c r="L53" i="3" l="1"/>
  <c r="L40" i="3"/>
  <c r="N53" i="3"/>
  <c r="N40" i="3"/>
  <c r="O40" i="3"/>
  <c r="O53" i="3"/>
  <c r="L41" i="3" l="1"/>
  <c r="L54" i="3"/>
  <c r="N54" i="3"/>
  <c r="O41" i="3"/>
  <c r="O54" i="3"/>
  <c r="L55" i="3" l="1"/>
  <c r="N55" i="3"/>
  <c r="O55" i="3"/>
  <c r="L56" i="3" l="1"/>
  <c r="N56" i="3"/>
  <c r="O56" i="3"/>
  <c r="L57" i="3" l="1"/>
  <c r="O57" i="3"/>
  <c r="J69" i="3" l="1"/>
  <c r="L91" i="3" l="1"/>
  <c r="N91" i="3"/>
  <c r="O91" i="3"/>
  <c r="L92" i="3" l="1"/>
  <c r="L22" i="3"/>
  <c r="L18" i="3"/>
  <c r="L83" i="3"/>
  <c r="L79" i="3"/>
  <c r="L69" i="3"/>
  <c r="L30" i="3"/>
  <c r="L45" i="3"/>
  <c r="L61" i="3"/>
  <c r="N69" i="3"/>
  <c r="N22" i="3"/>
  <c r="N18" i="3"/>
  <c r="N83" i="3"/>
  <c r="N61" i="3"/>
  <c r="N45" i="3"/>
  <c r="N79" i="3"/>
  <c r="N30" i="3"/>
  <c r="O22" i="3"/>
  <c r="O61" i="3"/>
  <c r="O45" i="3"/>
  <c r="O92" i="3"/>
  <c r="O18" i="3"/>
  <c r="O30" i="3"/>
  <c r="O69" i="3"/>
  <c r="O83" i="3"/>
  <c r="O79" i="3"/>
  <c r="L70" i="3" l="1"/>
  <c r="L62" i="3"/>
  <c r="L31" i="3"/>
  <c r="L46" i="3"/>
  <c r="L84" i="3"/>
  <c r="L23" i="3"/>
  <c r="N70" i="3"/>
  <c r="N84" i="3"/>
  <c r="N62" i="3"/>
  <c r="N31" i="3"/>
  <c r="O46" i="3"/>
  <c r="O70" i="3"/>
  <c r="O84" i="3"/>
  <c r="O62" i="3"/>
  <c r="O31" i="3"/>
  <c r="O23" i="3"/>
  <c r="L71" i="3" l="1"/>
  <c r="L72" i="3" s="1"/>
  <c r="L47" i="3"/>
  <c r="L32" i="3"/>
  <c r="L63" i="3"/>
  <c r="N71" i="3"/>
  <c r="N72" i="3"/>
  <c r="N32" i="3"/>
  <c r="N47" i="3"/>
  <c r="O72" i="3"/>
  <c r="O47" i="3"/>
  <c r="O63" i="3"/>
  <c r="O32" i="3"/>
  <c r="O71" i="3"/>
  <c r="L73" i="3" l="1"/>
  <c r="L74" i="3" s="1"/>
  <c r="L48" i="3"/>
  <c r="L64" i="3"/>
  <c r="N73" i="3"/>
  <c r="N74" i="3"/>
  <c r="N64" i="3"/>
  <c r="O73" i="3"/>
  <c r="O64" i="3"/>
  <c r="O48" i="3"/>
  <c r="O74" i="3"/>
  <c r="L75" i="3" l="1"/>
  <c r="L65" i="3"/>
  <c r="N75" i="3"/>
  <c r="O75" i="3"/>
  <c r="O65" i="3"/>
  <c r="A3" i="3" l="1"/>
  <c r="D1" i="1"/>
  <c r="L10" i="1"/>
  <c r="F1" i="1"/>
  <c r="J47" i="3" l="1"/>
  <c r="A29" i="1"/>
  <c r="L5" i="1"/>
  <c r="L8" i="1"/>
  <c r="L2" i="1"/>
  <c r="L4" i="1"/>
  <c r="L9" i="1"/>
  <c r="J91" i="3" l="1"/>
  <c r="J23" i="3"/>
  <c r="J84" i="3"/>
  <c r="A30" i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J56" i="3" l="1"/>
  <c r="J99" i="3"/>
  <c r="J22" i="3"/>
  <c r="J54" i="3" l="1"/>
  <c r="J79" i="3" l="1"/>
  <c r="J65" i="3"/>
  <c r="J40" i="3" l="1"/>
  <c r="J72" i="3" l="1"/>
  <c r="J83" i="3"/>
  <c r="J64" i="3" l="1"/>
  <c r="J62" i="3" l="1"/>
  <c r="J74" i="3" l="1"/>
  <c r="J102" i="3" l="1"/>
  <c r="J7" i="3" s="1"/>
</calcChain>
</file>

<file path=xl/comments1.xml><?xml version="1.0" encoding="utf-8"?>
<comments xmlns="http://schemas.openxmlformats.org/spreadsheetml/2006/main">
  <authors>
    <author>JFL</author>
  </authors>
  <commentList>
    <comment ref="I19" authorId="0">
      <text>
        <r>
          <rPr>
            <sz val="9"/>
            <color indexed="81"/>
            <rFont val="Tahoma"/>
            <family val="2"/>
          </rPr>
          <t xml:space="preserve">Eventuellement supprimer le nom dans le gestionnaire de noms.
</t>
        </r>
      </text>
    </comment>
  </commentList>
</comments>
</file>

<file path=xl/comments2.xml><?xml version="1.0" encoding="utf-8"?>
<comments xmlns="http://schemas.openxmlformats.org/spreadsheetml/2006/main">
  <authors>
    <author>JFL</author>
  </authors>
  <commentList>
    <comment ref="F62" authorId="0">
      <text>
        <r>
          <rPr>
            <sz val="9"/>
            <color indexed="81"/>
            <rFont val="Tahoma"/>
            <family val="2"/>
          </rPr>
          <t>Extrait du compte 
Justificatifs</t>
        </r>
      </text>
    </comment>
    <comment ref="F72" authorId="0">
      <text>
        <r>
          <rPr>
            <sz val="9"/>
            <color indexed="81"/>
            <rFont val="Tahoma"/>
            <family val="2"/>
          </rPr>
          <t xml:space="preserve">Contrôle Excel
Balance des comptes SAGE
</t>
        </r>
      </text>
    </comment>
  </commentList>
</comments>
</file>

<file path=xl/sharedStrings.xml><?xml version="1.0" encoding="utf-8"?>
<sst xmlns="http://schemas.openxmlformats.org/spreadsheetml/2006/main" count="214" uniqueCount="125">
  <si>
    <t>Bilan au</t>
  </si>
  <si>
    <t>Exercice N</t>
  </si>
  <si>
    <t>Exercice N-1</t>
  </si>
  <si>
    <t>Taux</t>
  </si>
  <si>
    <t>Ouverture de l'exercice</t>
  </si>
  <si>
    <t>Clôture de l'exercice</t>
  </si>
  <si>
    <t>Exercice N+1</t>
  </si>
  <si>
    <t>Vérification comptes &amp; Tableaux d'amts</t>
  </si>
  <si>
    <t>Oui</t>
  </si>
  <si>
    <t>Non</t>
  </si>
  <si>
    <t>Produits constatés d'avance</t>
  </si>
  <si>
    <t>Néant</t>
  </si>
  <si>
    <t>Non applicable</t>
  </si>
  <si>
    <t>Non significatif</t>
  </si>
  <si>
    <t>Rapprochement Tva et comptabilité</t>
  </si>
  <si>
    <t>Rapprochement Impôts &amp; taxes sur salaires</t>
  </si>
  <si>
    <t>Organismes sociaux, Cap</t>
  </si>
  <si>
    <t>Organismes sociaux, Par</t>
  </si>
  <si>
    <t>En attente</t>
  </si>
  <si>
    <t>Non imposable</t>
  </si>
  <si>
    <t>Imposable</t>
  </si>
  <si>
    <t>Avoir à établir</t>
  </si>
  <si>
    <t>Détermination résultat fiscal</t>
  </si>
  <si>
    <t>Rapprochement Dads et comptabilité</t>
  </si>
  <si>
    <t>Classe 1</t>
  </si>
  <si>
    <t>Classe 2</t>
  </si>
  <si>
    <t>Classe 4</t>
  </si>
  <si>
    <t>Observations</t>
  </si>
  <si>
    <t>Classe 5</t>
  </si>
  <si>
    <t>40 - Fournisseurs</t>
  </si>
  <si>
    <t>41 - Clients</t>
  </si>
  <si>
    <t>43 - Organismes sociaux</t>
  </si>
  <si>
    <t>42- Personnel</t>
  </si>
  <si>
    <t>44 - Etat</t>
  </si>
  <si>
    <t>46 - Débiteurs et créditeurs divers</t>
  </si>
  <si>
    <t>Révision</t>
  </si>
  <si>
    <t>Référence</t>
  </si>
  <si>
    <t>Validation</t>
  </si>
  <si>
    <t>16 - Emprunts</t>
  </si>
  <si>
    <t>10 - Affectation résultats</t>
  </si>
  <si>
    <t>48 - Comptes de régularisations</t>
  </si>
  <si>
    <t>Passif RJ</t>
  </si>
  <si>
    <t>20 - Immobilisations</t>
  </si>
  <si>
    <t>51 Banque</t>
  </si>
  <si>
    <t>Avances et acomptes sur commandes</t>
  </si>
  <si>
    <t>99 Etats sociaux</t>
  </si>
  <si>
    <t>Divers</t>
  </si>
  <si>
    <t>00 - Sommaire</t>
  </si>
  <si>
    <t>Valeur des noms</t>
  </si>
  <si>
    <t>Date_bilan</t>
  </si>
  <si>
    <t>Date_Exercice</t>
  </si>
  <si>
    <t>Date_Exercice_N</t>
  </si>
  <si>
    <t>Date_Exercice_N_1</t>
  </si>
  <si>
    <t>Ex_N</t>
  </si>
  <si>
    <t>Ex_N_1</t>
  </si>
  <si>
    <t>Ex_Nplus1</t>
  </si>
  <si>
    <t>Annee_Bilan</t>
  </si>
  <si>
    <t>Mois de l'Exercice</t>
  </si>
  <si>
    <t>Tâches</t>
  </si>
  <si>
    <t>Contrôle</t>
  </si>
  <si>
    <t>Tx Tva collectée applicable</t>
  </si>
  <si>
    <t>Dossier numérique</t>
  </si>
  <si>
    <t>Contrôle C3S</t>
  </si>
  <si>
    <t>Personnel, rémunérations dues (Solde du compte)</t>
  </si>
  <si>
    <t>Etat de rapprochement</t>
  </si>
  <si>
    <t>Libellés</t>
  </si>
  <si>
    <t>Valeur</t>
  </si>
  <si>
    <t>TVA</t>
  </si>
  <si>
    <t>Nature opérations</t>
  </si>
  <si>
    <t>98 Annexes</t>
  </si>
  <si>
    <t>Données externes</t>
  </si>
  <si>
    <t>Factures Immobilisations cédées</t>
  </si>
  <si>
    <t>Amortissements</t>
  </si>
  <si>
    <t>Type</t>
  </si>
  <si>
    <t>Numérique</t>
  </si>
  <si>
    <t>Etats sociaux</t>
  </si>
  <si>
    <t>Mode opératoire lors de la création du fichier pour le nouvel exercice :</t>
  </si>
  <si>
    <t>Modifier le "lien" avec les nouveaux fichiers .txt :</t>
  </si>
  <si>
    <t>- Balance Ex N-1</t>
  </si>
  <si>
    <t xml:space="preserve"> - FEC de l'exercice en cours</t>
  </si>
  <si>
    <t>Pour modifier le "lien" :</t>
  </si>
  <si>
    <t>Menu Données / Connexions</t>
  </si>
  <si>
    <t>Choisir le fichier</t>
  </si>
  <si>
    <t>Propriété / Définition / Modifier la requête / …….</t>
  </si>
  <si>
    <t>Dossier :</t>
  </si>
  <si>
    <t>Résultat de l'exercice N-1</t>
  </si>
  <si>
    <t>Affectation du résultat ?</t>
  </si>
  <si>
    <t>Dossier Numérique</t>
  </si>
  <si>
    <t>Avancement dossier</t>
  </si>
  <si>
    <t>Charges d'exploitation constatées d'avance</t>
  </si>
  <si>
    <t>Clients Factures à établir</t>
  </si>
  <si>
    <t>Etat CAP</t>
  </si>
  <si>
    <t>Tva déductible comptabilisée au cours de l'exercice</t>
  </si>
  <si>
    <t>Analyse organismes sociaux</t>
  </si>
  <si>
    <t>Personnel avance trésorerie</t>
  </si>
  <si>
    <t>Personnel Congés à payer</t>
  </si>
  <si>
    <t>Personnel Cap</t>
  </si>
  <si>
    <t>Nom du répertoire contenant le dossier numérique</t>
  </si>
  <si>
    <t>Dossier Révision - Numérique</t>
  </si>
  <si>
    <t>Nombre de fichiers PDF du dossier numérique</t>
  </si>
  <si>
    <t>Détails immobilisations et amortissements</t>
  </si>
  <si>
    <t>Factures Immobilisations de l'exercice</t>
  </si>
  <si>
    <t>Intérêts Cca Redressement judiciaire</t>
  </si>
  <si>
    <t>Annexe</t>
  </si>
  <si>
    <t>Comptable</t>
  </si>
  <si>
    <t>Analyse Comptes auxiliaires - Notes de frais</t>
  </si>
  <si>
    <t>Analyse comptes clients</t>
  </si>
  <si>
    <t>Analyse comptes fournisseurs</t>
  </si>
  <si>
    <t>Doe</t>
  </si>
  <si>
    <t>Dce</t>
  </si>
  <si>
    <t>Relevé des frais généraux</t>
  </si>
  <si>
    <r>
      <t xml:space="preserve">Soit : </t>
    </r>
    <r>
      <rPr>
        <sz val="9"/>
        <color theme="3" tint="0.39997558519241921"/>
        <rFont val="Arial"/>
        <family val="2"/>
      </rPr>
      <t>xxxx</t>
    </r>
    <r>
      <rPr>
        <sz val="9"/>
        <rFont val="Arial"/>
        <family val="2"/>
      </rPr>
      <t xml:space="preserve"> </t>
    </r>
    <r>
      <rPr>
        <sz val="9"/>
        <color theme="9" tint="-0.249977111117893"/>
        <rFont val="Arial"/>
        <family val="2"/>
      </rPr>
      <t>suffixe.xlsm</t>
    </r>
  </si>
  <si>
    <t>Fichier des Immobilisations et amortissements</t>
  </si>
  <si>
    <t>Le nom de ce fichier est formaté de la manière suivante : Année du bilan + "blanc" + suffixe</t>
  </si>
  <si>
    <t>Valeur du suffixe</t>
  </si>
  <si>
    <t>2016 - 10-0</t>
  </si>
  <si>
    <t>Référence de l'annexe :</t>
  </si>
  <si>
    <t>Calculs intérêts sur emprunts  Cap</t>
  </si>
  <si>
    <t>Factures non parvenues - Calculs et justificatifs</t>
  </si>
  <si>
    <t>Intéressement - Charges à payer</t>
  </si>
  <si>
    <t>CICE - Produit à recevoir</t>
  </si>
  <si>
    <t>Intérêt sur découvert - Charges à payer</t>
  </si>
  <si>
    <t>Déclaration TDFC - Bilan de retour - DGFiP &amp; Banque de France</t>
  </si>
  <si>
    <t>Déclaration TDFC - Eléments transmis - DGFiP &amp; Banque de France</t>
  </si>
  <si>
    <t>Dossier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</si>
</sst>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5" formatCode="#,##0.00;[Red]\-#,##0.00"/>
    <numFmt numFmtId="172" formatCode="_(&quot;$&quot;* #,##0_);_(&quot;$&quot;* \(#,##0\);_(&quot;$&quot;* &quot;-&quot;_);_(@_)"/>
    <numFmt numFmtId="173" formatCode="_(* #,##0_);_(* \(#,##0\);_(* &quot;-&quot;_);_(@_)"/>
    <numFmt numFmtId="175" formatCode="d/m/yyyy"/>
    <numFmt numFmtId="176" formatCode="mmmm\ yyyy"/>
    <numFmt numFmtId="185" formatCode="#,##0.00\ &quot;€&quot;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MS Sans Serif"/>
      <family val="2"/>
    </font>
    <font>
      <sz val="12"/>
      <name val="System"/>
      <family val="2"/>
    </font>
    <font>
      <sz val="9"/>
      <name val="Arial"/>
      <family val="2"/>
    </font>
    <font>
      <sz val="9"/>
      <color indexed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8"/>
      <name val="Arial"/>
      <family val="2"/>
    </font>
    <font>
      <sz val="10"/>
      <name val="Verdana"/>
      <family val="2"/>
    </font>
    <font>
      <b/>
      <sz val="10"/>
      <name val="Verdana"/>
      <family val="2"/>
    </font>
    <font>
      <u/>
      <sz val="10"/>
      <name val="Arial"/>
      <family val="2"/>
    </font>
    <font>
      <b/>
      <sz val="14"/>
      <name val="Arial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  <font>
      <sz val="9"/>
      <color rgb="FFFF0000"/>
      <name val="Arial"/>
      <family val="2"/>
    </font>
    <font>
      <b/>
      <sz val="14"/>
      <name val="Verdana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Verdana"/>
      <family val="2"/>
    </font>
    <font>
      <sz val="9"/>
      <color theme="3" tint="0.39997558519241921"/>
      <name val="Arial"/>
      <family val="2"/>
    </font>
    <font>
      <sz val="9"/>
      <color theme="9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173" fontId="7" fillId="0" borderId="0" applyFont="0" applyFill="0" applyBorder="0" applyAlignment="0" applyProtection="0"/>
    <xf numFmtId="172" fontId="7" fillId="0" borderId="0" applyFont="0" applyFill="0" applyBorder="0" applyAlignment="0" applyProtection="0"/>
    <xf numFmtId="0" fontId="9" fillId="0" borderId="0"/>
    <xf numFmtId="9" fontId="6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9" fillId="0" borderId="0"/>
    <xf numFmtId="165" fontId="8" fillId="0" borderId="0" applyFont="0" applyFill="0" applyBorder="0" applyAlignment="0" applyProtection="0"/>
    <xf numFmtId="0" fontId="5" fillId="0" borderId="0"/>
    <xf numFmtId="43" fontId="6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14">
    <xf numFmtId="0" fontId="0" fillId="0" borderId="0" xfId="0"/>
    <xf numFmtId="0" fontId="10" fillId="0" borderId="0" xfId="3" applyFont="1" applyAlignment="1">
      <alignment horizontal="centerContinuous"/>
    </xf>
    <xf numFmtId="0" fontId="10" fillId="0" borderId="0" xfId="3" applyFont="1"/>
    <xf numFmtId="0" fontId="10" fillId="0" borderId="0" xfId="3" applyFont="1" applyAlignment="1">
      <alignment horizontal="center"/>
    </xf>
    <xf numFmtId="0" fontId="10" fillId="0" borderId="0" xfId="3" applyFont="1" applyProtection="1"/>
    <xf numFmtId="0" fontId="10" fillId="0" borderId="1" xfId="3" applyFont="1" applyBorder="1" applyProtection="1"/>
    <xf numFmtId="0" fontId="10" fillId="0" borderId="0" xfId="3" applyFont="1" applyBorder="1" applyProtection="1"/>
    <xf numFmtId="0" fontId="10" fillId="0" borderId="4" xfId="3" applyFont="1" applyBorder="1" applyProtection="1"/>
    <xf numFmtId="0" fontId="10" fillId="0" borderId="2" xfId="3" applyFont="1" applyBorder="1" applyProtection="1"/>
    <xf numFmtId="175" fontId="11" fillId="0" borderId="0" xfId="3" applyNumberFormat="1" applyFont="1" applyBorder="1" applyAlignment="1" applyProtection="1">
      <alignment horizontal="center"/>
      <protection locked="0"/>
    </xf>
    <xf numFmtId="175" fontId="10" fillId="0" borderId="0" xfId="3" applyNumberFormat="1" applyFont="1" applyBorder="1" applyAlignment="1" applyProtection="1">
      <alignment horizontal="center"/>
    </xf>
    <xf numFmtId="0" fontId="10" fillId="2" borderId="0" xfId="3" applyNumberFormat="1" applyFont="1" applyFill="1" applyBorder="1" applyAlignment="1" applyProtection="1">
      <alignment horizontal="centerContinuous"/>
    </xf>
    <xf numFmtId="0" fontId="10" fillId="0" borderId="3" xfId="3" applyFont="1" applyBorder="1" applyProtection="1"/>
    <xf numFmtId="0" fontId="13" fillId="0" borderId="0" xfId="3" applyFont="1" applyAlignment="1">
      <alignment horizontal="centerContinuous"/>
    </xf>
    <xf numFmtId="0" fontId="13" fillId="0" borderId="0" xfId="3" applyFont="1" applyAlignment="1">
      <alignment horizontal="center"/>
    </xf>
    <xf numFmtId="0" fontId="15" fillId="0" borderId="0" xfId="0" applyFont="1"/>
    <xf numFmtId="0" fontId="16" fillId="0" borderId="0" xfId="0" applyFont="1"/>
    <xf numFmtId="0" fontId="15" fillId="0" borderId="0" xfId="0" applyFont="1" applyAlignment="1">
      <alignment horizontal="centerContinuous"/>
    </xf>
    <xf numFmtId="0" fontId="10" fillId="0" borderId="0" xfId="3" applyFont="1" applyAlignment="1" applyProtection="1">
      <alignment horizontal="center"/>
    </xf>
    <xf numFmtId="0" fontId="6" fillId="0" borderId="0" xfId="3" applyFont="1"/>
    <xf numFmtId="0" fontId="16" fillId="4" borderId="0" xfId="0" applyFont="1" applyFill="1" applyAlignment="1">
      <alignment vertical="center"/>
    </xf>
    <xf numFmtId="0" fontId="15" fillId="4" borderId="0" xfId="0" applyFont="1" applyFill="1" applyAlignment="1">
      <alignment vertical="center"/>
    </xf>
    <xf numFmtId="0" fontId="15" fillId="4" borderId="0" xfId="0" applyFont="1" applyFill="1"/>
    <xf numFmtId="0" fontId="15" fillId="5" borderId="0" xfId="0" applyFont="1" applyFill="1"/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centerContinuous" vertical="center"/>
    </xf>
    <xf numFmtId="0" fontId="16" fillId="0" borderId="0" xfId="0" applyFont="1" applyAlignment="1">
      <alignment horizontal="left" vertical="center"/>
    </xf>
    <xf numFmtId="0" fontId="6" fillId="0" borderId="0" xfId="0" applyFont="1" applyBorder="1"/>
    <xf numFmtId="0" fontId="10" fillId="0" borderId="5" xfId="3" applyFont="1" applyBorder="1" applyProtection="1"/>
    <xf numFmtId="0" fontId="15" fillId="4" borderId="0" xfId="0" applyFont="1" applyFill="1" applyAlignment="1">
      <alignment horizontal="center" vertical="center"/>
    </xf>
    <xf numFmtId="0" fontId="15" fillId="5" borderId="0" xfId="0" applyFont="1" applyFill="1" applyAlignment="1">
      <alignment vertical="center"/>
    </xf>
    <xf numFmtId="0" fontId="15" fillId="4" borderId="0" xfId="0" applyNumberFormat="1" applyFont="1" applyFill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0" xfId="0" applyFont="1" applyFill="1" applyAlignment="1">
      <alignment horizontal="center" vertical="center"/>
    </xf>
    <xf numFmtId="14" fontId="10" fillId="0" borderId="0" xfId="3" applyNumberFormat="1" applyFont="1" applyAlignment="1">
      <alignment horizontal="center"/>
    </xf>
    <xf numFmtId="0" fontId="12" fillId="4" borderId="0" xfId="3" applyFont="1" applyFill="1" applyAlignment="1" applyProtection="1">
      <alignment horizontal="center"/>
    </xf>
    <xf numFmtId="176" fontId="10" fillId="4" borderId="0" xfId="3" applyNumberFormat="1" applyFont="1" applyFill="1" applyAlignment="1" applyProtection="1">
      <alignment horizontal="center"/>
    </xf>
    <xf numFmtId="10" fontId="21" fillId="0" borderId="0" xfId="4" applyNumberFormat="1" applyFont="1" applyAlignment="1" applyProtection="1">
      <alignment horizontal="center"/>
    </xf>
    <xf numFmtId="0" fontId="26" fillId="0" borderId="0" xfId="0" applyFont="1"/>
    <xf numFmtId="0" fontId="26" fillId="4" borderId="0" xfId="0" applyFont="1" applyFill="1" applyBorder="1"/>
    <xf numFmtId="0" fontId="15" fillId="5" borderId="0" xfId="0" applyFont="1" applyFill="1" applyAlignment="1">
      <alignment horizontal="center" vertical="center"/>
    </xf>
    <xf numFmtId="0" fontId="15" fillId="4" borderId="0" xfId="0" applyFont="1" applyFill="1" applyBorder="1"/>
    <xf numFmtId="0" fontId="29" fillId="4" borderId="0" xfId="10" applyFill="1" applyBorder="1"/>
    <xf numFmtId="0" fontId="29" fillId="4" borderId="0" xfId="10" applyFill="1"/>
    <xf numFmtId="0" fontId="12" fillId="6" borderId="6" xfId="3" applyFont="1" applyFill="1" applyBorder="1" applyAlignment="1" applyProtection="1">
      <alignment horizontal="centerContinuous"/>
    </xf>
    <xf numFmtId="0" fontId="12" fillId="6" borderId="7" xfId="3" applyFont="1" applyFill="1" applyBorder="1" applyAlignment="1" applyProtection="1">
      <alignment horizontal="centerContinuous"/>
    </xf>
    <xf numFmtId="0" fontId="12" fillId="6" borderId="1" xfId="3" applyFont="1" applyFill="1" applyBorder="1" applyAlignment="1" applyProtection="1">
      <alignment horizontal="center" vertical="center"/>
    </xf>
    <xf numFmtId="0" fontId="12" fillId="6" borderId="4" xfId="3" applyFont="1" applyFill="1" applyBorder="1" applyAlignment="1" applyProtection="1">
      <alignment horizontal="center" vertical="center"/>
    </xf>
    <xf numFmtId="0" fontId="21" fillId="4" borderId="1" xfId="3" applyFont="1" applyFill="1" applyBorder="1" applyAlignment="1" applyProtection="1">
      <alignment horizontal="center" vertical="center"/>
    </xf>
    <xf numFmtId="0" fontId="21" fillId="4" borderId="4" xfId="3" applyFont="1" applyFill="1" applyBorder="1" applyAlignment="1" applyProtection="1">
      <alignment horizontal="center" vertical="center"/>
    </xf>
    <xf numFmtId="0" fontId="21" fillId="4" borderId="5" xfId="3" applyFont="1" applyFill="1" applyBorder="1" applyAlignment="1" applyProtection="1">
      <alignment horizontal="center" vertical="center"/>
    </xf>
    <xf numFmtId="0" fontId="21" fillId="4" borderId="3" xfId="3" applyFont="1" applyFill="1" applyBorder="1" applyAlignment="1" applyProtection="1">
      <alignment horizontal="center" vertical="center"/>
    </xf>
    <xf numFmtId="9" fontId="21" fillId="4" borderId="1" xfId="3" applyNumberFormat="1" applyFont="1" applyFill="1" applyBorder="1" applyAlignment="1" applyProtection="1">
      <alignment horizontal="center"/>
    </xf>
    <xf numFmtId="0" fontId="21" fillId="4" borderId="4" xfId="3" applyFont="1" applyFill="1" applyBorder="1" applyAlignment="1" applyProtection="1">
      <alignment horizontal="center"/>
    </xf>
    <xf numFmtId="10" fontId="21" fillId="4" borderId="1" xfId="3" applyNumberFormat="1" applyFont="1" applyFill="1" applyBorder="1" applyAlignment="1" applyProtection="1">
      <alignment horizontal="center"/>
    </xf>
    <xf numFmtId="0" fontId="21" fillId="0" borderId="4" xfId="3" applyFont="1" applyBorder="1" applyProtection="1"/>
    <xf numFmtId="10" fontId="21" fillId="4" borderId="5" xfId="3" applyNumberFormat="1" applyFont="1" applyFill="1" applyBorder="1" applyAlignment="1" applyProtection="1">
      <alignment horizontal="center"/>
    </xf>
    <xf numFmtId="0" fontId="21" fillId="0" borderId="3" xfId="3" applyFont="1" applyBorder="1" applyProtection="1"/>
    <xf numFmtId="0" fontId="10" fillId="0" borderId="0" xfId="3" quotePrefix="1" applyFont="1" applyProtection="1"/>
    <xf numFmtId="0" fontId="0" fillId="0" borderId="0" xfId="0"/>
    <xf numFmtId="0" fontId="21" fillId="0" borderId="0" xfId="3" applyFont="1"/>
    <xf numFmtId="0" fontId="31" fillId="4" borderId="0" xfId="0" applyFont="1" applyFill="1"/>
    <xf numFmtId="0" fontId="23" fillId="3" borderId="8" xfId="0" applyFont="1" applyFill="1" applyBorder="1" applyProtection="1">
      <protection hidden="1"/>
    </xf>
    <xf numFmtId="0" fontId="23" fillId="3" borderId="10" xfId="0" applyFont="1" applyFill="1" applyBorder="1" applyProtection="1">
      <protection hidden="1"/>
    </xf>
    <xf numFmtId="0" fontId="23" fillId="0" borderId="0" xfId="0" applyFont="1" applyProtection="1">
      <protection hidden="1"/>
    </xf>
    <xf numFmtId="0" fontId="23" fillId="3" borderId="9" xfId="0" applyFont="1" applyFill="1" applyBorder="1" applyProtection="1">
      <protection hidden="1"/>
    </xf>
    <xf numFmtId="0" fontId="24" fillId="3" borderId="1" xfId="0" applyFont="1" applyFill="1" applyBorder="1" applyAlignment="1" applyProtection="1">
      <alignment horizontal="centerContinuous"/>
      <protection hidden="1"/>
    </xf>
    <xf numFmtId="0" fontId="24" fillId="3" borderId="4" xfId="0" applyFont="1" applyFill="1" applyBorder="1" applyAlignment="1" applyProtection="1">
      <alignment horizontal="centerContinuous"/>
      <protection hidden="1"/>
    </xf>
    <xf numFmtId="0" fontId="24" fillId="3" borderId="1" xfId="0" applyFont="1" applyFill="1" applyBorder="1" applyAlignment="1" applyProtection="1">
      <alignment horizontal="center" vertical="center"/>
      <protection hidden="1"/>
    </xf>
    <xf numFmtId="0" fontId="24" fillId="3" borderId="0" xfId="0" applyFont="1" applyFill="1" applyBorder="1" applyAlignment="1" applyProtection="1">
      <alignment horizontal="center" vertical="center"/>
      <protection hidden="1"/>
    </xf>
    <xf numFmtId="0" fontId="24" fillId="3" borderId="4" xfId="0" applyFont="1" applyFill="1" applyBorder="1" applyAlignment="1" applyProtection="1">
      <alignment horizontal="center" vertical="center"/>
      <protection hidden="1"/>
    </xf>
    <xf numFmtId="0" fontId="23" fillId="3" borderId="1" xfId="0" applyFont="1" applyFill="1" applyBorder="1" applyProtection="1">
      <protection hidden="1"/>
    </xf>
    <xf numFmtId="0" fontId="23" fillId="3" borderId="4" xfId="0" applyFont="1" applyFill="1" applyBorder="1" applyProtection="1">
      <protection hidden="1"/>
    </xf>
    <xf numFmtId="0" fontId="23" fillId="3" borderId="0" xfId="0" applyFont="1" applyFill="1" applyBorder="1" applyProtection="1">
      <protection hidden="1"/>
    </xf>
    <xf numFmtId="9" fontId="24" fillId="3" borderId="4" xfId="4" applyFont="1" applyFill="1" applyBorder="1" applyAlignment="1" applyProtection="1">
      <alignment horizontal="center"/>
      <protection hidden="1"/>
    </xf>
    <xf numFmtId="0" fontId="23" fillId="3" borderId="0" xfId="0" applyFont="1" applyFill="1" applyBorder="1" applyAlignment="1" applyProtection="1">
      <alignment horizontal="center" vertical="center"/>
      <protection hidden="1"/>
    </xf>
    <xf numFmtId="0" fontId="23" fillId="3" borderId="4" xfId="0" applyFont="1" applyFill="1" applyBorder="1" applyAlignment="1" applyProtection="1">
      <alignment horizontal="center" vertical="center"/>
      <protection hidden="1"/>
    </xf>
    <xf numFmtId="0" fontId="23" fillId="3" borderId="5" xfId="0" applyFont="1" applyFill="1" applyBorder="1" applyProtection="1">
      <protection hidden="1"/>
    </xf>
    <xf numFmtId="0" fontId="23" fillId="3" borderId="3" xfId="0" applyFont="1" applyFill="1" applyBorder="1" applyProtection="1">
      <protection hidden="1"/>
    </xf>
    <xf numFmtId="0" fontId="23" fillId="3" borderId="2" xfId="0" applyFont="1" applyFill="1" applyBorder="1" applyProtection="1">
      <protection hidden="1"/>
    </xf>
    <xf numFmtId="0" fontId="20" fillId="0" borderId="0" xfId="5"/>
    <xf numFmtId="0" fontId="21" fillId="0" borderId="0" xfId="3" applyFont="1" applyBorder="1" applyProtection="1"/>
    <xf numFmtId="0" fontId="6" fillId="0" borderId="1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8" fillId="6" borderId="11" xfId="0" applyFont="1" applyFill="1" applyBorder="1"/>
    <xf numFmtId="0" fontId="10" fillId="6" borderId="12" xfId="3" applyFont="1" applyFill="1" applyBorder="1" applyProtection="1"/>
    <xf numFmtId="0" fontId="10" fillId="6" borderId="13" xfId="3" applyFont="1" applyFill="1" applyBorder="1" applyProtection="1"/>
    <xf numFmtId="0" fontId="20" fillId="4" borderId="0" xfId="5" applyFill="1" applyAlignment="1" applyProtection="1">
      <alignment horizontal="center"/>
      <protection hidden="1"/>
    </xf>
    <xf numFmtId="0" fontId="16" fillId="4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Continuous" vertical="center"/>
    </xf>
    <xf numFmtId="0" fontId="15" fillId="4" borderId="0" xfId="0" applyFont="1" applyFill="1" applyAlignment="1">
      <alignment horizontal="centerContinuous"/>
    </xf>
    <xf numFmtId="0" fontId="15" fillId="4" borderId="0" xfId="0" applyFont="1" applyFill="1" applyAlignment="1">
      <alignment horizontal="center"/>
    </xf>
    <xf numFmtId="0" fontId="22" fillId="0" borderId="0" xfId="0" applyFont="1" applyAlignment="1">
      <alignment horizontal="left" vertical="center"/>
    </xf>
    <xf numFmtId="0" fontId="15" fillId="4" borderId="0" xfId="0" applyFont="1" applyFill="1" applyAlignment="1" applyProtection="1">
      <alignment horizontal="center" vertical="center"/>
      <protection locked="0"/>
    </xf>
    <xf numFmtId="0" fontId="17" fillId="4" borderId="0" xfId="5" applyFont="1" applyFill="1" applyAlignment="1" applyProtection="1">
      <alignment horizontal="center"/>
      <protection hidden="1"/>
    </xf>
    <xf numFmtId="0" fontId="28" fillId="5" borderId="0" xfId="3" applyFont="1" applyFill="1" applyAlignment="1">
      <alignment horizontal="centerContinuous"/>
    </xf>
    <xf numFmtId="0" fontId="26" fillId="5" borderId="0" xfId="0" applyFont="1" applyFill="1" applyAlignment="1">
      <alignment horizontal="centerContinuous"/>
    </xf>
    <xf numFmtId="0" fontId="26" fillId="5" borderId="0" xfId="0" applyFont="1" applyFill="1"/>
    <xf numFmtId="185" fontId="26" fillId="5" borderId="0" xfId="0" applyNumberFormat="1" applyFont="1" applyFill="1"/>
    <xf numFmtId="0" fontId="26" fillId="5" borderId="0" xfId="0" applyFont="1" applyFill="1" applyAlignment="1">
      <alignment horizontal="center"/>
    </xf>
    <xf numFmtId="4" fontId="26" fillId="5" borderId="0" xfId="0" applyNumberFormat="1" applyFont="1" applyFill="1"/>
    <xf numFmtId="0" fontId="26" fillId="4" borderId="18" xfId="0" applyFont="1" applyFill="1" applyBorder="1"/>
    <xf numFmtId="0" fontId="26" fillId="4" borderId="20" xfId="0" applyFont="1" applyFill="1" applyBorder="1"/>
    <xf numFmtId="0" fontId="26" fillId="4" borderId="21" xfId="0" applyFont="1" applyFill="1" applyBorder="1"/>
    <xf numFmtId="0" fontId="25" fillId="6" borderId="14" xfId="0" applyFont="1" applyFill="1" applyBorder="1" applyAlignment="1">
      <alignment horizontal="centerContinuous" vertical="center"/>
    </xf>
    <xf numFmtId="0" fontId="26" fillId="6" borderId="15" xfId="0" applyFont="1" applyFill="1" applyBorder="1" applyAlignment="1">
      <alignment horizontal="centerContinuous"/>
    </xf>
    <xf numFmtId="0" fontId="26" fillId="6" borderId="16" xfId="0" applyFont="1" applyFill="1" applyBorder="1" applyAlignment="1">
      <alignment horizontal="centerContinuous"/>
    </xf>
    <xf numFmtId="0" fontId="26" fillId="4" borderId="17" xfId="0" applyFont="1" applyFill="1" applyBorder="1" applyProtection="1"/>
    <xf numFmtId="0" fontId="27" fillId="4" borderId="17" xfId="0" applyFont="1" applyFill="1" applyBorder="1" applyProtection="1"/>
    <xf numFmtId="0" fontId="27" fillId="4" borderId="19" xfId="0" applyFont="1" applyFill="1" applyBorder="1" applyProtection="1"/>
    <xf numFmtId="0" fontId="26" fillId="7" borderId="0" xfId="0" applyFont="1" applyFill="1"/>
    <xf numFmtId="0" fontId="26" fillId="7" borderId="0" xfId="0" applyFont="1" applyFill="1" applyAlignment="1">
      <alignment horizontal="right" vertical="center"/>
    </xf>
    <xf numFmtId="0" fontId="30" fillId="7" borderId="0" xfId="0" applyFont="1" applyFill="1" applyAlignment="1" applyProtection="1">
      <alignment horizontal="center" vertical="center"/>
    </xf>
    <xf numFmtId="0" fontId="26" fillId="7" borderId="0" xfId="0" applyFont="1" applyFill="1" applyAlignment="1">
      <alignment vertical="center"/>
    </xf>
  </cellXfs>
  <cellStyles count="16">
    <cellStyle name="Comma [0]" xfId="1"/>
    <cellStyle name="Currency [0]" xfId="2"/>
    <cellStyle name="Lien hypertexte" xfId="5" builtinId="8"/>
    <cellStyle name="Milliers 2" xfId="7"/>
    <cellStyle name="Milliers 3" xfId="9"/>
    <cellStyle name="Normal" xfId="0" builtinId="0"/>
    <cellStyle name="Normal 2" xfId="6"/>
    <cellStyle name="Normal 3" xfId="8"/>
    <cellStyle name="Normal 3 2" xfId="12"/>
    <cellStyle name="Normal 3 3" xfId="13"/>
    <cellStyle name="Normal 4" xfId="11"/>
    <cellStyle name="Normal 5" xfId="14"/>
    <cellStyle name="Normal 6" xfId="15"/>
    <cellStyle name="Normal_2000 Socofret Révision" xfId="3"/>
    <cellStyle name="Pourcentage" xfId="4" builtinId="5"/>
    <cellStyle name="Texte explicatif" xfId="10" builtinId="53"/>
  </cellStyles>
  <dxfs count="113"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ill>
        <patternFill>
          <bgColor rgb="FFFF99FF"/>
        </patternFill>
      </fill>
    </dxf>
    <dxf>
      <font>
        <b/>
        <i val="0"/>
      </font>
      <fill>
        <patternFill>
          <bgColor rgb="FFFF99FF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9999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indexed="46"/>
        </patternFill>
      </fill>
    </dxf>
    <dxf>
      <font>
        <b/>
        <i val="0"/>
        <condense val="0"/>
        <extend val="0"/>
      </font>
      <fill>
        <patternFill>
          <bgColor rgb="FFFF7C8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FF"/>
      <color rgb="FFFF66FF"/>
      <color rgb="FFFF9999"/>
      <color rgb="FFFF7C80"/>
      <color rgb="FFFF5050"/>
      <color rgb="FFFF3300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0</xdr:col>
      <xdr:colOff>600075</xdr:colOff>
      <xdr:row>1</xdr:row>
      <xdr:rowOff>36368</xdr:rowOff>
    </xdr:to>
    <xdr:pic macro="[0]!Atteindre_Accueil">
      <xdr:nvPicPr>
        <xdr:cNvPr id="2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190500" y="0"/>
          <a:ext cx="409575" cy="417368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7" Type="http://schemas.openxmlformats.org/officeDocument/2006/relationships/comments" Target="../comments2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vmlDrawing" Target="../drawings/vmlDrawing2.vml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58"/>
  <sheetViews>
    <sheetView showGridLines="0" showZeros="0" showRuler="0" workbookViewId="0">
      <selection activeCell="B58" sqref="B58"/>
    </sheetView>
  </sheetViews>
  <sheetFormatPr baseColWidth="10" defaultColWidth="14.140625" defaultRowHeight="12" x14ac:dyDescent="0.2"/>
  <cols>
    <col min="1" max="6" width="15.28515625" style="4" customWidth="1"/>
    <col min="7" max="10" width="14.140625" style="4"/>
    <col min="11" max="11" width="15.85546875" style="4" customWidth="1"/>
    <col min="12" max="12" width="16.5703125" style="4" bestFit="1" customWidth="1"/>
    <col min="13" max="16384" width="14.140625" style="4"/>
  </cols>
  <sheetData>
    <row r="1" spans="1:12" s="2" customFormat="1" x14ac:dyDescent="0.2">
      <c r="A1" s="13" t="s">
        <v>0</v>
      </c>
      <c r="B1" s="9">
        <v>42551</v>
      </c>
      <c r="C1" s="14" t="s">
        <v>4</v>
      </c>
      <c r="D1" s="10">
        <f>DATE(IF(MONTH(Date_bilan)&gt;6,YEAR(Date_bilan),YEAR(Date_bilan)-1),7,1)</f>
        <v>42186</v>
      </c>
      <c r="E1" s="14" t="s">
        <v>5</v>
      </c>
      <c r="F1" s="10">
        <f>DATE(IF(MONTH(Date_bilan)&gt;6,YEAR(Date_bilan)+1,YEAR(Date_bilan)),6,30)</f>
        <v>42551</v>
      </c>
      <c r="K1" s="1" t="s">
        <v>48</v>
      </c>
      <c r="L1" s="1"/>
    </row>
    <row r="2" spans="1:12" s="2" customFormat="1" x14ac:dyDescent="0.2">
      <c r="A2" s="14" t="s">
        <v>2</v>
      </c>
      <c r="B2" s="3" t="str">
        <f>"Ex " &amp; TEXT(DATE(IF(MONTH(Date_bilan)&gt;6,YEAR(Date_bilan)-1,YEAR(Date_bilan)-2),7,1),"aaaa")&amp;"-"&amp;TEXT(DATE(IF(MONTH(Date_bilan)&gt;6,YEAR(Date_bilan),YEAR(Date_bilan)-1),6,30),"aaaa")</f>
        <v>Ex 2014-2015</v>
      </c>
      <c r="C2" s="14" t="s">
        <v>1</v>
      </c>
      <c r="D2" s="11" t="str">
        <f>"Ex "&amp;TEXT(DATE(IF(MONTH(Date_bilan)&gt;6,YEAR(Date_bilan),YEAR(Date_bilan)-1),7,1),"aaaa")&amp;"-"&amp;TEXT(DATE(IF(MONTH(Date_bilan)&gt;6,YEAR(Date_bilan)+1,YEAR(Date_bilan)),6,30),"aaaa")</f>
        <v>Ex 2015-2016</v>
      </c>
      <c r="E2" s="14" t="s">
        <v>6</v>
      </c>
      <c r="F2" s="3" t="str">
        <f>"Ex " &amp; TEXT(DATE(IF(MONTH(Date_bilan)&gt;6,YEAR(Date_bilan)+1,YEAR(Date_bilan)),7,1),"aaaa")&amp;"-"&amp;TEXT(DATE(IF(MONTH(Date_bilan)&gt;6,YEAR(Date_bilan)+2,YEAR(Date_bilan)+1),6,30),"aaaa")</f>
        <v>Ex 2016-2017</v>
      </c>
      <c r="K2" s="2" t="s">
        <v>108</v>
      </c>
      <c r="L2" s="34">
        <f>Doe</f>
        <v>42186</v>
      </c>
    </row>
    <row r="3" spans="1:12" s="2" customFormat="1" x14ac:dyDescent="0.2">
      <c r="B3" s="1"/>
      <c r="K3" s="2" t="s">
        <v>49</v>
      </c>
      <c r="L3" s="34">
        <f>Date_bilan</f>
        <v>42551</v>
      </c>
    </row>
    <row r="4" spans="1:12" s="2" customFormat="1" x14ac:dyDescent="0.2">
      <c r="A4" s="4"/>
      <c r="B4" s="4"/>
      <c r="C4" s="4"/>
      <c r="D4" s="4"/>
      <c r="E4" s="4"/>
      <c r="F4" s="4"/>
      <c r="K4" s="2" t="s">
        <v>109</v>
      </c>
      <c r="L4" s="34">
        <f>Dce</f>
        <v>42551</v>
      </c>
    </row>
    <row r="5" spans="1:12" s="2" customFormat="1" x14ac:dyDescent="0.2">
      <c r="A5" s="2" t="s">
        <v>84</v>
      </c>
      <c r="B5" s="60" t="s">
        <v>124</v>
      </c>
      <c r="E5" s="4"/>
      <c r="F5" s="4"/>
      <c r="K5" s="2" t="s">
        <v>50</v>
      </c>
      <c r="L5" s="3" t="e">
        <f>Date_Exercice</f>
        <v>#NAME?</v>
      </c>
    </row>
    <row r="6" spans="1:12" s="2" customFormat="1" x14ac:dyDescent="0.2">
      <c r="E6" s="4"/>
      <c r="F6" s="4"/>
      <c r="K6" s="2" t="s">
        <v>51</v>
      </c>
      <c r="L6" s="3" t="str">
        <f>Date_Exercice_N</f>
        <v>2016</v>
      </c>
    </row>
    <row r="7" spans="1:12" s="2" customFormat="1" x14ac:dyDescent="0.2">
      <c r="E7" s="4"/>
      <c r="F7" s="4"/>
      <c r="K7" s="2" t="s">
        <v>52</v>
      </c>
      <c r="L7" s="3" t="str">
        <f>Date_Exercice_N_1</f>
        <v>2015</v>
      </c>
    </row>
    <row r="8" spans="1:12" s="2" customFormat="1" x14ac:dyDescent="0.2">
      <c r="E8" s="4"/>
      <c r="F8" s="4"/>
      <c r="K8" s="2" t="s">
        <v>53</v>
      </c>
      <c r="L8" s="2" t="str">
        <f>Ex_N</f>
        <v>Ex 2015-2016</v>
      </c>
    </row>
    <row r="9" spans="1:12" s="2" customFormat="1" ht="12.75" x14ac:dyDescent="0.2">
      <c r="E9" s="4"/>
      <c r="F9" s="4"/>
      <c r="K9" s="19" t="s">
        <v>54</v>
      </c>
      <c r="L9" s="2" t="str">
        <f>Ex_N_1</f>
        <v>Ex 2014-2015</v>
      </c>
    </row>
    <row r="10" spans="1:12" x14ac:dyDescent="0.2">
      <c r="K10" s="4" t="s">
        <v>55</v>
      </c>
      <c r="L10" s="4" t="str">
        <f>Ex_Nplus1</f>
        <v>Ex 2016-2017</v>
      </c>
    </row>
    <row r="11" spans="1:12" x14ac:dyDescent="0.2">
      <c r="K11" s="4" t="s">
        <v>56</v>
      </c>
      <c r="L11" s="18" t="str">
        <f>Annee_Bilan</f>
        <v>2016</v>
      </c>
    </row>
    <row r="12" spans="1:12" x14ac:dyDescent="0.2">
      <c r="L12" s="34"/>
    </row>
    <row r="14" spans="1:12" x14ac:dyDescent="0.2">
      <c r="A14" s="44" t="s">
        <v>58</v>
      </c>
      <c r="B14" s="45"/>
      <c r="D14" s="44" t="s">
        <v>67</v>
      </c>
      <c r="E14" s="45"/>
    </row>
    <row r="15" spans="1:12" x14ac:dyDescent="0.2">
      <c r="A15" s="46" t="s">
        <v>65</v>
      </c>
      <c r="B15" s="47" t="s">
        <v>66</v>
      </c>
      <c r="D15" s="46" t="s">
        <v>3</v>
      </c>
      <c r="E15" s="47" t="s">
        <v>68</v>
      </c>
    </row>
    <row r="16" spans="1:12" x14ac:dyDescent="0.2">
      <c r="A16" s="48" t="s">
        <v>8</v>
      </c>
      <c r="B16" s="49">
        <v>1</v>
      </c>
      <c r="D16" s="52">
        <v>0</v>
      </c>
      <c r="E16" s="53" t="s">
        <v>20</v>
      </c>
    </row>
    <row r="17" spans="1:11" x14ac:dyDescent="0.2">
      <c r="A17" s="48" t="s">
        <v>18</v>
      </c>
      <c r="B17" s="49"/>
      <c r="D17" s="54">
        <v>5.5E-2</v>
      </c>
      <c r="E17" s="53" t="s">
        <v>19</v>
      </c>
    </row>
    <row r="18" spans="1:11" x14ac:dyDescent="0.2">
      <c r="A18" s="48" t="s">
        <v>9</v>
      </c>
      <c r="B18" s="49"/>
      <c r="D18" s="54">
        <v>0.19600000000000001</v>
      </c>
      <c r="E18" s="55"/>
      <c r="I18" s="4" t="s">
        <v>76</v>
      </c>
    </row>
    <row r="19" spans="1:11" x14ac:dyDescent="0.2">
      <c r="A19" s="48" t="s">
        <v>11</v>
      </c>
      <c r="B19" s="49">
        <v>1</v>
      </c>
      <c r="D19" s="56">
        <v>0.2</v>
      </c>
      <c r="E19" s="57"/>
      <c r="J19" s="4" t="s">
        <v>77</v>
      </c>
    </row>
    <row r="20" spans="1:11" x14ac:dyDescent="0.2">
      <c r="A20" s="48" t="s">
        <v>12</v>
      </c>
      <c r="B20" s="49">
        <v>1</v>
      </c>
      <c r="K20" s="58" t="s">
        <v>78</v>
      </c>
    </row>
    <row r="21" spans="1:11" x14ac:dyDescent="0.2">
      <c r="A21" s="50" t="s">
        <v>13</v>
      </c>
      <c r="B21" s="51">
        <v>1</v>
      </c>
      <c r="K21" s="58" t="s">
        <v>79</v>
      </c>
    </row>
    <row r="22" spans="1:11" x14ac:dyDescent="0.2">
      <c r="J22" s="4" t="s">
        <v>80</v>
      </c>
    </row>
    <row r="23" spans="1:11" x14ac:dyDescent="0.2">
      <c r="K23" s="4" t="s">
        <v>81</v>
      </c>
    </row>
    <row r="24" spans="1:11" x14ac:dyDescent="0.2">
      <c r="K24" s="4" t="s">
        <v>82</v>
      </c>
    </row>
    <row r="25" spans="1:11" x14ac:dyDescent="0.2">
      <c r="K25" s="4" t="s">
        <v>83</v>
      </c>
    </row>
    <row r="28" spans="1:11" x14ac:dyDescent="0.2">
      <c r="A28" s="35" t="s">
        <v>57</v>
      </c>
      <c r="B28" s="4" t="s">
        <v>60</v>
      </c>
    </row>
    <row r="29" spans="1:11" x14ac:dyDescent="0.2">
      <c r="A29" s="36">
        <f>EOMONTH(Doe,0)</f>
        <v>42216</v>
      </c>
      <c r="B29" s="37">
        <v>0.2</v>
      </c>
    </row>
    <row r="30" spans="1:11" x14ac:dyDescent="0.2">
      <c r="A30" s="36">
        <f>EOMONTH(A29,1)</f>
        <v>42247</v>
      </c>
      <c r="B30" s="37">
        <v>0.2</v>
      </c>
    </row>
    <row r="31" spans="1:11" x14ac:dyDescent="0.2">
      <c r="A31" s="36">
        <f t="shared" ref="A31:A40" si="0">EOMONTH(A30,1)</f>
        <v>42277</v>
      </c>
      <c r="B31" s="37">
        <v>0.2</v>
      </c>
    </row>
    <row r="32" spans="1:11" x14ac:dyDescent="0.2">
      <c r="A32" s="36">
        <f t="shared" si="0"/>
        <v>42308</v>
      </c>
      <c r="B32" s="37">
        <v>0.2</v>
      </c>
    </row>
    <row r="33" spans="1:10" x14ac:dyDescent="0.2">
      <c r="A33" s="36">
        <f t="shared" si="0"/>
        <v>42338</v>
      </c>
      <c r="B33" s="37">
        <v>0.2</v>
      </c>
    </row>
    <row r="34" spans="1:10" x14ac:dyDescent="0.2">
      <c r="A34" s="36">
        <f t="shared" si="0"/>
        <v>42369</v>
      </c>
      <c r="B34" s="37">
        <v>0.2</v>
      </c>
    </row>
    <row r="35" spans="1:10" x14ac:dyDescent="0.2">
      <c r="A35" s="36">
        <f t="shared" si="0"/>
        <v>42400</v>
      </c>
      <c r="B35" s="37">
        <v>0.2</v>
      </c>
    </row>
    <row r="36" spans="1:10" x14ac:dyDescent="0.2">
      <c r="A36" s="36">
        <f t="shared" si="0"/>
        <v>42429</v>
      </c>
      <c r="B36" s="37">
        <v>0.2</v>
      </c>
    </row>
    <row r="37" spans="1:10" x14ac:dyDescent="0.2">
      <c r="A37" s="36">
        <f t="shared" si="0"/>
        <v>42460</v>
      </c>
      <c r="B37" s="37">
        <v>0.2</v>
      </c>
    </row>
    <row r="38" spans="1:10" x14ac:dyDescent="0.2">
      <c r="A38" s="36">
        <f t="shared" si="0"/>
        <v>42490</v>
      </c>
      <c r="B38" s="37">
        <v>0.2</v>
      </c>
    </row>
    <row r="39" spans="1:10" x14ac:dyDescent="0.2">
      <c r="A39" s="36">
        <f t="shared" si="0"/>
        <v>42521</v>
      </c>
      <c r="B39" s="37">
        <v>0.2</v>
      </c>
    </row>
    <row r="40" spans="1:10" ht="15.75" x14ac:dyDescent="0.25">
      <c r="A40" s="36">
        <f t="shared" si="0"/>
        <v>42551</v>
      </c>
      <c r="B40" s="37">
        <v>0.2</v>
      </c>
      <c r="J40" s="38"/>
    </row>
    <row r="41" spans="1:10" ht="15.75" x14ac:dyDescent="0.25">
      <c r="J41" s="38"/>
    </row>
    <row r="42" spans="1:10" ht="15.75" x14ac:dyDescent="0.25">
      <c r="J42" s="38"/>
    </row>
    <row r="43" spans="1:10" ht="15.75" x14ac:dyDescent="0.25">
      <c r="J43" s="38"/>
    </row>
    <row r="44" spans="1:10" ht="15.75" x14ac:dyDescent="0.25">
      <c r="J44" s="38"/>
    </row>
    <row r="45" spans="1:10" ht="18" x14ac:dyDescent="0.25">
      <c r="A45" s="84" t="s">
        <v>87</v>
      </c>
      <c r="B45" s="85"/>
      <c r="C45" s="85"/>
      <c r="D45" s="85"/>
      <c r="E45" s="86"/>
      <c r="J45" s="38"/>
    </row>
    <row r="46" spans="1:10" ht="15.75" x14ac:dyDescent="0.25">
      <c r="A46" s="5"/>
      <c r="B46" s="6"/>
      <c r="C46" s="27"/>
      <c r="D46" s="6"/>
      <c r="E46" s="7"/>
      <c r="J46" s="38"/>
    </row>
    <row r="47" spans="1:10" ht="15.75" x14ac:dyDescent="0.25">
      <c r="A47" s="5" t="s">
        <v>97</v>
      </c>
      <c r="B47" s="6"/>
      <c r="C47" s="6"/>
      <c r="D47" s="81" t="s">
        <v>98</v>
      </c>
      <c r="E47" s="7"/>
      <c r="J47" s="38"/>
    </row>
    <row r="48" spans="1:10" ht="15.75" x14ac:dyDescent="0.25">
      <c r="A48" s="82" t="s">
        <v>99</v>
      </c>
      <c r="B48" s="27"/>
      <c r="C48" s="6"/>
      <c r="D48" s="83">
        <f ca="1">GetFileList(DossierNumérique_Chemin &amp; "\*.pdf")</f>
        <v>1</v>
      </c>
      <c r="E48" s="7"/>
      <c r="J48" s="38"/>
    </row>
    <row r="49" spans="1:10" ht="15.75" x14ac:dyDescent="0.25">
      <c r="A49" s="28"/>
      <c r="B49" s="8"/>
      <c r="C49" s="8"/>
      <c r="D49" s="8"/>
      <c r="E49" s="12"/>
      <c r="J49" s="38"/>
    </row>
    <row r="50" spans="1:10" ht="15.75" x14ac:dyDescent="0.25">
      <c r="J50" s="38"/>
    </row>
    <row r="51" spans="1:10" ht="15.75" x14ac:dyDescent="0.25">
      <c r="J51" s="38"/>
    </row>
    <row r="52" spans="1:10" ht="15.75" x14ac:dyDescent="0.25">
      <c r="J52" s="38"/>
    </row>
    <row r="53" spans="1:10" ht="15.75" x14ac:dyDescent="0.25">
      <c r="J53" s="38"/>
    </row>
    <row r="54" spans="1:10" ht="18" x14ac:dyDescent="0.25">
      <c r="A54" s="84" t="s">
        <v>112</v>
      </c>
      <c r="B54" s="85"/>
      <c r="C54" s="85"/>
      <c r="D54" s="85"/>
      <c r="E54" s="86"/>
    </row>
    <row r="55" spans="1:10" x14ac:dyDescent="0.2">
      <c r="A55" s="5" t="s">
        <v>113</v>
      </c>
      <c r="B55" s="6"/>
      <c r="C55" s="6"/>
      <c r="D55" s="6"/>
      <c r="E55" s="7"/>
    </row>
    <row r="56" spans="1:10" x14ac:dyDescent="0.2">
      <c r="A56" s="5" t="s">
        <v>111</v>
      </c>
      <c r="B56" s="6"/>
      <c r="C56" s="6"/>
      <c r="D56" s="6"/>
      <c r="E56" s="7"/>
    </row>
    <row r="57" spans="1:10" x14ac:dyDescent="0.2">
      <c r="A57" s="5" t="s">
        <v>114</v>
      </c>
      <c r="B57" s="81" t="s">
        <v>72</v>
      </c>
      <c r="C57" s="6"/>
      <c r="D57" s="6"/>
      <c r="E57" s="7"/>
    </row>
    <row r="58" spans="1:10" x14ac:dyDescent="0.2">
      <c r="A58" s="28"/>
      <c r="B58" s="8"/>
      <c r="C58" s="8"/>
      <c r="D58" s="8"/>
      <c r="E58" s="12"/>
    </row>
  </sheetData>
  <sheetProtection selectLockedCells="1"/>
  <dataConsolidate/>
  <customSheetViews>
    <customSheetView guid="{AA192000-8114-11D5-A1BA-00105ABD5BE4}" showGridLines="0" zeroValues="0" fitToPage="1" showRuler="0">
      <selection activeCell="D43" sqref="D43"/>
      <pageMargins left="0.78740157480314965" right="0.78740157480314965" top="0" bottom="0" header="0.51181102362204722" footer="0.11811023622047245"/>
      <printOptions horizontalCentered="1" verticalCentered="1"/>
      <pageSetup paperSize="9" orientation="landscape" horizontalDpi="4294967292" verticalDpi="300" r:id="rId1"/>
      <headerFooter alignWithMargins="0">
        <oddFooter>&amp;L&amp;"Small Fonts,Normal"&amp;5&amp;F  &amp;D &amp;T</oddFooter>
      </headerFooter>
    </customSheetView>
    <customSheetView guid="{BFB06F48-80D8-11D5-BD29-00105ABD5BE7}" showGridLines="0" zeroValues="0" fitToPage="1" showRuler="0">
      <pageMargins left="0.78740157480314965" right="0.78740157480314965" top="0" bottom="0" header="0.51181102362204722" footer="0.11811023622047245"/>
      <printOptions horizontalCentered="1" verticalCentered="1"/>
      <pageSetup paperSize="9" orientation="landscape" horizontalDpi="4294967292" verticalDpi="300" r:id="rId2"/>
      <headerFooter alignWithMargins="0">
        <oddFooter>&amp;L&amp;"Small Fonts,Normal"&amp;5&amp;F  &amp;D &amp;T</oddFooter>
      </headerFooter>
    </customSheetView>
    <customSheetView guid="{E22A000F-E9A4-409A-A8FD-8175A3D7C6F0}" showPageBreaks="1" showGridLines="0" zeroValues="0" fitToPage="1" showRuler="0">
      <selection activeCell="A32" sqref="A32"/>
      <pageMargins left="0.78740157480314965" right="0.78740157480314965" top="0" bottom="0" header="0.51181102362204722" footer="0.11811023622047245"/>
      <printOptions horizontalCentered="1" verticalCentered="1"/>
      <pageSetup paperSize="9" orientation="landscape" horizontalDpi="4294967292" verticalDpi="300" r:id="rId3"/>
      <headerFooter alignWithMargins="0">
        <oddFooter>&amp;L&amp;"Small Fonts,Normal"&amp;5&amp;F  &amp;D &amp;T</oddFooter>
      </headerFooter>
    </customSheetView>
    <customSheetView guid="{7EFB812D-A28B-4AA6-90DB-EC3F58FCFE18}" showGridLines="0" fitToPage="1">
      <selection activeCell="K8" sqref="K8"/>
      <pageMargins left="0.78740157480314965" right="0.78740157480314965" top="0" bottom="0" header="0.51181102362204722" footer="0.11811023622047245"/>
      <printOptions horizontalCentered="1" verticalCentered="1"/>
      <pageSetup paperSize="9" orientation="landscape" horizontalDpi="4294967292" verticalDpi="300" r:id="rId4"/>
      <headerFooter alignWithMargins="0">
        <oddFooter>&amp;L&amp;"Small Fonts,Normal"&amp;5&amp;F  &amp;D &amp;T</oddFooter>
      </headerFooter>
    </customSheetView>
    <customSheetView guid="{EB3EC4BB-3091-44ED-A153-58D039B90B0F}" showGridLines="0" fitToPage="1">
      <selection activeCell="K8" sqref="K8"/>
      <pageMargins left="0.78740157480314965" right="0.78740157480314965" top="0" bottom="0" header="0.51181102362204722" footer="0.11811023622047245"/>
      <printOptions horizontalCentered="1" verticalCentered="1"/>
      <pageSetup paperSize="9" orientation="landscape" horizontalDpi="4294967292" verticalDpi="300" r:id="rId5"/>
      <headerFooter alignWithMargins="0">
        <oddFooter>&amp;L&amp;"Small Fonts,Normal"&amp;5&amp;F  &amp;D &amp;T</oddFooter>
      </headerFooter>
    </customSheetView>
  </customSheetViews>
  <phoneticPr fontId="14" type="noConversion"/>
  <printOptions horizontalCentered="1" verticalCentered="1" gridLinesSet="0"/>
  <pageMargins left="0.78740157480314965" right="0.78740157480314965" top="0" bottom="0" header="0.51181102362204722" footer="0.11811023622047245"/>
  <pageSetup paperSize="9" scale="67" orientation="landscape" horizontalDpi="4294967292" verticalDpi="300" r:id="rId6"/>
  <headerFooter alignWithMargins="0">
    <oddFooter>&amp;L&amp;"Small Fonts,Normal"&amp;5&amp;F  &amp;D &amp;T</oddFooter>
  </headerFooter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pageSetUpPr fitToPage="1"/>
  </sheetPr>
  <dimension ref="A1:Y106"/>
  <sheetViews>
    <sheetView showGridLines="0" showZeros="0" tabSelected="1" zoomScaleNormal="100" workbookViewId="0">
      <pane ySplit="8" topLeftCell="A9" activePane="bottomLeft" state="frozenSplit"/>
      <selection sqref="A1:XFD1"/>
      <selection pane="bottomLeft" activeCell="C18" sqref="C18"/>
    </sheetView>
  </sheetViews>
  <sheetFormatPr baseColWidth="10" defaultRowHeight="12.75" x14ac:dyDescent="0.2"/>
  <cols>
    <col min="1" max="6" width="15.7109375" style="15" customWidth="1"/>
    <col min="7" max="7" width="5.140625" style="15" customWidth="1"/>
    <col min="8" max="8" width="14.7109375" style="15" customWidth="1"/>
    <col min="9" max="9" width="5.140625" style="15" customWidth="1"/>
    <col min="10" max="10" width="10.7109375" style="15" customWidth="1"/>
    <col min="11" max="11" width="5.140625" style="15" customWidth="1"/>
    <col min="12" max="12" width="12.42578125" style="15" customWidth="1"/>
    <col min="13" max="13" width="14.7109375" style="15" customWidth="1"/>
    <col min="14" max="14" width="9.7109375" style="15" customWidth="1"/>
    <col min="15" max="15" width="8" style="15" bestFit="1" customWidth="1"/>
    <col min="16" max="19" width="11.42578125" style="15"/>
    <col min="20" max="20" width="9.7109375" style="15" customWidth="1"/>
    <col min="21" max="21" width="7.7109375" style="15" customWidth="1"/>
    <col min="22" max="24" width="9.7109375" style="15" customWidth="1"/>
    <col min="25" max="16384" width="11.42578125" style="15"/>
  </cols>
  <sheetData>
    <row r="1" spans="1:25" x14ac:dyDescent="0.2">
      <c r="T1" s="62"/>
      <c r="U1" s="63"/>
      <c r="V1" s="64"/>
      <c r="W1" s="62"/>
      <c r="X1" s="65"/>
      <c r="Y1" s="63"/>
    </row>
    <row r="2" spans="1:25" x14ac:dyDescent="0.2">
      <c r="T2" s="66" t="s">
        <v>88</v>
      </c>
      <c r="U2" s="67"/>
      <c r="V2" s="64"/>
      <c r="W2" s="68" t="s">
        <v>73</v>
      </c>
      <c r="X2" s="69" t="s">
        <v>35</v>
      </c>
      <c r="Y2" s="70" t="s">
        <v>74</v>
      </c>
    </row>
    <row r="3" spans="1:25" ht="18" x14ac:dyDescent="0.2">
      <c r="A3" s="92" t="str">
        <f>Nom_Dossier  &amp; "   -   Sommaire dossier de révision numérique " &amp; Ex_N</f>
        <v>Dossier Test   -   Sommaire dossier de révision numérique Ex 2015-2016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O3" s="17"/>
      <c r="P3" s="17"/>
      <c r="Q3" s="17"/>
      <c r="R3" s="17"/>
      <c r="S3" s="17"/>
      <c r="T3" s="71"/>
      <c r="U3" s="72"/>
      <c r="V3" s="64"/>
      <c r="W3" s="71"/>
      <c r="X3" s="73"/>
      <c r="Y3" s="72"/>
    </row>
    <row r="4" spans="1:25" x14ac:dyDescent="0.2">
      <c r="T4" s="71" t="s">
        <v>35</v>
      </c>
      <c r="U4" s="74">
        <f>SUMPRODUCT((COUNTIF('00 - Sommaire'!H10:H106,ListeChoix)*ValeurChoix)) / (COUNTA('00 - Sommaire'!H:H)-2)</f>
        <v>0</v>
      </c>
      <c r="V4" s="64"/>
      <c r="W4" s="71" t="s">
        <v>9</v>
      </c>
      <c r="X4" s="75">
        <f>COUNTIF('00 - Sommaire'!H$10:H$106,$W4)</f>
        <v>42</v>
      </c>
      <c r="Y4" s="76">
        <f>COUNTIF('00 - Sommaire'!M$10:M$106,$W4)</f>
        <v>41</v>
      </c>
    </row>
    <row r="5" spans="1:25" x14ac:dyDescent="0.2">
      <c r="T5" s="71" t="s">
        <v>74</v>
      </c>
      <c r="U5" s="74">
        <f>SUMPRODUCT((COUNTIF('00 - Sommaire'!M10:M106,ListeChoix)*ValeurChoix)) / (COUNTA('00 - Sommaire'!M:M)-1)</f>
        <v>2.3809523809523808E-2</v>
      </c>
      <c r="V5" s="64"/>
      <c r="W5" s="71" t="s">
        <v>18</v>
      </c>
      <c r="X5" s="75">
        <f>COUNTIF('00 - Sommaire'!H$10:H$106,$W5)</f>
        <v>0</v>
      </c>
      <c r="Y5" s="76">
        <f>COUNTIF('00 - Sommaire'!M$10:M$106,$W5)</f>
        <v>0</v>
      </c>
    </row>
    <row r="6" spans="1:25" ht="12.75" customHeight="1" x14ac:dyDescent="0.2">
      <c r="H6" s="88" t="s">
        <v>35</v>
      </c>
      <c r="J6" s="24" t="s">
        <v>59</v>
      </c>
      <c r="L6" s="89" t="s">
        <v>61</v>
      </c>
      <c r="M6" s="90"/>
      <c r="N6" s="90"/>
      <c r="P6" s="26" t="s">
        <v>27</v>
      </c>
      <c r="T6" s="77"/>
      <c r="U6" s="78"/>
      <c r="V6" s="64"/>
      <c r="W6" s="77"/>
      <c r="X6" s="79"/>
      <c r="Y6" s="78"/>
    </row>
    <row r="7" spans="1:25" x14ac:dyDescent="0.2">
      <c r="H7" s="88" t="s">
        <v>104</v>
      </c>
      <c r="J7" s="40" t="str">
        <f>IF(COUNTIF(J10:J1003,"Erreur !"),"Erreur !","Ok !")</f>
        <v>Ok !</v>
      </c>
      <c r="L7" s="91" t="s">
        <v>36</v>
      </c>
      <c r="M7" s="91" t="s">
        <v>37</v>
      </c>
      <c r="N7" s="29" t="s">
        <v>103</v>
      </c>
      <c r="P7" s="26"/>
    </row>
    <row r="8" spans="1:25" x14ac:dyDescent="0.2">
      <c r="A8" s="16"/>
    </row>
    <row r="9" spans="1:25" ht="15" customHeight="1" x14ac:dyDescent="0.2"/>
    <row r="10" spans="1:25" x14ac:dyDescent="0.2">
      <c r="B10" s="20" t="s">
        <v>47</v>
      </c>
      <c r="C10" s="22"/>
      <c r="D10" s="22"/>
      <c r="E10" s="22"/>
      <c r="F10" s="22"/>
      <c r="G10" s="23"/>
      <c r="H10" s="21"/>
      <c r="I10" s="30"/>
      <c r="J10" s="30"/>
      <c r="K10" s="30"/>
      <c r="L10" s="21"/>
      <c r="M10" s="21"/>
      <c r="N10" s="21"/>
      <c r="O10" s="23"/>
      <c r="P10" s="22"/>
      <c r="Q10" s="22"/>
      <c r="R10" s="22"/>
      <c r="S10" s="22"/>
    </row>
    <row r="11" spans="1:25" x14ac:dyDescent="0.2">
      <c r="B11" s="22"/>
      <c r="C11" s="22" t="str">
        <f>"Sommaire du dossier numérique (" &amp; COUNTIF(M:M,"Oui") &amp; " éléments)"</f>
        <v>Sommaire du dossier numérique (1 éléments)</v>
      </c>
      <c r="D11" s="22"/>
      <c r="E11" s="22"/>
      <c r="F11" s="22"/>
      <c r="G11" s="23"/>
      <c r="H11" s="93" t="s">
        <v>9</v>
      </c>
      <c r="I11" s="30"/>
      <c r="J11" s="30"/>
      <c r="K11" s="30"/>
      <c r="L11" s="31" t="str">
        <f>IF(L10="",Annee_Bilan &amp; " - " &amp;LEFT(B10,2)&amp;"-0",LEFT(L10,10)&amp;ABS(VALUE(RIGHT(L10,2)))+1)</f>
        <v>2016 - 00-0</v>
      </c>
      <c r="M11" s="93" t="s">
        <v>8</v>
      </c>
      <c r="N11" s="94" t="str">
        <f>IF(M11="Oui",HYPERLINK(TrouveFichier(DossierNumérique_Chemin,L11),"Clic"),"")</f>
        <v>Clic</v>
      </c>
      <c r="O11" s="23" t="str">
        <f ca="1">IF(AND(M11="Oui",GetFileList(DossierNumérique_Chemin &amp; "\" &amp; L11 &amp;"*.pdf")&lt;&gt;1),"Erreur !","")</f>
        <v/>
      </c>
      <c r="P11" s="22"/>
      <c r="Q11" s="22"/>
      <c r="R11" s="22"/>
      <c r="S11" s="22"/>
    </row>
    <row r="12" spans="1:25" x14ac:dyDescent="0.2">
      <c r="B12" s="61" t="str">
        <f ca="1">IF(COUNTIF(M:M,"Oui")&lt;&gt;DossierNumérique_NbrePDF,"Attention ! Le Dossier Numérique contient " &amp; DossierNumérique_NbrePDF &amp; " fichiers PDF.","")</f>
        <v/>
      </c>
      <c r="C12" s="22"/>
      <c r="D12" s="22"/>
      <c r="E12" s="22"/>
      <c r="F12" s="22"/>
      <c r="G12" s="23"/>
      <c r="H12" s="21"/>
      <c r="I12" s="30"/>
      <c r="J12" s="30"/>
      <c r="K12" s="30"/>
      <c r="L12" s="21"/>
      <c r="M12" s="21"/>
      <c r="N12" s="22"/>
      <c r="O12" s="23"/>
      <c r="P12" s="22"/>
      <c r="Q12" s="22"/>
      <c r="R12" s="22"/>
      <c r="S12" s="22"/>
    </row>
    <row r="13" spans="1:25" ht="15" customHeight="1" x14ac:dyDescent="0.2">
      <c r="H13" s="24"/>
      <c r="L13" s="25"/>
      <c r="M13" s="17"/>
      <c r="P13" s="26"/>
    </row>
    <row r="14" spans="1:25" x14ac:dyDescent="0.2">
      <c r="H14" s="24"/>
      <c r="L14" s="25"/>
      <c r="M14" s="17"/>
      <c r="P14" s="26"/>
    </row>
    <row r="15" spans="1:25" x14ac:dyDescent="0.2">
      <c r="A15" s="16" t="s">
        <v>24</v>
      </c>
    </row>
    <row r="17" spans="1:19" x14ac:dyDescent="0.2">
      <c r="B17" s="20" t="s">
        <v>39</v>
      </c>
      <c r="C17" s="22"/>
      <c r="D17" s="22"/>
      <c r="E17" s="22"/>
      <c r="F17" s="22"/>
      <c r="G17" s="23"/>
      <c r="H17" s="21"/>
      <c r="I17" s="30"/>
      <c r="J17" s="30"/>
      <c r="K17" s="30"/>
      <c r="L17" s="21"/>
      <c r="M17" s="21"/>
      <c r="N17" s="22"/>
      <c r="O17" s="23"/>
      <c r="P17" s="22"/>
      <c r="Q17" s="22"/>
      <c r="R17" s="22"/>
      <c r="S17" s="22"/>
    </row>
    <row r="18" spans="1:19" ht="15" x14ac:dyDescent="0.25">
      <c r="B18" s="22"/>
      <c r="C18" s="42" t="str">
        <f>"Contrôle affectation du résultat - "  &amp; Ex_N_1</f>
        <v>Contrôle affectation du résultat - Ex 2014-2015</v>
      </c>
      <c r="D18" s="22"/>
      <c r="E18" s="22"/>
      <c r="F18" s="22"/>
      <c r="G18" s="23"/>
      <c r="H18" s="93" t="s">
        <v>9</v>
      </c>
      <c r="I18" s="30"/>
      <c r="J18" s="40" t="str">
        <f>IF(H18="Oui",'12 - Affectation résultat N-1'!F14,"")</f>
        <v/>
      </c>
      <c r="K18" s="30"/>
      <c r="L18" s="31" t="str">
        <f>IF(L17="",Annee_Bilan &amp; " - " &amp;LEFT(B17,2)&amp;"-0",LEFT(L17,10)&amp;ABS(VALUE(RIGHT(L17,2)))+1)</f>
        <v>2016 - 10-0</v>
      </c>
      <c r="M18" s="93" t="s">
        <v>9</v>
      </c>
      <c r="N18" s="94" t="str">
        <f>IF(M18="Oui",HYPERLINK(TrouveFichier(DossierNumérique_Chemin,L18),"Clic"),"")</f>
        <v/>
      </c>
      <c r="O18" s="23" t="str">
        <f ca="1">IF(AND(M18="Oui",GetFileList(DossierNumérique_Chemin &amp; "\" &amp; L18 &amp;"*.pdf")&lt;&gt;1),"Erreur !","")</f>
        <v/>
      </c>
      <c r="P18" s="22"/>
      <c r="Q18" s="22"/>
      <c r="R18" s="22"/>
      <c r="S18" s="22"/>
    </row>
    <row r="19" spans="1:19" x14ac:dyDescent="0.2">
      <c r="B19" s="22"/>
      <c r="C19" s="22"/>
      <c r="D19" s="22"/>
      <c r="E19" s="22"/>
      <c r="F19" s="22"/>
      <c r="G19" s="23"/>
      <c r="H19" s="21"/>
      <c r="I19" s="30"/>
      <c r="J19" s="30"/>
      <c r="K19" s="30"/>
      <c r="L19" s="21"/>
      <c r="M19" s="21"/>
      <c r="N19" s="22"/>
      <c r="O19" s="23"/>
      <c r="P19" s="22"/>
      <c r="Q19" s="22"/>
      <c r="R19" s="22"/>
      <c r="S19" s="22"/>
    </row>
    <row r="20" spans="1:19" x14ac:dyDescent="0.2">
      <c r="H20" s="32"/>
      <c r="I20" s="32"/>
      <c r="J20" s="32"/>
      <c r="K20" s="32"/>
      <c r="L20" s="32"/>
      <c r="M20" s="32"/>
    </row>
    <row r="21" spans="1:19" ht="15" customHeight="1" x14ac:dyDescent="0.2">
      <c r="B21" s="20" t="s">
        <v>38</v>
      </c>
      <c r="C21" s="22"/>
      <c r="D21" s="22"/>
      <c r="E21" s="22"/>
      <c r="F21" s="22"/>
      <c r="G21" s="23"/>
      <c r="H21" s="21"/>
      <c r="I21" s="30"/>
      <c r="J21" s="30"/>
      <c r="K21" s="30"/>
      <c r="L21" s="21"/>
      <c r="M21" s="21"/>
      <c r="N21" s="22"/>
      <c r="O21" s="23"/>
      <c r="P21" s="22"/>
      <c r="Q21" s="22"/>
      <c r="R21" s="22"/>
      <c r="S21" s="22"/>
    </row>
    <row r="22" spans="1:19" ht="15" x14ac:dyDescent="0.25">
      <c r="B22" s="22"/>
      <c r="C22" s="42" t="s">
        <v>7</v>
      </c>
      <c r="D22" s="42"/>
      <c r="E22" s="42"/>
      <c r="F22" s="42"/>
      <c r="G22" s="23"/>
      <c r="H22" s="93" t="s">
        <v>9</v>
      </c>
      <c r="I22" s="30"/>
      <c r="J22" s="40" t="str">
        <f>IF(H22="Oui",#REF!,"")</f>
        <v/>
      </c>
      <c r="K22" s="30"/>
      <c r="L22" s="31" t="str">
        <f>IF(L21="",Annee_Bilan &amp; " - " &amp;LEFT(B21,2)&amp;"-0",LEFT(L21,10)&amp;ABS(VALUE(RIGHT(L21,2)))+1)</f>
        <v>2016 - 16-0</v>
      </c>
      <c r="M22" s="93" t="s">
        <v>9</v>
      </c>
      <c r="N22" s="94" t="str">
        <f>IF(M22="Oui",HYPERLINK(TrouveFichier(DossierNumérique_Chemin,L22),"Clic"),"")</f>
        <v/>
      </c>
      <c r="O22" s="23" t="str">
        <f ca="1">IF(AND(M22="Oui",GetFileList(DossierNumérique_Chemin &amp; "\" &amp; L22 &amp;"*.pdf")&lt;&gt;1),"Erreur !","")</f>
        <v/>
      </c>
      <c r="P22" s="22"/>
      <c r="Q22" s="22"/>
      <c r="R22" s="22"/>
      <c r="S22" s="22"/>
    </row>
    <row r="23" spans="1:19" ht="15" x14ac:dyDescent="0.25">
      <c r="B23" s="22"/>
      <c r="C23" s="42" t="s">
        <v>117</v>
      </c>
      <c r="D23" s="42"/>
      <c r="E23" s="42"/>
      <c r="F23" s="42"/>
      <c r="G23" s="23"/>
      <c r="H23" s="93" t="s">
        <v>9</v>
      </c>
      <c r="I23" s="30"/>
      <c r="J23" s="40" t="str">
        <f>IF(H23="Oui",#REF!,"")</f>
        <v/>
      </c>
      <c r="K23" s="30"/>
      <c r="L23" s="31" t="str">
        <f>IF(L22="",Annee_Bilan &amp; " - " &amp;LEFT(B22,2)&amp;"-0",LEFT(L22,10)&amp;ABS(VALUE(RIGHT(L22,2)))+1)</f>
        <v>2016 - 16-1</v>
      </c>
      <c r="M23" s="93" t="s">
        <v>9</v>
      </c>
      <c r="N23" s="87" t="str">
        <f>IF(M23="Oui",HYPERLINK(TrouveFichier(DossierNumérique_Chemin,L23),"Clic"),"")</f>
        <v/>
      </c>
      <c r="O23" s="23" t="str">
        <f ca="1">IF(AND(M23="Oui",GetFileList(DossierNumérique_Chemin &amp; "\" &amp; L23 &amp;"*.pdf")&lt;&gt;1),"Erreur !","")</f>
        <v/>
      </c>
      <c r="P23" s="22"/>
      <c r="Q23" s="22"/>
      <c r="R23" s="22"/>
      <c r="S23" s="22"/>
    </row>
    <row r="24" spans="1:19" x14ac:dyDescent="0.2">
      <c r="B24" s="22"/>
      <c r="C24" s="22"/>
      <c r="D24" s="22"/>
      <c r="E24" s="22"/>
      <c r="F24" s="22"/>
      <c r="G24" s="23"/>
      <c r="H24" s="21"/>
      <c r="I24" s="30"/>
      <c r="J24" s="30"/>
      <c r="K24" s="30"/>
      <c r="L24" s="21"/>
      <c r="M24" s="21"/>
      <c r="N24" s="22"/>
      <c r="O24" s="23"/>
      <c r="P24" s="22"/>
      <c r="Q24" s="22"/>
      <c r="R24" s="22"/>
      <c r="S24" s="22"/>
    </row>
    <row r="25" spans="1:19" x14ac:dyDescent="0.2">
      <c r="H25" s="32"/>
      <c r="I25" s="32"/>
      <c r="J25" s="32"/>
      <c r="K25" s="32"/>
      <c r="L25" s="32"/>
      <c r="M25" s="32"/>
    </row>
    <row r="26" spans="1:19" x14ac:dyDescent="0.2">
      <c r="H26" s="32"/>
      <c r="I26" s="32"/>
      <c r="J26" s="32"/>
      <c r="K26" s="32"/>
      <c r="L26" s="32"/>
      <c r="M26" s="32"/>
    </row>
    <row r="27" spans="1:19" x14ac:dyDescent="0.2">
      <c r="A27" s="16" t="s">
        <v>25</v>
      </c>
      <c r="H27" s="32"/>
      <c r="I27" s="32"/>
      <c r="J27" s="32"/>
      <c r="K27" s="32"/>
      <c r="L27" s="32"/>
      <c r="M27" s="32"/>
    </row>
    <row r="28" spans="1:19" x14ac:dyDescent="0.2">
      <c r="H28" s="32"/>
      <c r="I28" s="32"/>
      <c r="J28" s="32"/>
      <c r="K28" s="32"/>
      <c r="L28" s="32"/>
      <c r="M28" s="32"/>
    </row>
    <row r="29" spans="1:19" ht="15" customHeight="1" x14ac:dyDescent="0.2">
      <c r="B29" s="20" t="s">
        <v>42</v>
      </c>
      <c r="C29" s="22"/>
      <c r="D29" s="22"/>
      <c r="E29" s="22"/>
      <c r="F29" s="22"/>
      <c r="G29" s="23"/>
      <c r="H29" s="21"/>
      <c r="I29" s="30"/>
      <c r="J29" s="30"/>
      <c r="K29" s="30"/>
      <c r="L29" s="21"/>
      <c r="M29" s="21"/>
      <c r="N29" s="22"/>
      <c r="O29" s="23"/>
      <c r="P29" s="22"/>
      <c r="Q29" s="22"/>
      <c r="R29" s="22"/>
      <c r="S29" s="22"/>
    </row>
    <row r="30" spans="1:19" x14ac:dyDescent="0.2">
      <c r="B30" s="20"/>
      <c r="C30" s="21" t="s">
        <v>101</v>
      </c>
      <c r="D30" s="21"/>
      <c r="E30" s="21"/>
      <c r="F30" s="21"/>
      <c r="G30" s="23"/>
      <c r="H30" s="93" t="s">
        <v>9</v>
      </c>
      <c r="I30" s="30"/>
      <c r="J30" s="30"/>
      <c r="K30" s="30"/>
      <c r="L30" s="31" t="str">
        <f>IF(L29="",Annee_Bilan &amp; " - " &amp;LEFT(B29,2)&amp;"-0",LEFT(L29,10)&amp;ABS(VALUE(RIGHT(L29,2)))+1)</f>
        <v>2016 - 20-0</v>
      </c>
      <c r="M30" s="93" t="s">
        <v>9</v>
      </c>
      <c r="N30" s="94" t="str">
        <f>IF(M30="Oui",HYPERLINK(TrouveFichier(DossierNumérique_Chemin,L30),"Clic"),"")</f>
        <v/>
      </c>
      <c r="O30" s="23" t="str">
        <f ca="1">IF(AND(M30="Oui",GetFileList(DossierNumérique_Chemin &amp; "\" &amp; L30 &amp;"*.pdf")&lt;&gt;1),"Erreur !","")</f>
        <v/>
      </c>
      <c r="P30" s="21"/>
      <c r="Q30" s="21"/>
      <c r="R30" s="21"/>
      <c r="S30" s="21"/>
    </row>
    <row r="31" spans="1:19" x14ac:dyDescent="0.2">
      <c r="B31" s="20"/>
      <c r="C31" s="21" t="s">
        <v>71</v>
      </c>
      <c r="D31" s="21"/>
      <c r="E31" s="21"/>
      <c r="F31" s="21"/>
      <c r="G31" s="23"/>
      <c r="H31" s="93" t="s">
        <v>9</v>
      </c>
      <c r="I31" s="30"/>
      <c r="J31" s="30"/>
      <c r="K31" s="30"/>
      <c r="L31" s="31" t="str">
        <f>IF(L30="",Annee_Bilan &amp; " - " &amp;LEFT(B30,2)&amp;"-0",LEFT(L30,10)&amp;ABS(VALUE(RIGHT(L30,2)))+1)</f>
        <v>2016 - 20-1</v>
      </c>
      <c r="M31" s="93" t="s">
        <v>9</v>
      </c>
      <c r="N31" s="94" t="str">
        <f>IF(M31="Oui",HYPERLINK(TrouveFichier(DossierNumérique_Chemin,L31),"Clic"),"")</f>
        <v/>
      </c>
      <c r="O31" s="23" t="str">
        <f ca="1">IF(AND(M31="Oui",GetFileList(DossierNumérique_Chemin &amp; "\" &amp; L31 &amp;"*.pdf")&lt;&gt;1),"Erreur !","")</f>
        <v/>
      </c>
      <c r="P31" s="21"/>
      <c r="Q31" s="21"/>
      <c r="R31" s="21"/>
      <c r="S31" s="21"/>
    </row>
    <row r="32" spans="1:19" ht="15" x14ac:dyDescent="0.25">
      <c r="B32" s="22"/>
      <c r="C32" s="42" t="s">
        <v>100</v>
      </c>
      <c r="D32" s="22"/>
      <c r="E32" s="22"/>
      <c r="F32" s="22"/>
      <c r="G32" s="23"/>
      <c r="H32" s="93" t="s">
        <v>9</v>
      </c>
      <c r="I32" s="30"/>
      <c r="J32" s="40" t="str">
        <f>IF(H32="Oui",#REF!,"")</f>
        <v/>
      </c>
      <c r="K32" s="30"/>
      <c r="L32" s="31" t="str">
        <f>IF(L31="",Annee_Bilan &amp; " - " &amp;LEFT(B31,2)&amp;"-0",LEFT(L31,10)&amp;ABS(VALUE(RIGHT(L31,2)))+1)</f>
        <v>2016 - 20-2</v>
      </c>
      <c r="M32" s="93" t="s">
        <v>9</v>
      </c>
      <c r="N32" s="94" t="str">
        <f>IF(M32="Oui",HYPERLINK(TrouveFichier(DossierNumérique_Chemin,L32),"Clic"),"")</f>
        <v/>
      </c>
      <c r="O32" s="23" t="str">
        <f ca="1">IF(AND(M32="Oui",GetFileList(DossierNumérique_Chemin &amp; "\" &amp; L32 &amp;"*.pdf")&lt;&gt;1),"Erreur !","")</f>
        <v/>
      </c>
      <c r="P32" s="22"/>
      <c r="Q32" s="22"/>
      <c r="R32" s="22"/>
      <c r="S32" s="22"/>
    </row>
    <row r="33" spans="1:19" x14ac:dyDescent="0.2">
      <c r="B33" s="22"/>
      <c r="C33" s="22"/>
      <c r="D33" s="22"/>
      <c r="E33" s="22"/>
      <c r="F33" s="22"/>
      <c r="G33" s="23"/>
      <c r="H33" s="21"/>
      <c r="I33" s="30"/>
      <c r="J33" s="30"/>
      <c r="K33" s="30"/>
      <c r="L33" s="21"/>
      <c r="M33" s="21"/>
      <c r="N33" s="22"/>
      <c r="O33" s="23"/>
      <c r="P33" s="22"/>
      <c r="Q33" s="22"/>
      <c r="R33" s="22"/>
      <c r="S33" s="22"/>
    </row>
    <row r="34" spans="1:19" x14ac:dyDescent="0.2">
      <c r="H34" s="32"/>
      <c r="I34" s="32"/>
      <c r="J34" s="32"/>
      <c r="K34" s="32"/>
      <c r="L34" s="32"/>
      <c r="M34" s="32"/>
      <c r="O34" s="23"/>
    </row>
    <row r="35" spans="1:19" x14ac:dyDescent="0.2">
      <c r="H35" s="32"/>
      <c r="I35" s="32"/>
      <c r="J35" s="32"/>
      <c r="K35" s="32"/>
      <c r="L35" s="32"/>
      <c r="M35" s="32"/>
      <c r="O35" s="23"/>
    </row>
    <row r="36" spans="1:19" ht="15" customHeight="1" x14ac:dyDescent="0.2">
      <c r="A36" s="16" t="s">
        <v>26</v>
      </c>
      <c r="H36" s="32"/>
      <c r="I36" s="32"/>
      <c r="J36" s="32"/>
      <c r="K36" s="32"/>
      <c r="L36" s="32"/>
      <c r="M36" s="32"/>
      <c r="O36" s="23"/>
    </row>
    <row r="37" spans="1:19" x14ac:dyDescent="0.2">
      <c r="H37" s="32"/>
      <c r="I37" s="32"/>
      <c r="J37" s="32"/>
      <c r="K37" s="32"/>
      <c r="L37" s="32"/>
      <c r="M37" s="32"/>
      <c r="O37" s="23"/>
    </row>
    <row r="38" spans="1:19" x14ac:dyDescent="0.2">
      <c r="B38" s="20" t="s">
        <v>29</v>
      </c>
      <c r="C38" s="22"/>
      <c r="D38" s="22"/>
      <c r="E38" s="22"/>
      <c r="F38" s="22"/>
      <c r="G38" s="23"/>
      <c r="H38" s="21"/>
      <c r="I38" s="30"/>
      <c r="J38" s="30"/>
      <c r="K38" s="30"/>
      <c r="L38" s="21"/>
      <c r="M38" s="21"/>
      <c r="N38" s="22"/>
      <c r="O38" s="23"/>
      <c r="P38" s="22"/>
      <c r="Q38" s="22"/>
      <c r="R38" s="22"/>
      <c r="S38" s="22"/>
    </row>
    <row r="39" spans="1:19" ht="15" x14ac:dyDescent="0.25">
      <c r="B39" s="22"/>
      <c r="C39" s="42" t="s">
        <v>107</v>
      </c>
      <c r="D39" s="22"/>
      <c r="E39" s="22"/>
      <c r="F39" s="22"/>
      <c r="G39" s="23"/>
      <c r="H39" s="93" t="s">
        <v>9</v>
      </c>
      <c r="I39" s="30"/>
      <c r="J39" s="40" t="str">
        <f>IF(H39="Oui",#REF!,"")</f>
        <v/>
      </c>
      <c r="K39" s="30"/>
      <c r="L39" s="31" t="str">
        <f>IF(L38="",Annee_Bilan &amp; " - " &amp;LEFT(B38,2)&amp;"-0",LEFT(L38,10)&amp;ABS(VALUE(RIGHT(L38,2)))+1)</f>
        <v>2016 - 40-0</v>
      </c>
      <c r="M39" s="93" t="s">
        <v>9</v>
      </c>
      <c r="N39" s="94" t="str">
        <f>IF(M39="Oui",HYPERLINK(TrouveFichier(DossierNumérique_Chemin,L39),"Clic"),"")</f>
        <v/>
      </c>
      <c r="O39" s="23" t="str">
        <f ca="1">IF(AND(M39="Oui",GetFileList(DossierNumérique_Chemin &amp; "\" &amp; L39 &amp;"*.pdf")&lt;&gt;1),"Erreur !","")</f>
        <v/>
      </c>
      <c r="P39" s="22"/>
      <c r="Q39" s="22"/>
      <c r="R39" s="22"/>
      <c r="S39" s="22"/>
    </row>
    <row r="40" spans="1:19" ht="15" x14ac:dyDescent="0.25">
      <c r="B40" s="22"/>
      <c r="C40" s="42" t="s">
        <v>118</v>
      </c>
      <c r="D40" s="22"/>
      <c r="E40" s="22"/>
      <c r="F40" s="22"/>
      <c r="G40" s="23"/>
      <c r="H40" s="93" t="s">
        <v>9</v>
      </c>
      <c r="I40" s="30"/>
      <c r="J40" s="40" t="str">
        <f>IF(H40="Oui",#REF!,"")</f>
        <v/>
      </c>
      <c r="K40" s="30"/>
      <c r="L40" s="31" t="str">
        <f>IF(L39="",Annee_Bilan &amp; " - " &amp;LEFT(B39,2)&amp;"-0",LEFT(L39,10)&amp;ABS(VALUE(RIGHT(L39,2)))+1)</f>
        <v>2016 - 40-1</v>
      </c>
      <c r="M40" s="93" t="s">
        <v>9</v>
      </c>
      <c r="N40" s="94" t="str">
        <f>IF(M40="Oui",HYPERLINK(TrouveFichier(DossierNumérique_Chemin,L40),"Clic"),"")</f>
        <v/>
      </c>
      <c r="O40" s="23" t="str">
        <f ca="1">IF(AND(M40="Oui",GetFileList(DossierNumérique_Chemin &amp; "\" &amp; L40 &amp;"*.pdf")&lt;&gt;1),"Erreur !","")</f>
        <v/>
      </c>
      <c r="P40" s="22"/>
      <c r="Q40" s="22"/>
      <c r="R40" s="22"/>
      <c r="S40" s="22"/>
    </row>
    <row r="41" spans="1:19" x14ac:dyDescent="0.2">
      <c r="B41" s="22"/>
      <c r="C41" s="22" t="s">
        <v>44</v>
      </c>
      <c r="D41" s="22"/>
      <c r="E41" s="22"/>
      <c r="F41" s="22"/>
      <c r="G41" s="23"/>
      <c r="H41" s="93" t="s">
        <v>9</v>
      </c>
      <c r="I41" s="30"/>
      <c r="J41" s="30"/>
      <c r="K41" s="30"/>
      <c r="L41" s="31" t="str">
        <f>IF(L40="",Annee_Bilan &amp; " - " &amp;LEFT(B40,2)&amp;"-0",LEFT(L40,10)&amp;ABS(VALUE(RIGHT(L40,2)))+1)</f>
        <v>2016 - 40-2</v>
      </c>
      <c r="M41" s="93" t="s">
        <v>9</v>
      </c>
      <c r="N41" s="94" t="str">
        <f>IF(M41="Oui",HYPERLINK(TrouveFichier(DossierNumérique_Chemin,L41),"Clic"),"")</f>
        <v/>
      </c>
      <c r="O41" s="23" t="str">
        <f ca="1">IF(AND(M41="Oui",GetFileList(DossierNumérique_Chemin &amp; "\" &amp; L41 &amp;"*.pdf")&lt;&gt;1),"Erreur !","")</f>
        <v/>
      </c>
      <c r="P41" s="22"/>
      <c r="Q41" s="22"/>
      <c r="R41" s="22"/>
      <c r="S41" s="22"/>
    </row>
    <row r="42" spans="1:19" x14ac:dyDescent="0.2">
      <c r="B42" s="22"/>
      <c r="C42" s="22"/>
      <c r="D42" s="22"/>
      <c r="E42" s="22"/>
      <c r="F42" s="22"/>
      <c r="G42" s="23"/>
      <c r="H42" s="21"/>
      <c r="I42" s="30"/>
      <c r="J42" s="30"/>
      <c r="K42" s="30"/>
      <c r="L42" s="21"/>
      <c r="M42" s="21"/>
      <c r="N42" s="22"/>
      <c r="O42" s="23"/>
      <c r="P42" s="22"/>
      <c r="Q42" s="22"/>
      <c r="R42" s="22"/>
      <c r="S42" s="22"/>
    </row>
    <row r="43" spans="1:19" ht="15" customHeight="1" x14ac:dyDescent="0.2">
      <c r="H43" s="32"/>
      <c r="I43" s="32"/>
      <c r="J43" s="32"/>
      <c r="K43" s="32"/>
      <c r="L43" s="32"/>
      <c r="M43" s="32"/>
      <c r="O43" s="23"/>
    </row>
    <row r="44" spans="1:19" x14ac:dyDescent="0.2">
      <c r="B44" s="20" t="s">
        <v>30</v>
      </c>
      <c r="C44" s="22"/>
      <c r="D44" s="22"/>
      <c r="E44" s="22"/>
      <c r="F44" s="22"/>
      <c r="G44" s="23"/>
      <c r="H44" s="21"/>
      <c r="I44" s="30"/>
      <c r="J44" s="30"/>
      <c r="K44" s="30"/>
      <c r="L44" s="21"/>
      <c r="M44" s="21"/>
      <c r="N44" s="22"/>
      <c r="O44" s="23"/>
      <c r="P44" s="22"/>
      <c r="Q44" s="22"/>
      <c r="R44" s="22"/>
      <c r="S44" s="22"/>
    </row>
    <row r="45" spans="1:19" ht="15" x14ac:dyDescent="0.25">
      <c r="B45" s="22"/>
      <c r="C45" s="42" t="s">
        <v>106</v>
      </c>
      <c r="D45" s="22"/>
      <c r="E45" s="22"/>
      <c r="F45" s="22"/>
      <c r="G45" s="23"/>
      <c r="H45" s="93" t="s">
        <v>9</v>
      </c>
      <c r="I45" s="30"/>
      <c r="J45" s="40" t="str">
        <f>IF(H45="Oui",#REF!,"")</f>
        <v/>
      </c>
      <c r="K45" s="30"/>
      <c r="L45" s="31" t="str">
        <f>IF(L44="",Annee_Bilan &amp; " - " &amp;LEFT(B44,2)&amp;"-0",LEFT(L44,10)&amp;ABS(VALUE(RIGHT(L44,2)))+1)</f>
        <v>2016 - 41-0</v>
      </c>
      <c r="M45" s="93" t="s">
        <v>9</v>
      </c>
      <c r="N45" s="94" t="str">
        <f>IF(M45="Oui",HYPERLINK(TrouveFichier(DossierNumérique_Chemin,L45),"Clic"),"")</f>
        <v/>
      </c>
      <c r="O45" s="23" t="str">
        <f ca="1">IF(AND(M45="Oui",GetFileList(DossierNumérique_Chemin &amp; "\" &amp; L45 &amp;"*.pdf")&lt;&gt;1),"Erreur !","")</f>
        <v/>
      </c>
      <c r="P45" s="22"/>
      <c r="Q45" s="22"/>
      <c r="R45" s="22"/>
      <c r="S45" s="22"/>
    </row>
    <row r="46" spans="1:19" x14ac:dyDescent="0.2">
      <c r="B46" s="22"/>
      <c r="C46" s="22" t="s">
        <v>21</v>
      </c>
      <c r="D46" s="22"/>
      <c r="E46" s="22"/>
      <c r="F46" s="22"/>
      <c r="G46" s="23"/>
      <c r="H46" s="93" t="s">
        <v>9</v>
      </c>
      <c r="I46" s="30"/>
      <c r="J46" s="30"/>
      <c r="K46" s="30"/>
      <c r="L46" s="31" t="str">
        <f>IF(L45="",Annee_Bilan &amp; " - " &amp;LEFT(B45,2)&amp;"-0",LEFT(L45,10)&amp;ABS(VALUE(RIGHT(L45,2)))+1)</f>
        <v>2016 - 41-1</v>
      </c>
      <c r="M46" s="93" t="s">
        <v>9</v>
      </c>
      <c r="N46" s="94" t="str">
        <f>IF(M46="Oui",HYPERLINK(TrouveFichier(DossierNumérique_Chemin,L46),"Clic"),"")</f>
        <v/>
      </c>
      <c r="O46" s="23" t="str">
        <f ca="1">IF(AND(M46="Oui",GetFileList(DossierNumérique_Chemin &amp; "\" &amp; L46 &amp;"*.pdf")&lt;&gt;1),"Erreur !","")</f>
        <v/>
      </c>
      <c r="P46" s="22"/>
      <c r="Q46" s="22"/>
      <c r="R46" s="22"/>
      <c r="S46" s="22"/>
    </row>
    <row r="47" spans="1:19" ht="15" x14ac:dyDescent="0.25">
      <c r="B47" s="22"/>
      <c r="C47" s="42" t="s">
        <v>90</v>
      </c>
      <c r="D47" s="42"/>
      <c r="E47" s="42"/>
      <c r="F47" s="42"/>
      <c r="G47" s="23"/>
      <c r="H47" s="93" t="s">
        <v>9</v>
      </c>
      <c r="I47" s="30"/>
      <c r="J47" s="40" t="str">
        <f>IF(H47="Oui",#REF!,"")</f>
        <v/>
      </c>
      <c r="K47" s="30"/>
      <c r="L47" s="31" t="str">
        <f>IF(L46="",Annee_Bilan &amp; " - " &amp;LEFT(B46,2)&amp;"-0",LEFT(L46,10)&amp;ABS(VALUE(RIGHT(L46,2)))+1)</f>
        <v>2016 - 41-2</v>
      </c>
      <c r="M47" s="93" t="s">
        <v>9</v>
      </c>
      <c r="N47" s="94" t="str">
        <f>IF(M47="Oui",HYPERLINK(TrouveFichier(DossierNumérique_Chemin,L47),"Clic"),"")</f>
        <v/>
      </c>
      <c r="O47" s="23" t="str">
        <f ca="1">IF(AND(M47="Oui",GetFileList(DossierNumérique_Chemin &amp; "\" &amp; L47 &amp;"*.pdf")&lt;&gt;1),"Erreur !","")</f>
        <v/>
      </c>
      <c r="P47" s="22"/>
      <c r="Q47" s="22"/>
      <c r="R47" s="22"/>
      <c r="S47" s="22"/>
    </row>
    <row r="48" spans="1:19" x14ac:dyDescent="0.2">
      <c r="B48" s="22"/>
      <c r="C48" s="22" t="s">
        <v>10</v>
      </c>
      <c r="D48" s="22"/>
      <c r="E48" s="22"/>
      <c r="F48" s="22"/>
      <c r="G48" s="23"/>
      <c r="H48" s="93" t="s">
        <v>9</v>
      </c>
      <c r="I48" s="30"/>
      <c r="J48" s="30"/>
      <c r="K48" s="30"/>
      <c r="L48" s="31" t="str">
        <f>IF(L47="",Annee_Bilan &amp; " - " &amp;LEFT(B47,2)&amp;"-0",LEFT(L47,10)&amp;ABS(VALUE(RIGHT(L47,2)))+1)</f>
        <v>2016 - 41-3</v>
      </c>
      <c r="M48" s="93" t="s">
        <v>9</v>
      </c>
      <c r="N48" s="94" t="str">
        <f>IF(M48="Oui",HYPERLINK(TrouveFichier(DossierNumérique_Chemin,L48),"Clic"),"")</f>
        <v/>
      </c>
      <c r="O48" s="23" t="str">
        <f ca="1">IF(AND(M48="Oui",GetFileList(DossierNumérique_Chemin &amp; "\" &amp; L48 &amp;"*.pdf")&lt;&gt;1),"Erreur !","")</f>
        <v/>
      </c>
      <c r="P48" s="22"/>
      <c r="Q48" s="22"/>
      <c r="R48" s="22"/>
      <c r="S48" s="22"/>
    </row>
    <row r="49" spans="2:23" x14ac:dyDescent="0.2">
      <c r="B49" s="22"/>
      <c r="C49" s="22"/>
      <c r="D49" s="22"/>
      <c r="E49" s="22"/>
      <c r="F49" s="22"/>
      <c r="G49" s="23"/>
      <c r="H49" s="21"/>
      <c r="I49" s="30"/>
      <c r="J49" s="30"/>
      <c r="K49" s="30"/>
      <c r="L49" s="21"/>
      <c r="M49" s="21"/>
      <c r="N49" s="22"/>
      <c r="O49" s="23"/>
      <c r="P49" s="22"/>
      <c r="Q49" s="22"/>
      <c r="R49" s="22"/>
      <c r="S49" s="22"/>
      <c r="W49" s="80"/>
    </row>
    <row r="50" spans="2:23" x14ac:dyDescent="0.2">
      <c r="H50" s="32"/>
      <c r="I50" s="32"/>
      <c r="J50" s="32"/>
      <c r="K50" s="32"/>
      <c r="L50" s="32"/>
      <c r="M50" s="32"/>
      <c r="O50" s="23"/>
    </row>
    <row r="51" spans="2:23" ht="15" customHeight="1" x14ac:dyDescent="0.2">
      <c r="B51" s="20" t="s">
        <v>32</v>
      </c>
      <c r="C51" s="41"/>
      <c r="D51" s="41"/>
      <c r="E51" s="41"/>
      <c r="F51" s="41"/>
      <c r="G51" s="23"/>
      <c r="H51" s="21"/>
      <c r="I51" s="30"/>
      <c r="J51" s="30"/>
      <c r="K51" s="30"/>
      <c r="L51" s="21"/>
      <c r="M51" s="21"/>
      <c r="N51" s="22"/>
      <c r="O51" s="23"/>
      <c r="P51" s="22"/>
      <c r="Q51" s="22"/>
      <c r="R51" s="22"/>
      <c r="S51" s="22"/>
    </row>
    <row r="52" spans="2:23" x14ac:dyDescent="0.2">
      <c r="B52" s="22"/>
      <c r="C52" s="41" t="s">
        <v>63</v>
      </c>
      <c r="D52" s="41"/>
      <c r="E52" s="41"/>
      <c r="F52" s="41"/>
      <c r="G52" s="23"/>
      <c r="H52" s="93" t="s">
        <v>9</v>
      </c>
      <c r="I52" s="30"/>
      <c r="J52" s="30"/>
      <c r="K52" s="30"/>
      <c r="L52" s="31" t="str">
        <f t="shared" ref="L52:L57" si="0">IF(L51="",Annee_Bilan &amp; " - " &amp;LEFT(B51,2)&amp;"-0",LEFT(L51,10)&amp;ABS(VALUE(RIGHT(L51,2)))+1)</f>
        <v>2016 - 42-0</v>
      </c>
      <c r="M52" s="93" t="s">
        <v>9</v>
      </c>
      <c r="N52" s="94" t="str">
        <f>IF(M52="Oui",HYPERLINK(TrouveFichier(DossierNumérique_Chemin,L52),"Clic"),"")</f>
        <v/>
      </c>
      <c r="O52" s="23" t="str">
        <f t="shared" ref="O52:O57" ca="1" si="1">IF(AND(M52="Oui",GetFileList(DossierNumérique_Chemin &amp; "\" &amp; L52 &amp;"*.pdf")&lt;&gt;1),"Erreur !","")</f>
        <v/>
      </c>
      <c r="P52" s="22"/>
      <c r="Q52" s="22"/>
      <c r="R52" s="22"/>
      <c r="S52" s="22"/>
    </row>
    <row r="53" spans="2:23" ht="15" x14ac:dyDescent="0.25">
      <c r="B53" s="22"/>
      <c r="C53" s="42" t="s">
        <v>105</v>
      </c>
      <c r="D53" s="41"/>
      <c r="E53" s="41"/>
      <c r="F53" s="41"/>
      <c r="G53" s="23"/>
      <c r="H53" s="93" t="s">
        <v>9</v>
      </c>
      <c r="I53" s="30"/>
      <c r="J53" s="40" t="str">
        <f>IF(H53="Oui",#REF!,"")</f>
        <v/>
      </c>
      <c r="K53" s="30"/>
      <c r="L53" s="31" t="str">
        <f t="shared" si="0"/>
        <v>2016 - 42-1</v>
      </c>
      <c r="M53" s="93" t="s">
        <v>9</v>
      </c>
      <c r="N53" s="94" t="str">
        <f>IF(M53="Oui",HYPERLINK(TrouveFichier(DossierNumérique_Chemin,L53),"Clic"),"")</f>
        <v/>
      </c>
      <c r="O53" s="23" t="str">
        <f t="shared" ca="1" si="1"/>
        <v/>
      </c>
      <c r="P53" s="22"/>
      <c r="Q53" s="22"/>
      <c r="R53" s="22"/>
      <c r="S53" s="22"/>
    </row>
    <row r="54" spans="2:23" ht="15" x14ac:dyDescent="0.25">
      <c r="B54" s="22"/>
      <c r="C54" s="42" t="s">
        <v>94</v>
      </c>
      <c r="D54" s="42"/>
      <c r="E54" s="42"/>
      <c r="F54" s="42"/>
      <c r="G54" s="23"/>
      <c r="H54" s="93" t="s">
        <v>9</v>
      </c>
      <c r="I54" s="30"/>
      <c r="J54" s="40" t="str">
        <f>IF(H54="Oui",#REF!,"")</f>
        <v/>
      </c>
      <c r="K54" s="30"/>
      <c r="L54" s="31" t="str">
        <f t="shared" si="0"/>
        <v>2016 - 42-2</v>
      </c>
      <c r="M54" s="93" t="s">
        <v>9</v>
      </c>
      <c r="N54" s="94" t="str">
        <f>IF(M54="Oui",HYPERLINK(TrouveFichier(DossierNumérique_Chemin,L54),"Clic"),"")</f>
        <v/>
      </c>
      <c r="O54" s="23" t="str">
        <f t="shared" ca="1" si="1"/>
        <v/>
      </c>
      <c r="P54" s="22"/>
      <c r="Q54" s="22"/>
      <c r="R54" s="22"/>
      <c r="S54" s="22"/>
    </row>
    <row r="55" spans="2:23" ht="15" x14ac:dyDescent="0.25">
      <c r="B55" s="22"/>
      <c r="C55" s="42" t="s">
        <v>95</v>
      </c>
      <c r="D55" s="42"/>
      <c r="E55" s="42"/>
      <c r="F55" s="42"/>
      <c r="G55" s="23"/>
      <c r="H55" s="93" t="s">
        <v>9</v>
      </c>
      <c r="I55" s="30"/>
      <c r="J55" s="40" t="str">
        <f>IF(H55="Oui",#REF!,"")</f>
        <v/>
      </c>
      <c r="K55" s="30"/>
      <c r="L55" s="31" t="str">
        <f t="shared" si="0"/>
        <v>2016 - 42-3</v>
      </c>
      <c r="M55" s="93" t="s">
        <v>9</v>
      </c>
      <c r="N55" s="94" t="str">
        <f>IF(M55="Oui",HYPERLINK(TrouveFichier(DossierNumérique_Chemin,L55),"Clic"),"")</f>
        <v/>
      </c>
      <c r="O55" s="23" t="str">
        <f t="shared" ca="1" si="1"/>
        <v/>
      </c>
      <c r="P55" s="22"/>
      <c r="Q55" s="22"/>
      <c r="R55" s="22"/>
      <c r="S55" s="22"/>
    </row>
    <row r="56" spans="2:23" ht="15" x14ac:dyDescent="0.25">
      <c r="B56" s="22"/>
      <c r="C56" s="42" t="s">
        <v>96</v>
      </c>
      <c r="D56" s="42"/>
      <c r="E56" s="42"/>
      <c r="F56" s="42"/>
      <c r="G56" s="23"/>
      <c r="H56" s="93" t="s">
        <v>9</v>
      </c>
      <c r="I56" s="30"/>
      <c r="J56" s="40" t="str">
        <f>IF(H56="Oui",#REF!,"")</f>
        <v/>
      </c>
      <c r="K56" s="30"/>
      <c r="L56" s="31" t="str">
        <f t="shared" si="0"/>
        <v>2016 - 42-4</v>
      </c>
      <c r="M56" s="93" t="s">
        <v>9</v>
      </c>
      <c r="N56" s="94" t="str">
        <f>IF(M56="Oui",HYPERLINK(TrouveFichier(DossierNumérique_Chemin,L56),"Clic"),"")</f>
        <v/>
      </c>
      <c r="O56" s="23" t="str">
        <f t="shared" ca="1" si="1"/>
        <v/>
      </c>
      <c r="P56" s="22"/>
      <c r="Q56" s="22"/>
      <c r="R56" s="22"/>
      <c r="S56" s="22"/>
    </row>
    <row r="57" spans="2:23" ht="15" x14ac:dyDescent="0.25">
      <c r="B57" s="22"/>
      <c r="C57" s="42" t="s">
        <v>119</v>
      </c>
      <c r="D57" s="42"/>
      <c r="E57" s="42"/>
      <c r="F57" s="42"/>
      <c r="G57" s="23"/>
      <c r="H57" s="93" t="s">
        <v>9</v>
      </c>
      <c r="I57" s="30"/>
      <c r="J57" s="30"/>
      <c r="K57" s="30"/>
      <c r="L57" s="31" t="str">
        <f t="shared" si="0"/>
        <v>2016 - 42-5</v>
      </c>
      <c r="M57" s="93" t="s">
        <v>9</v>
      </c>
      <c r="N57" s="94" t="str">
        <f>IF(M57="Oui",HYPERLINK(TrouveFichier(DossierNumérique_Chemin,L57),"Clic"),"")</f>
        <v/>
      </c>
      <c r="O57" s="23" t="str">
        <f t="shared" ca="1" si="1"/>
        <v/>
      </c>
      <c r="P57" s="22"/>
      <c r="Q57" s="22"/>
      <c r="R57" s="22"/>
      <c r="S57" s="22"/>
    </row>
    <row r="58" spans="2:23" x14ac:dyDescent="0.2">
      <c r="B58" s="22"/>
      <c r="C58" s="41"/>
      <c r="D58" s="41"/>
      <c r="E58" s="41"/>
      <c r="F58" s="41"/>
      <c r="G58" s="23"/>
      <c r="H58" s="21"/>
      <c r="I58" s="30"/>
      <c r="J58" s="30"/>
      <c r="K58" s="30"/>
      <c r="L58" s="21"/>
      <c r="M58" s="21"/>
      <c r="N58" s="22"/>
      <c r="O58" s="23"/>
      <c r="P58" s="22"/>
      <c r="Q58" s="22"/>
      <c r="R58" s="22"/>
      <c r="S58" s="22"/>
    </row>
    <row r="59" spans="2:23" ht="15" customHeight="1" x14ac:dyDescent="0.2">
      <c r="G59" s="23"/>
      <c r="H59" s="33"/>
      <c r="I59" s="30"/>
      <c r="J59" s="30"/>
      <c r="K59" s="30"/>
      <c r="L59" s="32"/>
      <c r="M59" s="32"/>
      <c r="O59" s="23"/>
    </row>
    <row r="60" spans="2:23" x14ac:dyDescent="0.2">
      <c r="B60" s="20" t="s">
        <v>31</v>
      </c>
      <c r="C60" s="22"/>
      <c r="D60" s="22"/>
      <c r="E60" s="22"/>
      <c r="F60" s="22"/>
      <c r="G60" s="23"/>
      <c r="H60" s="21"/>
      <c r="I60" s="30"/>
      <c r="J60" s="30"/>
      <c r="K60" s="30"/>
      <c r="L60" s="21"/>
      <c r="M60" s="21"/>
      <c r="N60" s="22"/>
      <c r="O60" s="23"/>
      <c r="P60" s="22"/>
      <c r="Q60" s="22"/>
      <c r="R60" s="22"/>
      <c r="S60" s="22"/>
    </row>
    <row r="61" spans="2:23" x14ac:dyDescent="0.2">
      <c r="B61" s="22"/>
      <c r="C61" s="22" t="s">
        <v>93</v>
      </c>
      <c r="D61" s="22"/>
      <c r="E61" s="22"/>
      <c r="F61" s="22"/>
      <c r="G61" s="23"/>
      <c r="H61" s="93" t="s">
        <v>9</v>
      </c>
      <c r="I61" s="30"/>
      <c r="J61" s="30"/>
      <c r="K61" s="30"/>
      <c r="L61" s="31" t="str">
        <f>IF(L60="",Annee_Bilan &amp; " - " &amp;LEFT(B60,2)&amp;"-0",LEFT(L60,10)&amp;ABS(VALUE(RIGHT(L60,2)))+1)</f>
        <v>2016 - 43-0</v>
      </c>
      <c r="M61" s="93" t="s">
        <v>9</v>
      </c>
      <c r="N61" s="94" t="str">
        <f>IF(M61="Oui",HYPERLINK(TrouveFichier(DossierNumérique_Chemin,L61),"Clic"),"")</f>
        <v/>
      </c>
      <c r="O61" s="23" t="str">
        <f ca="1">IF(AND(M61="Oui",GetFileList(DossierNumérique_Chemin &amp; "\" &amp; L61 &amp;"*.pdf")&lt;&gt;1),"Erreur !","")</f>
        <v/>
      </c>
      <c r="P61" s="22"/>
      <c r="Q61" s="22"/>
      <c r="R61" s="22"/>
      <c r="S61" s="22"/>
    </row>
    <row r="62" spans="2:23" ht="15" x14ac:dyDescent="0.25">
      <c r="B62" s="22"/>
      <c r="C62" s="43" t="s">
        <v>16</v>
      </c>
      <c r="D62" s="22"/>
      <c r="E62" s="22"/>
      <c r="F62" s="22"/>
      <c r="G62" s="23"/>
      <c r="H62" s="93" t="s">
        <v>9</v>
      </c>
      <c r="I62" s="30"/>
      <c r="J62" s="40" t="str">
        <f>IF(H62="Oui",#REF!,"")</f>
        <v/>
      </c>
      <c r="K62" s="30"/>
      <c r="L62" s="31" t="str">
        <f>IF(L61="",Annee_Bilan &amp; " - " &amp;LEFT(B61,2)&amp;"-0",LEFT(L61,10)&amp;ABS(VALUE(RIGHT(L61,2)))+1)</f>
        <v>2016 - 43-1</v>
      </c>
      <c r="M62" s="93" t="s">
        <v>9</v>
      </c>
      <c r="N62" s="94" t="str">
        <f>IF(M62="Oui",HYPERLINK(TrouveFichier(DossierNumérique_Chemin,L62),"Clic"),"")</f>
        <v/>
      </c>
      <c r="O62" s="23" t="str">
        <f ca="1">IF(AND(M62="Oui",GetFileList(DossierNumérique_Chemin &amp; "\" &amp; L62 &amp;"*.pdf")&lt;&gt;1),"Erreur !","")</f>
        <v/>
      </c>
      <c r="P62" s="22"/>
      <c r="Q62" s="22"/>
      <c r="R62" s="22"/>
      <c r="S62" s="22"/>
    </row>
    <row r="63" spans="2:23" x14ac:dyDescent="0.2">
      <c r="B63" s="22"/>
      <c r="C63" s="22" t="s">
        <v>17</v>
      </c>
      <c r="D63" s="22"/>
      <c r="E63" s="22"/>
      <c r="F63" s="22"/>
      <c r="G63" s="23"/>
      <c r="H63" s="93" t="s">
        <v>9</v>
      </c>
      <c r="I63" s="30"/>
      <c r="J63" s="30"/>
      <c r="K63" s="30"/>
      <c r="L63" s="31" t="str">
        <f>IF(L62="",Annee_Bilan &amp; " - " &amp;LEFT(B62,2)&amp;"-0",LEFT(L62,10)&amp;ABS(VALUE(RIGHT(L62,2)))+1)</f>
        <v>2016 - 43-2</v>
      </c>
      <c r="M63" s="93" t="s">
        <v>9</v>
      </c>
      <c r="N63" s="94" t="str">
        <f>IF(M63="Oui",HYPERLINK(TrouveFichier(DossierNumérique_Chemin,L63),"Clic"),"")</f>
        <v/>
      </c>
      <c r="O63" s="23" t="str">
        <f ca="1">IF(AND(M63="Oui",GetFileList(DossierNumérique_Chemin &amp; "\" &amp; L63 &amp;"*.pdf")&lt;&gt;1),"Erreur !","")</f>
        <v/>
      </c>
      <c r="P63" s="22"/>
      <c r="Q63" s="22"/>
      <c r="R63" s="22"/>
      <c r="S63" s="22"/>
    </row>
    <row r="64" spans="2:23" ht="15" x14ac:dyDescent="0.25">
      <c r="B64" s="22"/>
      <c r="C64" s="43" t="s">
        <v>23</v>
      </c>
      <c r="D64" s="43"/>
      <c r="E64" s="43"/>
      <c r="F64" s="43"/>
      <c r="G64" s="23"/>
      <c r="H64" s="93" t="s">
        <v>9</v>
      </c>
      <c r="I64" s="30"/>
      <c r="J64" s="40" t="str">
        <f>IF(H64="Oui",#REF!,"")</f>
        <v/>
      </c>
      <c r="K64" s="30"/>
      <c r="L64" s="31" t="str">
        <f>IF(L63="",Annee_Bilan &amp; " - " &amp;LEFT(B63,2)&amp;"-0",LEFT(L63,10)&amp;ABS(VALUE(RIGHT(L63,2)))+1)</f>
        <v>2016 - 43-3</v>
      </c>
      <c r="M64" s="93" t="s">
        <v>9</v>
      </c>
      <c r="N64" s="94" t="str">
        <f>IF(M64="Oui",HYPERLINK(TrouveFichier(DossierNumérique_Chemin,L64),"Clic"),"")</f>
        <v/>
      </c>
      <c r="O64" s="23" t="str">
        <f ca="1">IF(AND(M64="Oui",GetFileList(DossierNumérique_Chemin &amp; "\" &amp; L64 &amp;"*.pdf")&lt;&gt;1),"Erreur !","")</f>
        <v/>
      </c>
      <c r="P64" s="22"/>
      <c r="Q64" s="22"/>
      <c r="R64" s="22"/>
      <c r="S64" s="22"/>
    </row>
    <row r="65" spans="2:19" ht="15" x14ac:dyDescent="0.25">
      <c r="B65" s="22"/>
      <c r="C65" s="43" t="s">
        <v>62</v>
      </c>
      <c r="D65" s="43"/>
      <c r="E65" s="43"/>
      <c r="F65" s="43"/>
      <c r="G65" s="23"/>
      <c r="H65" s="93" t="s">
        <v>9</v>
      </c>
      <c r="I65" s="30"/>
      <c r="J65" s="40" t="str">
        <f>IF(H65="Oui",#REF!,"")</f>
        <v/>
      </c>
      <c r="K65" s="30"/>
      <c r="L65" s="31" t="str">
        <f>IF(L64="",Annee_Bilan &amp; " - " &amp;LEFT(B64,2)&amp;"-0",LEFT(L64,10)&amp;ABS(VALUE(RIGHT(L64,2)))+1)</f>
        <v>2016 - 43-4</v>
      </c>
      <c r="M65" s="93" t="s">
        <v>9</v>
      </c>
      <c r="N65" s="94" t="str">
        <f>IF(M65="Oui",HYPERLINK(TrouveFichier(DossierNumérique_Chemin,L65),"Clic"),"")</f>
        <v/>
      </c>
      <c r="O65" s="23" t="str">
        <f ca="1">IF(AND(M65="Oui",GetFileList(DossierNumérique_Chemin &amp; "\" &amp; L65 &amp;"*.pdf")&lt;&gt;1),"Erreur !","")</f>
        <v/>
      </c>
      <c r="P65" s="22"/>
      <c r="Q65" s="22"/>
      <c r="R65" s="22"/>
      <c r="S65" s="22"/>
    </row>
    <row r="66" spans="2:19" x14ac:dyDescent="0.2">
      <c r="B66" s="22"/>
      <c r="C66" s="22"/>
      <c r="D66" s="22"/>
      <c r="E66" s="22"/>
      <c r="F66" s="22"/>
      <c r="G66" s="23"/>
      <c r="H66" s="21"/>
      <c r="I66" s="30"/>
      <c r="J66" s="30"/>
      <c r="K66" s="30"/>
      <c r="L66" s="21"/>
      <c r="M66" s="21"/>
      <c r="N66" s="22"/>
      <c r="O66" s="23"/>
      <c r="P66" s="22"/>
      <c r="Q66" s="22"/>
      <c r="R66" s="22"/>
      <c r="S66" s="22"/>
    </row>
    <row r="67" spans="2:19" x14ac:dyDescent="0.2">
      <c r="G67" s="23"/>
      <c r="H67" s="32"/>
      <c r="I67" s="30"/>
      <c r="J67" s="30"/>
      <c r="K67" s="30"/>
      <c r="L67" s="32"/>
      <c r="M67" s="32"/>
      <c r="O67" s="23"/>
    </row>
    <row r="68" spans="2:19" x14ac:dyDescent="0.2">
      <c r="B68" s="20" t="s">
        <v>33</v>
      </c>
      <c r="C68" s="22"/>
      <c r="D68" s="22"/>
      <c r="E68" s="22"/>
      <c r="F68" s="22"/>
      <c r="G68" s="23"/>
      <c r="H68" s="21"/>
      <c r="I68" s="30"/>
      <c r="J68" s="30"/>
      <c r="K68" s="30"/>
      <c r="L68" s="21"/>
      <c r="M68" s="21"/>
      <c r="N68" s="22"/>
      <c r="O68" s="23"/>
      <c r="P68" s="22"/>
      <c r="Q68" s="22"/>
      <c r="R68" s="22"/>
      <c r="S68" s="22"/>
    </row>
    <row r="69" spans="2:19" ht="12.75" customHeight="1" x14ac:dyDescent="0.25">
      <c r="B69" s="22"/>
      <c r="C69" s="43" t="s">
        <v>91</v>
      </c>
      <c r="D69" s="43"/>
      <c r="E69" s="43"/>
      <c r="F69" s="43"/>
      <c r="G69" s="23"/>
      <c r="H69" s="93" t="s">
        <v>9</v>
      </c>
      <c r="I69" s="30"/>
      <c r="J69" s="40" t="str">
        <f>IF(H69="Oui",#REF!,"")</f>
        <v/>
      </c>
      <c r="K69" s="30"/>
      <c r="L69" s="31" t="str">
        <f t="shared" ref="L69:L75" si="2">IF(L68="",Annee_Bilan &amp; " - " &amp;LEFT(B68,2)&amp;"-0",LEFT(L68,10)&amp;ABS(VALUE(RIGHT(L68,2)))+1)</f>
        <v>2016 - 44-0</v>
      </c>
      <c r="M69" s="93" t="s">
        <v>9</v>
      </c>
      <c r="N69" s="94" t="str">
        <f>IF(M69="Oui",HYPERLINK(TrouveFichier(DossierNumérique_Chemin,L69),"Clic"),"")</f>
        <v/>
      </c>
      <c r="O69" s="23" t="str">
        <f t="shared" ref="O69:O75" ca="1" si="3">IF(AND(M69="Oui",GetFileList(DossierNumérique_Chemin &amp; "\" &amp; L69 &amp;"*.pdf")&lt;&gt;1),"Erreur !","")</f>
        <v/>
      </c>
      <c r="P69" s="22"/>
      <c r="Q69" s="22"/>
      <c r="R69" s="22"/>
      <c r="S69" s="22"/>
    </row>
    <row r="70" spans="2:19" ht="12.75" customHeight="1" x14ac:dyDescent="0.25">
      <c r="B70" s="22"/>
      <c r="C70" s="43" t="s">
        <v>22</v>
      </c>
      <c r="D70" s="22"/>
      <c r="E70" s="22"/>
      <c r="F70" s="22"/>
      <c r="G70" s="23"/>
      <c r="H70" s="93" t="s">
        <v>9</v>
      </c>
      <c r="I70" s="30"/>
      <c r="J70" s="30"/>
      <c r="K70" s="30"/>
      <c r="L70" s="31" t="str">
        <f t="shared" si="2"/>
        <v>2016 - 44-1</v>
      </c>
      <c r="M70" s="93" t="s">
        <v>9</v>
      </c>
      <c r="N70" s="94" t="str">
        <f>IF(M70="Oui",HYPERLINK(TrouveFichier(DossierNumérique_Chemin,L70),"Clic"),"")</f>
        <v/>
      </c>
      <c r="O70" s="23" t="str">
        <f t="shared" ca="1" si="3"/>
        <v/>
      </c>
      <c r="P70" s="22"/>
      <c r="Q70" s="22"/>
      <c r="R70" s="22"/>
      <c r="S70" s="22"/>
    </row>
    <row r="71" spans="2:19" ht="12.75" customHeight="1" x14ac:dyDescent="0.2">
      <c r="B71" s="22"/>
      <c r="C71" s="22" t="s">
        <v>120</v>
      </c>
      <c r="D71" s="22"/>
      <c r="E71" s="22"/>
      <c r="F71" s="22"/>
      <c r="G71" s="23"/>
      <c r="H71" s="93" t="s">
        <v>9</v>
      </c>
      <c r="I71" s="30"/>
      <c r="J71" s="30"/>
      <c r="K71" s="30"/>
      <c r="L71" s="31" t="str">
        <f t="shared" si="2"/>
        <v>2016 - 44-2</v>
      </c>
      <c r="M71" s="93" t="s">
        <v>9</v>
      </c>
      <c r="N71" s="94" t="str">
        <f>IF(M71="Oui",HYPERLINK(TrouveFichier(DossierNumérique_Chemin,L71),"Clic"),"")</f>
        <v/>
      </c>
      <c r="O71" s="23" t="str">
        <f t="shared" ca="1" si="3"/>
        <v/>
      </c>
      <c r="P71" s="22"/>
      <c r="Q71" s="22"/>
      <c r="R71" s="22"/>
      <c r="S71" s="22"/>
    </row>
    <row r="72" spans="2:19" ht="12.75" customHeight="1" x14ac:dyDescent="0.25">
      <c r="B72" s="22"/>
      <c r="C72" s="43" t="s">
        <v>14</v>
      </c>
      <c r="D72" s="43"/>
      <c r="E72" s="43"/>
      <c r="F72" s="43"/>
      <c r="G72" s="23"/>
      <c r="H72" s="93" t="s">
        <v>9</v>
      </c>
      <c r="I72" s="30"/>
      <c r="J72" s="40" t="str">
        <f>IF(H72="Oui",#REF!,"")</f>
        <v/>
      </c>
      <c r="K72" s="30"/>
      <c r="L72" s="31" t="str">
        <f t="shared" si="2"/>
        <v>2016 - 44-3</v>
      </c>
      <c r="M72" s="93" t="s">
        <v>9</v>
      </c>
      <c r="N72" s="94" t="str">
        <f>IF(M72="Oui",HYPERLINK(TrouveFichier(DossierNumérique_Chemin,L72),"Clic"),"")</f>
        <v/>
      </c>
      <c r="O72" s="23" t="str">
        <f t="shared" ca="1" si="3"/>
        <v/>
      </c>
      <c r="P72" s="22"/>
      <c r="Q72" s="22"/>
      <c r="R72" s="22"/>
      <c r="S72" s="22"/>
    </row>
    <row r="73" spans="2:19" ht="12.75" customHeight="1" x14ac:dyDescent="0.25">
      <c r="B73" s="22"/>
      <c r="C73" s="43" t="s">
        <v>15</v>
      </c>
      <c r="D73" s="43"/>
      <c r="E73" s="43"/>
      <c r="F73" s="43"/>
      <c r="G73" s="23"/>
      <c r="H73" s="93" t="s">
        <v>9</v>
      </c>
      <c r="I73" s="30"/>
      <c r="J73" s="30"/>
      <c r="K73" s="30"/>
      <c r="L73" s="31" t="str">
        <f t="shared" si="2"/>
        <v>2016 - 44-4</v>
      </c>
      <c r="M73" s="93" t="s">
        <v>9</v>
      </c>
      <c r="N73" s="94" t="str">
        <f>IF(M73="Oui",HYPERLINK(TrouveFichier(DossierNumérique_Chemin,L73),"Clic"),"")</f>
        <v/>
      </c>
      <c r="O73" s="23" t="str">
        <f t="shared" ca="1" si="3"/>
        <v/>
      </c>
      <c r="P73" s="22"/>
      <c r="Q73" s="22"/>
      <c r="R73" s="22"/>
      <c r="S73" s="22"/>
    </row>
    <row r="74" spans="2:19" ht="12.75" customHeight="1" x14ac:dyDescent="0.25">
      <c r="B74" s="22"/>
      <c r="C74" s="43" t="s">
        <v>92</v>
      </c>
      <c r="D74" s="43"/>
      <c r="E74" s="43"/>
      <c r="F74" s="43"/>
      <c r="G74" s="23"/>
      <c r="H74" s="93" t="s">
        <v>9</v>
      </c>
      <c r="I74" s="30"/>
      <c r="J74" s="40" t="str">
        <f>IF(H74="Oui",#REF!,"")</f>
        <v/>
      </c>
      <c r="K74" s="30"/>
      <c r="L74" s="31" t="str">
        <f t="shared" si="2"/>
        <v>2016 - 44-5</v>
      </c>
      <c r="M74" s="93" t="s">
        <v>9</v>
      </c>
      <c r="N74" s="94" t="str">
        <f>IF(M74="Oui",HYPERLINK(TrouveFichier(DossierNumérique_Chemin,L74),"Clic"),"")</f>
        <v/>
      </c>
      <c r="O74" s="23" t="str">
        <f t="shared" ca="1" si="3"/>
        <v/>
      </c>
      <c r="P74" s="22"/>
      <c r="Q74" s="22"/>
      <c r="R74" s="22"/>
      <c r="S74" s="22"/>
    </row>
    <row r="75" spans="2:19" ht="12.75" customHeight="1" x14ac:dyDescent="0.2">
      <c r="B75" s="22"/>
      <c r="C75" s="22" t="str">
        <f>"Tva à décaisser - Déclaration CA3 " &amp; TEXT(Date_bilan,"mmm-aaaa")</f>
        <v>Tva à décaisser - Déclaration CA3 juin-2016</v>
      </c>
      <c r="D75" s="22"/>
      <c r="E75" s="22"/>
      <c r="F75" s="22"/>
      <c r="G75" s="23"/>
      <c r="H75" s="93" t="s">
        <v>9</v>
      </c>
      <c r="I75" s="30"/>
      <c r="J75" s="30"/>
      <c r="K75" s="30"/>
      <c r="L75" s="31" t="str">
        <f t="shared" si="2"/>
        <v>2016 - 44-6</v>
      </c>
      <c r="M75" s="93" t="s">
        <v>9</v>
      </c>
      <c r="N75" s="94" t="str">
        <f>IF(M75="Oui",HYPERLINK(TrouveFichier(DossierNumérique_Chemin,L75),"Clic"),"")</f>
        <v/>
      </c>
      <c r="O75" s="23" t="str">
        <f t="shared" ca="1" si="3"/>
        <v/>
      </c>
      <c r="P75" s="22"/>
      <c r="Q75" s="22"/>
      <c r="R75" s="22"/>
      <c r="S75" s="22"/>
    </row>
    <row r="76" spans="2:19" x14ac:dyDescent="0.2">
      <c r="B76" s="22"/>
      <c r="C76" s="22"/>
      <c r="D76" s="22"/>
      <c r="E76" s="22"/>
      <c r="F76" s="22"/>
      <c r="G76" s="23"/>
      <c r="H76" s="21"/>
      <c r="I76" s="30"/>
      <c r="J76" s="30"/>
      <c r="K76" s="30"/>
      <c r="L76" s="21"/>
      <c r="M76" s="21"/>
      <c r="N76" s="22"/>
      <c r="O76" s="23"/>
      <c r="P76" s="22"/>
      <c r="Q76" s="22"/>
      <c r="R76" s="22"/>
      <c r="S76" s="22"/>
    </row>
    <row r="77" spans="2:19" x14ac:dyDescent="0.2">
      <c r="G77" s="23"/>
      <c r="H77" s="32"/>
      <c r="I77" s="30"/>
      <c r="J77" s="30"/>
      <c r="K77" s="30"/>
      <c r="L77" s="32"/>
      <c r="M77" s="32"/>
      <c r="O77" s="23"/>
    </row>
    <row r="78" spans="2:19" x14ac:dyDescent="0.2">
      <c r="B78" s="20" t="s">
        <v>34</v>
      </c>
      <c r="C78" s="22"/>
      <c r="D78" s="22"/>
      <c r="E78" s="22"/>
      <c r="F78" s="22"/>
      <c r="G78" s="23"/>
      <c r="H78" s="21"/>
      <c r="I78" s="30"/>
      <c r="J78" s="30"/>
      <c r="K78" s="30"/>
      <c r="L78" s="21"/>
      <c r="M78" s="21"/>
      <c r="N78" s="22"/>
      <c r="O78" s="23"/>
      <c r="P78" s="22"/>
      <c r="Q78" s="22"/>
      <c r="R78" s="22"/>
      <c r="S78" s="22"/>
    </row>
    <row r="79" spans="2:19" ht="15" x14ac:dyDescent="0.25">
      <c r="B79" s="22"/>
      <c r="C79" s="43" t="s">
        <v>41</v>
      </c>
      <c r="D79" s="43"/>
      <c r="E79" s="43"/>
      <c r="F79" s="43"/>
      <c r="G79" s="23"/>
      <c r="H79" s="93" t="s">
        <v>9</v>
      </c>
      <c r="I79" s="30"/>
      <c r="J79" s="40" t="str">
        <f>IF(H79="Oui",#REF!,"")</f>
        <v/>
      </c>
      <c r="K79" s="30"/>
      <c r="L79" s="31" t="str">
        <f>IF(L78="",Annee_Bilan &amp; " - " &amp;LEFT(B78,2)&amp;"-0",LEFT(L78,10)&amp;ABS(VALUE(RIGHT(L78,2)))+1)</f>
        <v>2016 - 46-0</v>
      </c>
      <c r="M79" s="93" t="s">
        <v>9</v>
      </c>
      <c r="N79" s="94" t="str">
        <f>IF(M79="Oui",HYPERLINK(TrouveFichier(DossierNumérique_Chemin,L79),"Clic"),"")</f>
        <v/>
      </c>
      <c r="O79" s="23" t="str">
        <f ca="1">IF(AND(M79="Oui",GetFileList(DossierNumérique_Chemin &amp; "\" &amp; L79 &amp;"*.pdf")&lt;&gt;1),"Erreur !","")</f>
        <v/>
      </c>
      <c r="P79" s="22"/>
      <c r="Q79" s="22"/>
      <c r="R79" s="22"/>
      <c r="S79" s="22"/>
    </row>
    <row r="80" spans="2:19" x14ac:dyDescent="0.2">
      <c r="B80" s="22"/>
      <c r="C80" s="22"/>
      <c r="D80" s="22"/>
      <c r="E80" s="22"/>
      <c r="F80" s="22"/>
      <c r="G80" s="23"/>
      <c r="H80" s="21"/>
      <c r="I80" s="30"/>
      <c r="J80" s="30"/>
      <c r="K80" s="30"/>
      <c r="L80" s="21"/>
      <c r="M80" s="21"/>
      <c r="N80" s="22"/>
      <c r="O80" s="23"/>
      <c r="P80" s="22"/>
      <c r="Q80" s="22"/>
      <c r="R80" s="22"/>
      <c r="S80" s="22"/>
    </row>
    <row r="81" spans="1:19" x14ac:dyDescent="0.2">
      <c r="G81" s="23"/>
      <c r="H81" s="32"/>
      <c r="I81" s="30"/>
      <c r="J81" s="30"/>
      <c r="K81" s="30"/>
      <c r="L81" s="32"/>
      <c r="M81" s="32"/>
      <c r="O81" s="23"/>
    </row>
    <row r="82" spans="1:19" ht="15" customHeight="1" x14ac:dyDescent="0.2">
      <c r="B82" s="20" t="s">
        <v>40</v>
      </c>
      <c r="C82" s="22"/>
      <c r="D82" s="22"/>
      <c r="E82" s="22"/>
      <c r="F82" s="22"/>
      <c r="G82" s="23"/>
      <c r="H82" s="21"/>
      <c r="I82" s="30"/>
      <c r="J82" s="30"/>
      <c r="K82" s="30"/>
      <c r="L82" s="21"/>
      <c r="M82" s="21"/>
      <c r="N82" s="22"/>
      <c r="O82" s="23"/>
      <c r="P82" s="22"/>
      <c r="Q82" s="22"/>
      <c r="R82" s="22"/>
      <c r="S82" s="22"/>
    </row>
    <row r="83" spans="1:19" ht="15" x14ac:dyDescent="0.25">
      <c r="B83" s="22"/>
      <c r="C83" s="43" t="s">
        <v>89</v>
      </c>
      <c r="D83" s="43"/>
      <c r="E83" s="43"/>
      <c r="F83" s="43"/>
      <c r="G83" s="23"/>
      <c r="H83" s="93" t="s">
        <v>9</v>
      </c>
      <c r="I83" s="30"/>
      <c r="J83" s="40" t="str">
        <f>IF(H83="Oui",#REF!,"")</f>
        <v/>
      </c>
      <c r="K83" s="30"/>
      <c r="L83" s="31" t="str">
        <f>IF(L82="",Annee_Bilan &amp; " - " &amp;LEFT(B82,2)&amp;"-0",LEFT(L82,10)&amp;ABS(VALUE(RIGHT(L82,2)))+1)</f>
        <v>2016 - 48-0</v>
      </c>
      <c r="M83" s="93" t="s">
        <v>9</v>
      </c>
      <c r="N83" s="94" t="str">
        <f>IF(M83="Oui",HYPERLINK(TrouveFichier(DossierNumérique_Chemin,L83),"Clic"),"")</f>
        <v/>
      </c>
      <c r="O83" s="23" t="str">
        <f ca="1">IF(AND(M83="Oui",GetFileList(DossierNumérique_Chemin &amp; "\" &amp; L83 &amp;"*.pdf")&lt;&gt;1),"Erreur !","")</f>
        <v/>
      </c>
      <c r="P83" s="22"/>
      <c r="Q83" s="22"/>
      <c r="R83" s="22"/>
      <c r="S83" s="22"/>
    </row>
    <row r="84" spans="1:19" ht="15" x14ac:dyDescent="0.25">
      <c r="B84" s="22"/>
      <c r="C84" s="43" t="s">
        <v>102</v>
      </c>
      <c r="D84" s="43"/>
      <c r="E84" s="43"/>
      <c r="F84" s="43"/>
      <c r="G84" s="23"/>
      <c r="H84" s="93" t="s">
        <v>9</v>
      </c>
      <c r="I84" s="30"/>
      <c r="J84" s="40" t="str">
        <f>IF(H84="Oui",#REF!,"")</f>
        <v/>
      </c>
      <c r="K84" s="30"/>
      <c r="L84" s="31" t="str">
        <f>IF(L83="",Annee_Bilan &amp; " - " &amp;LEFT(B83,2)&amp;"-0",LEFT(L83,10)&amp;ABS(VALUE(RIGHT(L83,2)))+1)</f>
        <v>2016 - 48-1</v>
      </c>
      <c r="M84" s="93" t="s">
        <v>9</v>
      </c>
      <c r="N84" s="94" t="str">
        <f>IF(M84="Oui",HYPERLINK(TrouveFichier(DossierNumérique_Chemin,L84),"Clic"),"")</f>
        <v/>
      </c>
      <c r="O84" s="23" t="str">
        <f ca="1">IF(AND(M84="Oui",GetFileList(DossierNumérique_Chemin &amp; "\" &amp; L84 &amp;"*.pdf")&lt;&gt;1),"Erreur !","")</f>
        <v/>
      </c>
      <c r="P84" s="22"/>
      <c r="Q84" s="22"/>
      <c r="R84" s="22"/>
      <c r="S84" s="22"/>
    </row>
    <row r="85" spans="1:19" x14ac:dyDescent="0.2">
      <c r="B85" s="22"/>
      <c r="C85" s="22"/>
      <c r="D85" s="22"/>
      <c r="E85" s="22"/>
      <c r="F85" s="22"/>
      <c r="G85" s="23"/>
      <c r="H85" s="21"/>
      <c r="I85" s="30"/>
      <c r="J85" s="30"/>
      <c r="K85" s="30"/>
      <c r="L85" s="21"/>
      <c r="M85" s="21"/>
      <c r="N85" s="22"/>
      <c r="O85" s="23"/>
      <c r="P85" s="22"/>
      <c r="Q85" s="22"/>
      <c r="R85" s="22"/>
      <c r="S85" s="22"/>
    </row>
    <row r="86" spans="1:19" x14ac:dyDescent="0.2">
      <c r="G86" s="23"/>
      <c r="H86" s="32"/>
      <c r="I86" s="30"/>
      <c r="J86" s="30"/>
      <c r="K86" s="30"/>
      <c r="L86" s="32"/>
      <c r="M86" s="32"/>
      <c r="O86" s="23"/>
    </row>
    <row r="87" spans="1:19" x14ac:dyDescent="0.2">
      <c r="G87" s="23"/>
      <c r="H87" s="32"/>
      <c r="I87" s="30"/>
      <c r="J87" s="30"/>
      <c r="K87" s="30"/>
      <c r="L87" s="32"/>
      <c r="M87" s="32"/>
      <c r="O87" s="23"/>
    </row>
    <row r="88" spans="1:19" x14ac:dyDescent="0.2">
      <c r="A88" s="16" t="s">
        <v>28</v>
      </c>
      <c r="G88" s="23"/>
      <c r="H88" s="32"/>
      <c r="I88" s="30"/>
      <c r="J88" s="30"/>
      <c r="K88" s="30"/>
      <c r="L88" s="32"/>
      <c r="M88" s="32"/>
      <c r="O88" s="23"/>
    </row>
    <row r="89" spans="1:19" x14ac:dyDescent="0.2">
      <c r="G89" s="23"/>
      <c r="H89" s="32"/>
      <c r="I89" s="30"/>
      <c r="J89" s="30"/>
      <c r="K89" s="30"/>
      <c r="L89" s="32"/>
      <c r="M89" s="32"/>
      <c r="O89" s="23"/>
    </row>
    <row r="90" spans="1:19" ht="15" customHeight="1" x14ac:dyDescent="0.2">
      <c r="B90" s="20" t="s">
        <v>43</v>
      </c>
      <c r="C90" s="22"/>
      <c r="D90" s="22"/>
      <c r="E90" s="22"/>
      <c r="F90" s="22"/>
      <c r="G90" s="23"/>
      <c r="H90" s="21"/>
      <c r="I90" s="30"/>
      <c r="J90" s="30"/>
      <c r="K90" s="30"/>
      <c r="L90" s="21"/>
      <c r="M90" s="21"/>
      <c r="N90" s="22"/>
      <c r="O90" s="23"/>
      <c r="P90" s="22"/>
      <c r="Q90" s="22"/>
      <c r="R90" s="22"/>
      <c r="S90" s="22"/>
    </row>
    <row r="91" spans="1:19" ht="12.75" customHeight="1" x14ac:dyDescent="0.25">
      <c r="B91" s="22"/>
      <c r="C91" s="43" t="s">
        <v>64</v>
      </c>
      <c r="D91" s="22"/>
      <c r="E91" s="22"/>
      <c r="F91" s="22"/>
      <c r="G91" s="23"/>
      <c r="H91" s="93" t="s">
        <v>9</v>
      </c>
      <c r="I91" s="30"/>
      <c r="J91" s="40" t="str">
        <f>IF(H91="Oui",#REF!,"")</f>
        <v/>
      </c>
      <c r="K91" s="30"/>
      <c r="L91" s="31" t="str">
        <f>IF(L90="",Annee_Bilan &amp; " - " &amp;LEFT(B90,2)&amp;"-0",LEFT(L90,10)&amp;ABS(VALUE(RIGHT(L90,2)))+1)</f>
        <v>2016 - 51-0</v>
      </c>
      <c r="M91" s="93" t="s">
        <v>9</v>
      </c>
      <c r="N91" s="94" t="str">
        <f>IF(M91="Oui",HYPERLINK(TrouveFichier(DossierNumérique_Chemin,L91),"Clic"),"")</f>
        <v/>
      </c>
      <c r="O91" s="23" t="str">
        <f ca="1">IF(AND(M91="Oui",GetFileList(DossierNumérique_Chemin &amp; "\" &amp; L91 &amp;"*.pdf")&lt;&gt;1),"Erreur !","")</f>
        <v/>
      </c>
      <c r="P91" s="22"/>
      <c r="Q91" s="22"/>
      <c r="R91" s="22"/>
      <c r="S91" s="22"/>
    </row>
    <row r="92" spans="1:19" ht="12.75" customHeight="1" x14ac:dyDescent="0.2">
      <c r="B92" s="22"/>
      <c r="C92" s="22" t="s">
        <v>121</v>
      </c>
      <c r="D92" s="22"/>
      <c r="E92" s="22"/>
      <c r="F92" s="22"/>
      <c r="G92" s="23"/>
      <c r="H92" s="93" t="s">
        <v>9</v>
      </c>
      <c r="I92" s="30"/>
      <c r="J92" s="30"/>
      <c r="K92" s="30"/>
      <c r="L92" s="31" t="str">
        <f>IF(L91="",Annee_Bilan &amp; " - " &amp;LEFT(B91,2)&amp;"-0",LEFT(L91,10)&amp;ABS(VALUE(RIGHT(L91,2)))+1)</f>
        <v>2016 - 51-1</v>
      </c>
      <c r="M92" s="93" t="s">
        <v>9</v>
      </c>
      <c r="N92" s="94" t="str">
        <f>IF(M92="Oui",HYPERLINK(TrouveFichier(DossierNumérique_Chemin,L92),"Clic"),"")</f>
        <v/>
      </c>
      <c r="O92" s="23" t="str">
        <f ca="1">IF(AND(M92="Oui",GetFileList(DossierNumérique_Chemin &amp; "\" &amp; L92 &amp;"*.pdf")&lt;&gt;1),"Erreur !","")</f>
        <v/>
      </c>
      <c r="P92" s="22"/>
      <c r="Q92" s="22"/>
      <c r="R92" s="22"/>
      <c r="S92" s="22"/>
    </row>
    <row r="93" spans="1:19" ht="15" customHeight="1" x14ac:dyDescent="0.2">
      <c r="B93" s="22"/>
      <c r="C93" s="22"/>
      <c r="D93" s="22"/>
      <c r="E93" s="22"/>
      <c r="F93" s="22"/>
      <c r="G93" s="23"/>
      <c r="H93" s="21"/>
      <c r="I93" s="30"/>
      <c r="J93" s="30"/>
      <c r="K93" s="30"/>
      <c r="L93" s="21"/>
      <c r="M93" s="21"/>
      <c r="N93" s="22"/>
      <c r="O93" s="23"/>
      <c r="P93" s="22"/>
      <c r="Q93" s="22"/>
      <c r="R93" s="22"/>
      <c r="S93" s="22"/>
    </row>
    <row r="94" spans="1:19" ht="15" customHeight="1" x14ac:dyDescent="0.2">
      <c r="G94" s="23"/>
      <c r="H94" s="32"/>
      <c r="I94" s="30"/>
      <c r="J94" s="30"/>
      <c r="K94" s="30"/>
      <c r="L94" s="32"/>
      <c r="M94" s="32"/>
      <c r="O94" s="23"/>
    </row>
    <row r="95" spans="1:19" ht="15" customHeight="1" x14ac:dyDescent="0.2">
      <c r="G95" s="23"/>
      <c r="H95" s="32"/>
      <c r="I95" s="30"/>
      <c r="J95" s="30"/>
      <c r="K95" s="30"/>
      <c r="L95" s="32"/>
      <c r="M95" s="32"/>
      <c r="O95" s="23"/>
    </row>
    <row r="96" spans="1:19" ht="15" customHeight="1" x14ac:dyDescent="0.2">
      <c r="A96" s="16" t="s">
        <v>46</v>
      </c>
      <c r="G96" s="23"/>
      <c r="H96" s="32"/>
      <c r="I96" s="30"/>
      <c r="J96" s="30"/>
      <c r="K96" s="30"/>
      <c r="L96" s="32"/>
      <c r="M96" s="32"/>
      <c r="O96" s="23"/>
    </row>
    <row r="97" spans="2:19" x14ac:dyDescent="0.2">
      <c r="G97" s="23"/>
      <c r="H97" s="32"/>
      <c r="I97" s="30"/>
      <c r="J97" s="30"/>
      <c r="K97" s="30"/>
      <c r="L97" s="32"/>
      <c r="M97" s="32"/>
      <c r="O97" s="23"/>
    </row>
    <row r="98" spans="2:19" x14ac:dyDescent="0.2">
      <c r="B98" s="20" t="s">
        <v>69</v>
      </c>
      <c r="C98" s="22"/>
      <c r="D98" s="22"/>
      <c r="E98" s="22"/>
      <c r="F98" s="22"/>
      <c r="G98" s="23"/>
      <c r="H98" s="21"/>
      <c r="I98" s="30"/>
      <c r="J98" s="30"/>
      <c r="K98" s="30"/>
      <c r="L98" s="21"/>
      <c r="M98" s="21"/>
      <c r="N98" s="87"/>
      <c r="O98" s="23"/>
      <c r="P98" s="22"/>
      <c r="Q98" s="22"/>
      <c r="R98" s="22"/>
      <c r="S98" s="22"/>
    </row>
    <row r="99" spans="2:19" ht="15" x14ac:dyDescent="0.25">
      <c r="B99" s="20"/>
      <c r="C99" s="43" t="s">
        <v>70</v>
      </c>
      <c r="D99" s="21"/>
      <c r="E99" s="21"/>
      <c r="F99" s="21"/>
      <c r="G99" s="23"/>
      <c r="H99" s="93" t="s">
        <v>9</v>
      </c>
      <c r="I99" s="30"/>
      <c r="J99" s="40" t="str">
        <f>IF(H99="Oui",#REF!,"")</f>
        <v/>
      </c>
      <c r="K99" s="30"/>
      <c r="L99" s="31" t="str">
        <f>IF(L98="",Annee_Bilan &amp; " - " &amp;LEFT(B98,2)&amp;"-0",LEFT(L98,10)&amp;ABS(VALUE(RIGHT(L98,2)))+1)</f>
        <v>2016 - 98-0</v>
      </c>
      <c r="M99" s="93" t="s">
        <v>9</v>
      </c>
      <c r="N99" s="94" t="str">
        <f>IF(M99="Oui",HYPERLINK(TrouveFichier(DossierNumérique_Chemin,L99),"Clic"),"")</f>
        <v/>
      </c>
      <c r="O99" s="23" t="str">
        <f ca="1">IF(AND(M99="Oui",GetFileList(DossierNumérique_Chemin &amp; "\" &amp; L99 &amp;"*.pdf")&lt;&gt;1),"Erreur !","")</f>
        <v/>
      </c>
      <c r="P99" s="22"/>
      <c r="Q99" s="22"/>
      <c r="R99" s="22"/>
      <c r="S99" s="22"/>
    </row>
    <row r="100" spans="2:19" ht="15" customHeight="1" x14ac:dyDescent="0.2">
      <c r="B100" s="20"/>
      <c r="C100" s="21"/>
      <c r="D100" s="21"/>
      <c r="E100" s="21"/>
      <c r="F100" s="21"/>
      <c r="G100" s="23"/>
      <c r="H100" s="21"/>
      <c r="I100" s="30"/>
      <c r="J100" s="30"/>
      <c r="K100" s="30"/>
      <c r="L100" s="31"/>
      <c r="M100" s="21"/>
      <c r="N100" s="22"/>
      <c r="O100" s="23"/>
      <c r="P100" s="22"/>
      <c r="Q100" s="22"/>
      <c r="R100" s="22"/>
      <c r="S100" s="22"/>
    </row>
    <row r="101" spans="2:19" x14ac:dyDescent="0.2">
      <c r="B101" s="20" t="s">
        <v>45</v>
      </c>
      <c r="C101" s="22"/>
      <c r="D101" s="22"/>
      <c r="E101" s="22"/>
      <c r="F101" s="22"/>
      <c r="G101" s="23"/>
      <c r="H101" s="21"/>
      <c r="I101" s="30"/>
      <c r="J101" s="30"/>
      <c r="K101" s="30"/>
      <c r="L101" s="21"/>
      <c r="M101" s="21"/>
      <c r="N101" s="22"/>
      <c r="O101" s="23"/>
      <c r="P101" s="22"/>
      <c r="Q101" s="22"/>
      <c r="R101" s="22"/>
      <c r="S101" s="22"/>
    </row>
    <row r="102" spans="2:19" ht="12.75" customHeight="1" x14ac:dyDescent="0.25">
      <c r="B102" s="20"/>
      <c r="C102" s="43" t="s">
        <v>75</v>
      </c>
      <c r="D102" s="21"/>
      <c r="E102" s="21"/>
      <c r="F102" s="21"/>
      <c r="G102" s="23"/>
      <c r="H102" s="93" t="s">
        <v>9</v>
      </c>
      <c r="I102" s="30"/>
      <c r="J102" s="40" t="str">
        <f>IF(H102="Oui",#REF!,"")</f>
        <v/>
      </c>
      <c r="K102" s="30"/>
      <c r="L102" s="31" t="str">
        <f>IF(L101="",Annee_Bilan &amp; " - " &amp;LEFT(B101,2)&amp;"-0",LEFT(L101,10)&amp;ABS(VALUE(RIGHT(L101,2)))+1)</f>
        <v>2016 - 99-0</v>
      </c>
      <c r="M102" s="93" t="s">
        <v>9</v>
      </c>
      <c r="N102" s="94" t="str">
        <f>IF(M102="Oui",HYPERLINK(TrouveFichier(DossierNumérique_Chemin,L102),"Clic"),"")</f>
        <v/>
      </c>
      <c r="O102" s="23" t="str">
        <f ca="1">IF(AND(M102="Oui",GetFileList(DossierNumérique_Chemin &amp; "\" &amp; L102 &amp;"*.pdf")&lt;&gt;1),"Erreur !","")</f>
        <v/>
      </c>
      <c r="P102" s="22"/>
      <c r="Q102" s="22"/>
      <c r="R102" s="22"/>
      <c r="S102" s="22"/>
    </row>
    <row r="103" spans="2:19" ht="12.75" customHeight="1" x14ac:dyDescent="0.25">
      <c r="B103" s="20"/>
      <c r="C103" s="43" t="s">
        <v>110</v>
      </c>
      <c r="D103" s="21"/>
      <c r="E103" s="21"/>
      <c r="F103" s="21"/>
      <c r="G103" s="23"/>
      <c r="H103" s="93" t="s">
        <v>9</v>
      </c>
      <c r="I103" s="30"/>
      <c r="J103" s="40"/>
      <c r="K103" s="30"/>
      <c r="L103" s="31" t="str">
        <f>IF(L102="",Annee_Bilan &amp; " - " &amp;LEFT(B102,2)&amp;"-0",LEFT(L102,10)&amp;ABS(VALUE(RIGHT(L102,2)))+1)</f>
        <v>2016 - 99-1</v>
      </c>
      <c r="M103" s="93" t="s">
        <v>9</v>
      </c>
      <c r="N103" s="94" t="str">
        <f>IF(M103="Oui",HYPERLINK(TrouveFichier(DossierNumérique_Chemin,L103),"Clic"),"")</f>
        <v/>
      </c>
      <c r="O103" s="23"/>
      <c r="P103" s="22"/>
      <c r="Q103" s="22"/>
      <c r="R103" s="22"/>
      <c r="S103" s="22"/>
    </row>
    <row r="104" spans="2:19" x14ac:dyDescent="0.2">
      <c r="B104" s="20"/>
      <c r="C104" s="22" t="s">
        <v>123</v>
      </c>
      <c r="D104" s="21"/>
      <c r="E104" s="21"/>
      <c r="F104" s="21"/>
      <c r="G104" s="23"/>
      <c r="H104" s="93" t="s">
        <v>9</v>
      </c>
      <c r="I104" s="30"/>
      <c r="J104" s="40"/>
      <c r="K104" s="30"/>
      <c r="L104" s="31" t="str">
        <f>IF(L103="",Annee_Bilan &amp; " - " &amp;LEFT(B103,2)&amp;"-0",LEFT(L103,10)&amp;ABS(VALUE(RIGHT(L103,2)))+1)</f>
        <v>2016 - 99-2</v>
      </c>
      <c r="M104" s="93" t="s">
        <v>9</v>
      </c>
      <c r="N104" s="94" t="str">
        <f>IF(M104="Oui",HYPERLINK(TrouveFichier(DossierNumérique_Chemin,L104),"Clic"),"")</f>
        <v/>
      </c>
      <c r="O104" s="23"/>
      <c r="P104" s="22"/>
      <c r="Q104" s="22"/>
      <c r="R104" s="22"/>
      <c r="S104" s="22"/>
    </row>
    <row r="105" spans="2:19" ht="15" customHeight="1" x14ac:dyDescent="0.2">
      <c r="B105" s="20"/>
      <c r="C105" s="22" t="s">
        <v>122</v>
      </c>
      <c r="D105" s="21"/>
      <c r="E105" s="21"/>
      <c r="F105" s="21"/>
      <c r="G105" s="23"/>
      <c r="H105" s="93" t="s">
        <v>9</v>
      </c>
      <c r="I105" s="30"/>
      <c r="J105" s="40"/>
      <c r="K105" s="30"/>
      <c r="L105" s="31" t="str">
        <f>IF(L104="",Annee_Bilan &amp; " - " &amp;LEFT(B104,2)&amp;"-0",LEFT(L104,10)&amp;ABS(VALUE(RIGHT(L104,2)))+1)</f>
        <v>2016 - 99-3</v>
      </c>
      <c r="M105" s="93" t="s">
        <v>9</v>
      </c>
      <c r="N105" s="94" t="str">
        <f>IF(M105="Oui",HYPERLINK(TrouveFichier(DossierNumérique_Chemin,L105),"Clic"),"")</f>
        <v/>
      </c>
      <c r="O105" s="23"/>
      <c r="P105" s="22"/>
      <c r="Q105" s="22"/>
      <c r="R105" s="22"/>
      <c r="S105" s="22"/>
    </row>
    <row r="106" spans="2:19" x14ac:dyDescent="0.2">
      <c r="B106" s="20"/>
      <c r="C106" s="21"/>
      <c r="D106" s="21"/>
      <c r="E106" s="21"/>
      <c r="F106" s="21"/>
      <c r="G106" s="23"/>
      <c r="H106" s="29"/>
      <c r="I106" s="30"/>
      <c r="J106" s="30"/>
      <c r="K106" s="30"/>
      <c r="L106" s="31"/>
      <c r="M106" s="29"/>
      <c r="N106" s="22"/>
      <c r="O106" s="23"/>
      <c r="P106" s="22"/>
      <c r="Q106" s="22"/>
      <c r="R106" s="22"/>
      <c r="S106" s="22"/>
    </row>
  </sheetData>
  <sortState ref="A98:Y105">
    <sortCondition ref="A98:A105"/>
  </sortState>
  <customSheetViews>
    <customSheetView guid="{AA192000-8114-11D5-A1BA-00105ABD5BE4}" showGridLines="0" zeroValues="0" showRuler="0" topLeftCell="A4">
      <selection activeCell="G50" sqref="G50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E22A000F-E9A4-409A-A8FD-8175A3D7C6F0}" showGridLines="0" zeroValues="0" showRuler="0" topLeftCell="A13">
      <selection activeCell="K32" sqref="K32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7EFB812D-A28B-4AA6-90DB-EC3F58FCFE18}" showGridLines="0" zeroValues="0" fitToPage="1" topLeftCell="B22">
      <selection activeCell="L40" sqref="L40"/>
      <rowBreaks count="1" manualBreakCount="1">
        <brk id="46" max="16383" man="1"/>
      </rowBreaks>
      <pageMargins left="0" right="0" top="0.19685039370078741" bottom="0.19685039370078741" header="0.51181102362204722" footer="0.51181102362204722"/>
      <pageSetup paperSize="9" scale="83" fitToHeight="0" orientation="landscape" r:id="rId3"/>
      <headerFooter alignWithMargins="0"/>
    </customSheetView>
    <customSheetView guid="{EB3EC4BB-3091-44ED-A153-58D039B90B0F}" showPageBreaks="1" showGridLines="0" zeroValues="0" fitToPage="1" printArea="1" topLeftCell="A22">
      <selection activeCell="I60" sqref="I60"/>
      <rowBreaks count="1" manualBreakCount="1">
        <brk id="46" max="16383" man="1"/>
      </rowBreaks>
      <pageMargins left="0" right="0" top="0.19685039370078741" bottom="0.19685039370078741" header="0.51181102362204722" footer="0.51181102362204722"/>
      <pageSetup paperSize="9" scale="80" fitToHeight="0" orientation="landscape" r:id="rId4"/>
      <headerFooter alignWithMargins="0"/>
    </customSheetView>
  </customSheetViews>
  <phoneticPr fontId="14" type="noConversion"/>
  <conditionalFormatting sqref="O25:O28 O94:O97 O107:O1048576 G103 O103">
    <cfRule type="cellIs" dxfId="112" priority="779" stopIfTrue="1" operator="equal">
      <formula>"Oui"</formula>
    </cfRule>
    <cfRule type="cellIs" dxfId="111" priority="780" stopIfTrue="1" operator="equal">
      <formula>"Non"</formula>
    </cfRule>
    <cfRule type="cellIs" dxfId="110" priority="781" stopIfTrue="1" operator="equal">
      <formula>"En attente"</formula>
    </cfRule>
  </conditionalFormatting>
  <conditionalFormatting sqref="G21">
    <cfRule type="cellIs" dxfId="109" priority="773" stopIfTrue="1" operator="equal">
      <formula>"Oui"</formula>
    </cfRule>
    <cfRule type="cellIs" dxfId="108" priority="774" stopIfTrue="1" operator="equal">
      <formula>"Non"</formula>
    </cfRule>
    <cfRule type="cellIs" dxfId="107" priority="775" stopIfTrue="1" operator="equal">
      <formula>"En attente"</formula>
    </cfRule>
  </conditionalFormatting>
  <conditionalFormatting sqref="O21:O24">
    <cfRule type="cellIs" dxfId="106" priority="767" stopIfTrue="1" operator="equal">
      <formula>"Oui"</formula>
    </cfRule>
    <cfRule type="cellIs" dxfId="105" priority="768" stopIfTrue="1" operator="equal">
      <formula>"Non"</formula>
    </cfRule>
    <cfRule type="cellIs" dxfId="104" priority="769" stopIfTrue="1" operator="equal">
      <formula>"En attente"</formula>
    </cfRule>
  </conditionalFormatting>
  <conditionalFormatting sqref="G29">
    <cfRule type="cellIs" dxfId="103" priority="761" stopIfTrue="1" operator="equal">
      <formula>"Oui"</formula>
    </cfRule>
    <cfRule type="cellIs" dxfId="102" priority="762" stopIfTrue="1" operator="equal">
      <formula>"Non"</formula>
    </cfRule>
    <cfRule type="cellIs" dxfId="101" priority="763" stopIfTrue="1" operator="equal">
      <formula>"En attente"</formula>
    </cfRule>
  </conditionalFormatting>
  <conditionalFormatting sqref="O29:O37">
    <cfRule type="cellIs" dxfId="100" priority="755" stopIfTrue="1" operator="equal">
      <formula>"Oui"</formula>
    </cfRule>
    <cfRule type="cellIs" dxfId="99" priority="756" stopIfTrue="1" operator="equal">
      <formula>"Non"</formula>
    </cfRule>
    <cfRule type="cellIs" dxfId="98" priority="757" stopIfTrue="1" operator="equal">
      <formula>"En attente"</formula>
    </cfRule>
  </conditionalFormatting>
  <conditionalFormatting sqref="G38">
    <cfRule type="cellIs" dxfId="97" priority="749" stopIfTrue="1" operator="equal">
      <formula>"Oui"</formula>
    </cfRule>
    <cfRule type="cellIs" dxfId="96" priority="750" stopIfTrue="1" operator="equal">
      <formula>"Non"</formula>
    </cfRule>
    <cfRule type="cellIs" dxfId="95" priority="751" stopIfTrue="1" operator="equal">
      <formula>"En attente"</formula>
    </cfRule>
  </conditionalFormatting>
  <conditionalFormatting sqref="O38:O93">
    <cfRule type="cellIs" dxfId="94" priority="743" stopIfTrue="1" operator="equal">
      <formula>"Oui"</formula>
    </cfRule>
    <cfRule type="cellIs" dxfId="93" priority="744" stopIfTrue="1" operator="equal">
      <formula>"Non"</formula>
    </cfRule>
    <cfRule type="cellIs" dxfId="92" priority="745" stopIfTrue="1" operator="equal">
      <formula>"En attente"</formula>
    </cfRule>
  </conditionalFormatting>
  <conditionalFormatting sqref="G44">
    <cfRule type="cellIs" dxfId="91" priority="737" stopIfTrue="1" operator="equal">
      <formula>"Oui"</formula>
    </cfRule>
    <cfRule type="cellIs" dxfId="90" priority="738" stopIfTrue="1" operator="equal">
      <formula>"Non"</formula>
    </cfRule>
    <cfRule type="cellIs" dxfId="89" priority="739" stopIfTrue="1" operator="equal">
      <formula>"En attente"</formula>
    </cfRule>
  </conditionalFormatting>
  <conditionalFormatting sqref="G51">
    <cfRule type="cellIs" dxfId="88" priority="725" stopIfTrue="1" operator="equal">
      <formula>"Oui"</formula>
    </cfRule>
    <cfRule type="cellIs" dxfId="87" priority="726" stopIfTrue="1" operator="equal">
      <formula>"Non"</formula>
    </cfRule>
    <cfRule type="cellIs" dxfId="86" priority="727" stopIfTrue="1" operator="equal">
      <formula>"En attente"</formula>
    </cfRule>
  </conditionalFormatting>
  <conditionalFormatting sqref="G60">
    <cfRule type="cellIs" dxfId="85" priority="713" stopIfTrue="1" operator="equal">
      <formula>"Oui"</formula>
    </cfRule>
    <cfRule type="cellIs" dxfId="84" priority="714" stopIfTrue="1" operator="equal">
      <formula>"Non"</formula>
    </cfRule>
    <cfRule type="cellIs" dxfId="83" priority="715" stopIfTrue="1" operator="equal">
      <formula>"En attente"</formula>
    </cfRule>
  </conditionalFormatting>
  <conditionalFormatting sqref="G68">
    <cfRule type="cellIs" dxfId="82" priority="701" stopIfTrue="1" operator="equal">
      <formula>"Oui"</formula>
    </cfRule>
    <cfRule type="cellIs" dxfId="81" priority="702" stopIfTrue="1" operator="equal">
      <formula>"Non"</formula>
    </cfRule>
    <cfRule type="cellIs" dxfId="80" priority="703" stopIfTrue="1" operator="equal">
      <formula>"En attente"</formula>
    </cfRule>
  </conditionalFormatting>
  <conditionalFormatting sqref="G78">
    <cfRule type="cellIs" dxfId="79" priority="689" stopIfTrue="1" operator="equal">
      <formula>"Oui"</formula>
    </cfRule>
    <cfRule type="cellIs" dxfId="78" priority="690" stopIfTrue="1" operator="equal">
      <formula>"Non"</formula>
    </cfRule>
    <cfRule type="cellIs" dxfId="77" priority="691" stopIfTrue="1" operator="equal">
      <formula>"En attente"</formula>
    </cfRule>
  </conditionalFormatting>
  <conditionalFormatting sqref="G82">
    <cfRule type="cellIs" dxfId="76" priority="677" stopIfTrue="1" operator="equal">
      <formula>"Oui"</formula>
    </cfRule>
    <cfRule type="cellIs" dxfId="75" priority="678" stopIfTrue="1" operator="equal">
      <formula>"Non"</formula>
    </cfRule>
    <cfRule type="cellIs" dxfId="74" priority="679" stopIfTrue="1" operator="equal">
      <formula>"En attente"</formula>
    </cfRule>
  </conditionalFormatting>
  <conditionalFormatting sqref="G90">
    <cfRule type="cellIs" dxfId="73" priority="665" stopIfTrue="1" operator="equal">
      <formula>"Oui"</formula>
    </cfRule>
    <cfRule type="cellIs" dxfId="72" priority="666" stopIfTrue="1" operator="equal">
      <formula>"Non"</formula>
    </cfRule>
    <cfRule type="cellIs" dxfId="71" priority="667" stopIfTrue="1" operator="equal">
      <formula>"En attente"</formula>
    </cfRule>
  </conditionalFormatting>
  <conditionalFormatting sqref="G99:G102">
    <cfRule type="cellIs" dxfId="70" priority="653" stopIfTrue="1" operator="equal">
      <formula>"Oui"</formula>
    </cfRule>
    <cfRule type="cellIs" dxfId="69" priority="654" stopIfTrue="1" operator="equal">
      <formula>"Non"</formula>
    </cfRule>
    <cfRule type="cellIs" dxfId="68" priority="655" stopIfTrue="1" operator="equal">
      <formula>"En attente"</formula>
    </cfRule>
  </conditionalFormatting>
  <conditionalFormatting sqref="O99:O102">
    <cfRule type="cellIs" dxfId="67" priority="647" stopIfTrue="1" operator="equal">
      <formula>"Oui"</formula>
    </cfRule>
    <cfRule type="cellIs" dxfId="66" priority="648" stopIfTrue="1" operator="equal">
      <formula>"Non"</formula>
    </cfRule>
    <cfRule type="cellIs" dxfId="65" priority="649" stopIfTrue="1" operator="equal">
      <formula>"En attente"</formula>
    </cfRule>
  </conditionalFormatting>
  <conditionalFormatting sqref="G105:G106">
    <cfRule type="cellIs" dxfId="64" priority="641" stopIfTrue="1" operator="equal">
      <formula>"Oui"</formula>
    </cfRule>
    <cfRule type="cellIs" dxfId="63" priority="642" stopIfTrue="1" operator="equal">
      <formula>"Non"</formula>
    </cfRule>
    <cfRule type="cellIs" dxfId="62" priority="643" stopIfTrue="1" operator="equal">
      <formula>"En attente"</formula>
    </cfRule>
  </conditionalFormatting>
  <conditionalFormatting sqref="O105:O106">
    <cfRule type="cellIs" dxfId="61" priority="635" stopIfTrue="1" operator="equal">
      <formula>"Oui"</formula>
    </cfRule>
    <cfRule type="cellIs" dxfId="60" priority="636" stopIfTrue="1" operator="equal">
      <formula>"Non"</formula>
    </cfRule>
    <cfRule type="cellIs" dxfId="59" priority="637" stopIfTrue="1" operator="equal">
      <formula>"En attente"</formula>
    </cfRule>
  </conditionalFormatting>
  <conditionalFormatting sqref="G53">
    <cfRule type="cellIs" dxfId="58" priority="367" stopIfTrue="1" operator="equal">
      <formula>"Oui"</formula>
    </cfRule>
    <cfRule type="cellIs" dxfId="57" priority="368" stopIfTrue="1" operator="equal">
      <formula>"Non"</formula>
    </cfRule>
    <cfRule type="cellIs" dxfId="56" priority="369" stopIfTrue="1" operator="equal">
      <formula>"En attente"</formula>
    </cfRule>
  </conditionalFormatting>
  <conditionalFormatting sqref="G98">
    <cfRule type="cellIs" dxfId="55" priority="312" stopIfTrue="1" operator="equal">
      <formula>"Oui"</formula>
    </cfRule>
    <cfRule type="cellIs" dxfId="54" priority="313" stopIfTrue="1" operator="equal">
      <formula>"Non"</formula>
    </cfRule>
    <cfRule type="cellIs" dxfId="53" priority="314" stopIfTrue="1" operator="equal">
      <formula>"En attente"</formula>
    </cfRule>
  </conditionalFormatting>
  <conditionalFormatting sqref="O98">
    <cfRule type="cellIs" dxfId="52" priority="306" stopIfTrue="1" operator="equal">
      <formula>"Oui"</formula>
    </cfRule>
    <cfRule type="cellIs" dxfId="51" priority="307" stopIfTrue="1" operator="equal">
      <formula>"Non"</formula>
    </cfRule>
    <cfRule type="cellIs" dxfId="50" priority="308" stopIfTrue="1" operator="equal">
      <formula>"En attente"</formula>
    </cfRule>
  </conditionalFormatting>
  <conditionalFormatting sqref="G104">
    <cfRule type="cellIs" dxfId="49" priority="109" stopIfTrue="1" operator="equal">
      <formula>"Oui"</formula>
    </cfRule>
    <cfRule type="cellIs" dxfId="48" priority="110" stopIfTrue="1" operator="equal">
      <formula>"Non"</formula>
    </cfRule>
    <cfRule type="cellIs" dxfId="47" priority="111" stopIfTrue="1" operator="equal">
      <formula>"En attente"</formula>
    </cfRule>
  </conditionalFormatting>
  <conditionalFormatting sqref="O104">
    <cfRule type="cellIs" dxfId="46" priority="106" stopIfTrue="1" operator="equal">
      <formula>"Oui"</formula>
    </cfRule>
    <cfRule type="cellIs" dxfId="45" priority="107" stopIfTrue="1" operator="equal">
      <formula>"Non"</formula>
    </cfRule>
    <cfRule type="cellIs" dxfId="44" priority="108" stopIfTrue="1" operator="equal">
      <formula>"En attente"</formula>
    </cfRule>
  </conditionalFormatting>
  <conditionalFormatting sqref="I104:L104">
    <cfRule type="cellIs" dxfId="43" priority="99" operator="equal">
      <formula>"Erreur !"</formula>
    </cfRule>
    <cfRule type="cellIs" dxfId="42" priority="100" operator="equal">
      <formula>"Ok !"</formula>
    </cfRule>
    <cfRule type="cellIs" dxfId="41" priority="101" operator="equal">
      <formula>"Néant"</formula>
    </cfRule>
    <cfRule type="cellIs" dxfId="40" priority="102" operator="equal">
      <formula>"Non applicable"</formula>
    </cfRule>
    <cfRule type="cellIs" dxfId="39" priority="103" stopIfTrue="1" operator="equal">
      <formula>"Oui"</formula>
    </cfRule>
    <cfRule type="cellIs" dxfId="38" priority="104" stopIfTrue="1" operator="equal">
      <formula>"Non"</formula>
    </cfRule>
    <cfRule type="cellIs" dxfId="37" priority="105" stopIfTrue="1" operator="equal">
      <formula>"En attente"</formula>
    </cfRule>
  </conditionalFormatting>
  <conditionalFormatting sqref="J7">
    <cfRule type="cellIs" dxfId="36" priority="92" operator="equal">
      <formula>"Erreur !"</formula>
    </cfRule>
  </conditionalFormatting>
  <conditionalFormatting sqref="H11">
    <cfRule type="expression" dxfId="35" priority="62">
      <formula>IF(SUMPRODUCT(COUNTIF(H11,ListeChoix)*ValeurChoix)=0,TRUE,FALSE)</formula>
    </cfRule>
  </conditionalFormatting>
  <conditionalFormatting sqref="M99 M102:M105">
    <cfRule type="expression" dxfId="34" priority="48">
      <formula>IF(SUMPRODUCT(COUNTIF(M99,ListeChoix)*ValeurChoix)=0,TRUE,FALSE)</formula>
    </cfRule>
  </conditionalFormatting>
  <conditionalFormatting sqref="M91:M92">
    <cfRule type="expression" dxfId="33" priority="46">
      <formula>IF(SUMPRODUCT(COUNTIF(M91,ListeChoix)*ValeurChoix)=0,TRUE,FALSE)</formula>
    </cfRule>
  </conditionalFormatting>
  <conditionalFormatting sqref="H22">
    <cfRule type="expression" dxfId="32" priority="28">
      <formula>IF(SUMPRODUCT(COUNTIF(H22,ListeChoix)*ValeurChoix)=0,TRUE,FALSE)</formula>
    </cfRule>
  </conditionalFormatting>
  <conditionalFormatting sqref="H30">
    <cfRule type="expression" dxfId="31" priority="26">
      <formula>IF(SUMPRODUCT(COUNTIF(H30,ListeChoix)*ValeurChoix)=0,TRUE,FALSE)</formula>
    </cfRule>
  </conditionalFormatting>
  <conditionalFormatting sqref="M11">
    <cfRule type="expression" dxfId="30" priority="35">
      <formula>IF(SUMPRODUCT(COUNTIF(M11,ListeChoix)*ValeurChoix)=0,TRUE,FALSE)</formula>
    </cfRule>
  </conditionalFormatting>
  <conditionalFormatting sqref="J22">
    <cfRule type="expression" dxfId="29" priority="34">
      <formula>IF(J22="Erreur !",TRUE,FALSE)</formula>
    </cfRule>
  </conditionalFormatting>
  <conditionalFormatting sqref="J18">
    <cfRule type="expression" dxfId="28" priority="33">
      <formula>IF(J18="Erreur !",TRUE,FALSE)</formula>
    </cfRule>
  </conditionalFormatting>
  <conditionalFormatting sqref="J105">
    <cfRule type="cellIs" dxfId="27" priority="32" operator="equal">
      <formula>"Erreur !"</formula>
    </cfRule>
  </conditionalFormatting>
  <conditionalFormatting sqref="J64">
    <cfRule type="cellIs" dxfId="26" priority="31" operator="equal">
      <formula>"Erreur !"</formula>
    </cfRule>
  </conditionalFormatting>
  <conditionalFormatting sqref="J62">
    <cfRule type="cellIs" dxfId="25" priority="30" operator="equal">
      <formula>"Erreur !"</formula>
    </cfRule>
  </conditionalFormatting>
  <conditionalFormatting sqref="H18">
    <cfRule type="expression" dxfId="24" priority="29">
      <formula>IF(SUMPRODUCT(COUNTIF(H18,ListeChoix)*ValeurChoix)=0,TRUE,FALSE)</formula>
    </cfRule>
  </conditionalFormatting>
  <conditionalFormatting sqref="H23">
    <cfRule type="expression" dxfId="23" priority="27">
      <formula>IF(SUMPRODUCT(COUNTIF(H23,ListeChoix)*ValeurChoix)=0,TRUE,FALSE)</formula>
    </cfRule>
  </conditionalFormatting>
  <conditionalFormatting sqref="H31">
    <cfRule type="expression" dxfId="22" priority="25">
      <formula>IF(SUMPRODUCT(COUNTIF(H31,ListeChoix)*ValeurChoix)=0,TRUE,FALSE)</formula>
    </cfRule>
  </conditionalFormatting>
  <conditionalFormatting sqref="H32">
    <cfRule type="expression" dxfId="21" priority="24">
      <formula>IF(SUMPRODUCT(COUNTIF(H32,ListeChoix)*ValeurChoix)=0,TRUE,FALSE)</formula>
    </cfRule>
  </conditionalFormatting>
  <conditionalFormatting sqref="H39">
    <cfRule type="expression" dxfId="20" priority="23">
      <formula>IF(SUMPRODUCT(COUNTIF(H39,ListeChoix)*ValeurChoix)=0,TRUE,FALSE)</formula>
    </cfRule>
  </conditionalFormatting>
  <conditionalFormatting sqref="H40">
    <cfRule type="expression" dxfId="19" priority="22">
      <formula>IF(SUMPRODUCT(COUNTIF(H40,ListeChoix)*ValeurChoix)=0,TRUE,FALSE)</formula>
    </cfRule>
  </conditionalFormatting>
  <conditionalFormatting sqref="H41">
    <cfRule type="expression" dxfId="18" priority="21">
      <formula>IF(SUMPRODUCT(COUNTIF(H41,ListeChoix)*ValeurChoix)=0,TRUE,FALSE)</formula>
    </cfRule>
  </conditionalFormatting>
  <conditionalFormatting sqref="H45:H48">
    <cfRule type="expression" dxfId="17" priority="20">
      <formula>IF(SUMPRODUCT(COUNTIF(H45,ListeChoix)*ValeurChoix)=0,TRUE,FALSE)</formula>
    </cfRule>
  </conditionalFormatting>
  <conditionalFormatting sqref="H52:H57">
    <cfRule type="expression" dxfId="16" priority="19">
      <formula>IF(SUMPRODUCT(COUNTIF(H52,ListeChoix)*ValeurChoix)=0,TRUE,FALSE)</formula>
    </cfRule>
  </conditionalFormatting>
  <conditionalFormatting sqref="H61:H65">
    <cfRule type="expression" dxfId="15" priority="18">
      <formula>IF(SUMPRODUCT(COUNTIF(H61,ListeChoix)*ValeurChoix)=0,TRUE,FALSE)</formula>
    </cfRule>
  </conditionalFormatting>
  <conditionalFormatting sqref="H69:H75">
    <cfRule type="expression" dxfId="14" priority="17">
      <formula>IF(SUMPRODUCT(COUNTIF(H69,ListeChoix)*ValeurChoix)=0,TRUE,FALSE)</formula>
    </cfRule>
  </conditionalFormatting>
  <conditionalFormatting sqref="H79">
    <cfRule type="expression" dxfId="13" priority="16">
      <formula>IF(SUMPRODUCT(COUNTIF(H79,ListeChoix)*ValeurChoix)=0,TRUE,FALSE)</formula>
    </cfRule>
  </conditionalFormatting>
  <conditionalFormatting sqref="H83:H84">
    <cfRule type="expression" dxfId="12" priority="15">
      <formula>IF(SUMPRODUCT(COUNTIF(H83,ListeChoix)*ValeurChoix)=0,TRUE,FALSE)</formula>
    </cfRule>
  </conditionalFormatting>
  <conditionalFormatting sqref="H91:H92">
    <cfRule type="expression" dxfId="11" priority="14">
      <formula>IF(SUMPRODUCT(COUNTIF(H91,ListeChoix)*ValeurChoix)=0,TRUE,FALSE)</formula>
    </cfRule>
  </conditionalFormatting>
  <conditionalFormatting sqref="H99 H102:H105">
    <cfRule type="expression" dxfId="10" priority="13">
      <formula>IF(SUMPRODUCT(COUNTIF(H99,ListeChoix)*ValeurChoix)=0,TRUE,FALSE)</formula>
    </cfRule>
  </conditionalFormatting>
  <conditionalFormatting sqref="M18">
    <cfRule type="expression" dxfId="9" priority="11">
      <formula>IF(SUMPRODUCT(COUNTIF(M18,ListeChoix)*ValeurChoix)=0,TRUE,FALSE)</formula>
    </cfRule>
  </conditionalFormatting>
  <conditionalFormatting sqref="M22:M23">
    <cfRule type="expression" dxfId="8" priority="10">
      <formula>IF(SUMPRODUCT(COUNTIF(M22,ListeChoix)*ValeurChoix)=0,TRUE,FALSE)</formula>
    </cfRule>
  </conditionalFormatting>
  <conditionalFormatting sqref="M30:M32">
    <cfRule type="expression" dxfId="7" priority="9">
      <formula>IF(SUMPRODUCT(COUNTIF(M30,ListeChoix)*ValeurChoix)=0,TRUE,FALSE)</formula>
    </cfRule>
  </conditionalFormatting>
  <conditionalFormatting sqref="M39:M41">
    <cfRule type="expression" dxfId="6" priority="8">
      <formula>IF(SUMPRODUCT(COUNTIF(M39,ListeChoix)*ValeurChoix)=0,TRUE,FALSE)</formula>
    </cfRule>
  </conditionalFormatting>
  <conditionalFormatting sqref="M45:M48">
    <cfRule type="expression" dxfId="5" priority="7">
      <formula>IF(SUMPRODUCT(COUNTIF(M45,ListeChoix)*ValeurChoix)=0,TRUE,FALSE)</formula>
    </cfRule>
  </conditionalFormatting>
  <conditionalFormatting sqref="M52:M57">
    <cfRule type="expression" dxfId="4" priority="6">
      <formula>IF(SUMPRODUCT(COUNTIF(M52,ListeChoix)*ValeurChoix)=0,TRUE,FALSE)</formula>
    </cfRule>
  </conditionalFormatting>
  <conditionalFormatting sqref="M61:M65">
    <cfRule type="expression" dxfId="3" priority="5">
      <formula>IF(SUMPRODUCT(COUNTIF(M61,ListeChoix)*ValeurChoix)=0,TRUE,FALSE)</formula>
    </cfRule>
  </conditionalFormatting>
  <conditionalFormatting sqref="M69:M75">
    <cfRule type="expression" dxfId="2" priority="4">
      <formula>IF(SUMPRODUCT(COUNTIF(M69,ListeChoix)*ValeurChoix)=0,TRUE,FALSE)</formula>
    </cfRule>
  </conditionalFormatting>
  <conditionalFormatting sqref="M79">
    <cfRule type="expression" dxfId="1" priority="3">
      <formula>IF(SUMPRODUCT(COUNTIF(M79,ListeChoix)*ValeurChoix)=0,TRUE,FALSE)</formula>
    </cfRule>
  </conditionalFormatting>
  <conditionalFormatting sqref="M83:M84">
    <cfRule type="expression" dxfId="0" priority="2">
      <formula>IF(SUMPRODUCT(COUNTIF(M83,ListeChoix)*ValeurChoix)=0,TRUE,FALSE)</formula>
    </cfRule>
  </conditionalFormatting>
  <dataValidations count="2">
    <dataValidation type="list" allowBlank="1" showInputMessage="1" showErrorMessage="1" sqref="H33:H36 M49 H106 H49:H50 H66:H68 M106">
      <formula1>Taches</formula1>
    </dataValidation>
    <dataValidation type="list" allowBlank="1" showInputMessage="1" showErrorMessage="1" sqref="H11 H91:H92 H18 M91:M92 H22:H23 H30:H32 H39:H41 M11 H52:H57 H69:H75 H61:H65 H79 H102:H105 M99 M102:M105 M18 H83:H84 M22:M23 M30:M32 M39:M41 M52:M57 H45:H48 M69:M75 M61:M65 M79 M83:M84 M45:M48 H99">
      <formula1>ListeChoix</formula1>
    </dataValidation>
  </dataValidations>
  <hyperlinks>
    <hyperlink ref="C54" location="'42 - Acompte NF'!A1" display="Salariés, avance trésorerie ( NF )"/>
    <hyperlink ref="C64" location="'43 - Contrôle salaires &amp; DADS'!A1" display="Rapprochement Dads et comptabilité"/>
    <hyperlink ref="C79" location="'46 - Passif RJ'!A1" display="Passif RJ"/>
    <hyperlink ref="C72" location="'445710 Contrôle TVA collectée'!A1" display="Rapprochement Tva et comptabilité"/>
    <hyperlink ref="C84" location="'486600 Cca Charges financières'!A1" display="Cca Financières (RJ)"/>
    <hyperlink ref="C73" location="'44 - Cont. Salaires et Impôts'!A1" display="Rapprochement Impôts &amp; taxes sur salaires"/>
    <hyperlink ref="C22:C23" location="'16 - Emprunt'!A1" display="Vérification comptes &amp; Tableaux d'amts"/>
    <hyperlink ref="C74" location="'445600 Tva déductible'!A1" display="Montant tva déductible comptabilisée au cours de l'exercice"/>
    <hyperlink ref="C57" location="'42 - Intéressement Cap'!A1" display="Intéressement à payer (Balance exploitation et Calcul)"/>
    <hyperlink ref="C65" location="'43 - Contrôle C3S'!A1" display="Contrôle C3S"/>
    <hyperlink ref="C47" location="'41 - Factures à établir'!A1" display="Facture à établir"/>
    <hyperlink ref="C55" location="'Données externes'!A1" display="Congés à payer"/>
    <hyperlink ref="C69" location="'448600 Etat Cap'!A1" display="Etat, CAP"/>
    <hyperlink ref="C83" location="'486600 Cca'!A1" display="Cca Exploitation"/>
    <hyperlink ref="C70" location="'44 - Résultat Fiscal'!A1" display="Détermination résultat fiscal"/>
    <hyperlink ref="C40" location="'40 - FNP'!A1" display="Factures non parvenues : Calculs et justificatifs"/>
    <hyperlink ref="C99" location="'Données externes'!A1" display="Données externes"/>
    <hyperlink ref="C102" location="'Etat sociaux'!A1" display="Etats sociaux"/>
    <hyperlink ref="C91" location="'51 - Etat de rapprochement'!A1" display="Etat de rapprochement"/>
    <hyperlink ref="C18" location="'12 - Affectation résultat N-1'!Zone_d_impression" display="'12 - Affectation résultat N-1'!Zone_d_impression"/>
    <hyperlink ref="C39" location="'40 - Fournisseurs'!A1" display="Analyse fournisseurs"/>
    <hyperlink ref="C45" location="'41 - Clients'!A1" display="Analyse clients"/>
    <hyperlink ref="C53" location="'42 - Note de Frais'!A1" display="Analyse Notes de frais"/>
    <hyperlink ref="C56" location="'42 - Personnel Cap'!A1" display="Personnel Cap"/>
    <hyperlink ref="C62" location="'43 - Org sociaux Cap'!A1" display="Organismes sociaux, Cap"/>
    <hyperlink ref="C32" location="'20 - Immobilisations'!A1" display="Détails immobilisations et amortissements"/>
    <hyperlink ref="C103" location="'99 Relevé frais généraux (2067)'!A1" display="Relevé des frais généraux"/>
  </hyperlinks>
  <printOptions horizontalCentered="1" verticalCentered="1"/>
  <pageMargins left="0" right="0" top="0.19685039370078741" bottom="0.19685039370078741" header="0.51181102362204722" footer="0.51181102362204722"/>
  <pageSetup paperSize="9" scale="65" fitToHeight="0" orientation="landscape" r:id="rId5"/>
  <headerFooter alignWithMargins="0"/>
  <rowBreaks count="1" manualBreakCount="1">
    <brk id="59" max="18" man="1"/>
  </rowBreaks>
  <legacy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C2:C112"/>
  <sheetViews>
    <sheetView workbookViewId="0">
      <selection activeCell="E37" sqref="E37"/>
    </sheetView>
  </sheetViews>
  <sheetFormatPr baseColWidth="10" defaultRowHeight="12.75" x14ac:dyDescent="0.2"/>
  <cols>
    <col min="10" max="10" width="16.140625" customWidth="1"/>
  </cols>
  <sheetData>
    <row r="2" spans="3:3" x14ac:dyDescent="0.2">
      <c r="C2" t="str">
        <f t="array" aca="1" ref="C2" ca="1">INDEX(AnnexeRéférenceTable,SMALL(IF(AnnexeRéférenceTable&lt;&gt;"",ROW(INDIRECT("1:"&amp;ROWS(AnnexeRéférenceTable)))),ROWS($1:1)))</f>
        <v>2016 - 00-0</v>
      </c>
    </row>
    <row r="3" spans="3:3" x14ac:dyDescent="0.2">
      <c r="C3" s="59" t="str">
        <f t="array" aca="1" ref="C3" ca="1">INDEX(AnnexeRéférenceTable,SMALL(IF(AnnexeRéférenceTable&lt;&gt;"",ROW(INDIRECT("1:"&amp;ROWS(AnnexeRéférenceTable)))),ROWS($1:2)))</f>
        <v>2016 - 10-0</v>
      </c>
    </row>
    <row r="4" spans="3:3" x14ac:dyDescent="0.2">
      <c r="C4" s="59" t="str">
        <f t="array" aca="1" ref="C4" ca="1">INDEX(AnnexeRéférenceTable,SMALL(IF(AnnexeRéférenceTable&lt;&gt;"",ROW(INDIRECT("1:"&amp;ROWS(AnnexeRéférenceTable)))),ROWS($1:3)))</f>
        <v>2016 - 16-0</v>
      </c>
    </row>
    <row r="5" spans="3:3" x14ac:dyDescent="0.2">
      <c r="C5" s="59" t="str">
        <f t="array" aca="1" ref="C5" ca="1">INDEX(AnnexeRéférenceTable,SMALL(IF(AnnexeRéférenceTable&lt;&gt;"",ROW(INDIRECT("1:"&amp;ROWS(AnnexeRéférenceTable)))),ROWS($1:4)))</f>
        <v>2016 - 16-1</v>
      </c>
    </row>
    <row r="6" spans="3:3" x14ac:dyDescent="0.2">
      <c r="C6" s="59" t="str">
        <f t="array" aca="1" ref="C6" ca="1">INDEX(AnnexeRéférenceTable,SMALL(IF(AnnexeRéférenceTable&lt;&gt;"",ROW(INDIRECT("1:"&amp;ROWS(AnnexeRéférenceTable)))),ROWS($1:5)))</f>
        <v>2016 - 20-0</v>
      </c>
    </row>
    <row r="7" spans="3:3" x14ac:dyDescent="0.2">
      <c r="C7" s="59" t="str">
        <f t="array" aca="1" ref="C7" ca="1">INDEX(AnnexeRéférenceTable,SMALL(IF(AnnexeRéférenceTable&lt;&gt;"",ROW(INDIRECT("1:"&amp;ROWS(AnnexeRéférenceTable)))),ROWS($1:6)))</f>
        <v>2016 - 20-1</v>
      </c>
    </row>
    <row r="8" spans="3:3" x14ac:dyDescent="0.2">
      <c r="C8" s="59" t="str">
        <f t="array" aca="1" ref="C8" ca="1">INDEX(AnnexeRéférenceTable,SMALL(IF(AnnexeRéférenceTable&lt;&gt;"",ROW(INDIRECT("1:"&amp;ROWS(AnnexeRéférenceTable)))),ROWS($1:7)))</f>
        <v>2016 - 20-2</v>
      </c>
    </row>
    <row r="9" spans="3:3" x14ac:dyDescent="0.2">
      <c r="C9" s="59" t="str">
        <f t="array" aca="1" ref="C9" ca="1">INDEX(AnnexeRéférenceTable,SMALL(IF(AnnexeRéférenceTable&lt;&gt;"",ROW(INDIRECT("1:"&amp;ROWS(AnnexeRéférenceTable)))),ROWS($1:8)))</f>
        <v>2016 - 40-0</v>
      </c>
    </row>
    <row r="10" spans="3:3" x14ac:dyDescent="0.2">
      <c r="C10" s="59" t="str">
        <f t="array" aca="1" ref="C10" ca="1">INDEX(AnnexeRéférenceTable,SMALL(IF(AnnexeRéférenceTable&lt;&gt;"",ROW(INDIRECT("1:"&amp;ROWS(AnnexeRéférenceTable)))),ROWS($1:9)))</f>
        <v>2016 - 40-1</v>
      </c>
    </row>
    <row r="11" spans="3:3" x14ac:dyDescent="0.2">
      <c r="C11" s="59" t="str">
        <f t="array" aca="1" ref="C11" ca="1">INDEX(AnnexeRéférenceTable,SMALL(IF(AnnexeRéférenceTable&lt;&gt;"",ROW(INDIRECT("1:"&amp;ROWS(AnnexeRéférenceTable)))),ROWS($1:10)))</f>
        <v>2016 - 40-2</v>
      </c>
    </row>
    <row r="12" spans="3:3" x14ac:dyDescent="0.2">
      <c r="C12" s="59" t="str">
        <f t="array" aca="1" ref="C12" ca="1">INDEX(AnnexeRéférenceTable,SMALL(IF(AnnexeRéférenceTable&lt;&gt;"",ROW(INDIRECT("1:"&amp;ROWS(AnnexeRéférenceTable)))),ROWS($1:11)))</f>
        <v>2016 - 41-0</v>
      </c>
    </row>
    <row r="13" spans="3:3" x14ac:dyDescent="0.2">
      <c r="C13" s="59" t="str">
        <f t="array" aca="1" ref="C13" ca="1">INDEX(AnnexeRéférenceTable,SMALL(IF(AnnexeRéférenceTable&lt;&gt;"",ROW(INDIRECT("1:"&amp;ROWS(AnnexeRéférenceTable)))),ROWS($1:12)))</f>
        <v>2016 - 41-1</v>
      </c>
    </row>
    <row r="14" spans="3:3" x14ac:dyDescent="0.2">
      <c r="C14" s="59" t="str">
        <f t="array" aca="1" ref="C14" ca="1">INDEX(AnnexeRéférenceTable,SMALL(IF(AnnexeRéférenceTable&lt;&gt;"",ROW(INDIRECT("1:"&amp;ROWS(AnnexeRéférenceTable)))),ROWS($1:13)))</f>
        <v>2016 - 41-2</v>
      </c>
    </row>
    <row r="15" spans="3:3" x14ac:dyDescent="0.2">
      <c r="C15" s="59" t="str">
        <f t="array" aca="1" ref="C15" ca="1">INDEX(AnnexeRéférenceTable,SMALL(IF(AnnexeRéférenceTable&lt;&gt;"",ROW(INDIRECT("1:"&amp;ROWS(AnnexeRéférenceTable)))),ROWS($1:14)))</f>
        <v>2016 - 41-3</v>
      </c>
    </row>
    <row r="16" spans="3:3" x14ac:dyDescent="0.2">
      <c r="C16" s="59" t="str">
        <f t="array" aca="1" ref="C16" ca="1">INDEX(AnnexeRéférenceTable,SMALL(IF(AnnexeRéférenceTable&lt;&gt;"",ROW(INDIRECT("1:"&amp;ROWS(AnnexeRéférenceTable)))),ROWS($1:15)))</f>
        <v>2016 - 42-0</v>
      </c>
    </row>
    <row r="17" spans="3:3" x14ac:dyDescent="0.2">
      <c r="C17" s="59" t="str">
        <f t="array" aca="1" ref="C17" ca="1">INDEX(AnnexeRéférenceTable,SMALL(IF(AnnexeRéférenceTable&lt;&gt;"",ROW(INDIRECT("1:"&amp;ROWS(AnnexeRéférenceTable)))),ROWS($1:16)))</f>
        <v>2016 - 42-1</v>
      </c>
    </row>
    <row r="18" spans="3:3" x14ac:dyDescent="0.2">
      <c r="C18" s="59" t="str">
        <f t="array" aca="1" ref="C18" ca="1">INDEX(AnnexeRéférenceTable,SMALL(IF(AnnexeRéférenceTable&lt;&gt;"",ROW(INDIRECT("1:"&amp;ROWS(AnnexeRéférenceTable)))),ROWS($1:17)))</f>
        <v>2016 - 42-2</v>
      </c>
    </row>
    <row r="19" spans="3:3" x14ac:dyDescent="0.2">
      <c r="C19" s="59" t="str">
        <f t="array" aca="1" ref="C19" ca="1">INDEX(AnnexeRéférenceTable,SMALL(IF(AnnexeRéférenceTable&lt;&gt;"",ROW(INDIRECT("1:"&amp;ROWS(AnnexeRéférenceTable)))),ROWS($1:18)))</f>
        <v>2016 - 42-3</v>
      </c>
    </row>
    <row r="20" spans="3:3" x14ac:dyDescent="0.2">
      <c r="C20" s="59" t="str">
        <f t="array" aca="1" ref="C20" ca="1">INDEX(AnnexeRéférenceTable,SMALL(IF(AnnexeRéférenceTable&lt;&gt;"",ROW(INDIRECT("1:"&amp;ROWS(AnnexeRéférenceTable)))),ROWS($1:19)))</f>
        <v>2016 - 42-4</v>
      </c>
    </row>
    <row r="21" spans="3:3" x14ac:dyDescent="0.2">
      <c r="C21" s="59" t="str">
        <f t="array" aca="1" ref="C21" ca="1">INDEX(AnnexeRéférenceTable,SMALL(IF(AnnexeRéférenceTable&lt;&gt;"",ROW(INDIRECT("1:"&amp;ROWS(AnnexeRéférenceTable)))),ROWS($1:20)))</f>
        <v>2016 - 42-5</v>
      </c>
    </row>
    <row r="22" spans="3:3" x14ac:dyDescent="0.2">
      <c r="C22" s="59" t="str">
        <f t="array" aca="1" ref="C22" ca="1">INDEX(AnnexeRéférenceTable,SMALL(IF(AnnexeRéférenceTable&lt;&gt;"",ROW(INDIRECT("1:"&amp;ROWS(AnnexeRéférenceTable)))),ROWS($1:21)))</f>
        <v>2016 - 43-0</v>
      </c>
    </row>
    <row r="23" spans="3:3" x14ac:dyDescent="0.2">
      <c r="C23" s="59" t="str">
        <f t="array" aca="1" ref="C23" ca="1">INDEX(AnnexeRéférenceTable,SMALL(IF(AnnexeRéférenceTable&lt;&gt;"",ROW(INDIRECT("1:"&amp;ROWS(AnnexeRéférenceTable)))),ROWS($1:22)))</f>
        <v>2016 - 43-1</v>
      </c>
    </row>
    <row r="24" spans="3:3" x14ac:dyDescent="0.2">
      <c r="C24" s="59" t="str">
        <f t="array" aca="1" ref="C24" ca="1">INDEX(AnnexeRéférenceTable,SMALL(IF(AnnexeRéférenceTable&lt;&gt;"",ROW(INDIRECT("1:"&amp;ROWS(AnnexeRéférenceTable)))),ROWS($1:23)))</f>
        <v>2016 - 43-2</v>
      </c>
    </row>
    <row r="25" spans="3:3" x14ac:dyDescent="0.2">
      <c r="C25" s="59" t="str">
        <f t="array" aca="1" ref="C25" ca="1">INDEX(AnnexeRéférenceTable,SMALL(IF(AnnexeRéférenceTable&lt;&gt;"",ROW(INDIRECT("1:"&amp;ROWS(AnnexeRéférenceTable)))),ROWS($1:24)))</f>
        <v>2016 - 43-3</v>
      </c>
    </row>
    <row r="26" spans="3:3" x14ac:dyDescent="0.2">
      <c r="C26" s="59" t="str">
        <f t="array" aca="1" ref="C26" ca="1">INDEX(AnnexeRéférenceTable,SMALL(IF(AnnexeRéférenceTable&lt;&gt;"",ROW(INDIRECT("1:"&amp;ROWS(AnnexeRéférenceTable)))),ROWS($1:25)))</f>
        <v>2016 - 43-4</v>
      </c>
    </row>
    <row r="27" spans="3:3" x14ac:dyDescent="0.2">
      <c r="C27" s="59" t="str">
        <f t="array" aca="1" ref="C27" ca="1">INDEX(AnnexeRéférenceTable,SMALL(IF(AnnexeRéférenceTable&lt;&gt;"",ROW(INDIRECT("1:"&amp;ROWS(AnnexeRéférenceTable)))),ROWS($1:26)))</f>
        <v>2016 - 44-0</v>
      </c>
    </row>
    <row r="28" spans="3:3" x14ac:dyDescent="0.2">
      <c r="C28" s="59" t="str">
        <f t="array" aca="1" ref="C28" ca="1">INDEX(AnnexeRéférenceTable,SMALL(IF(AnnexeRéférenceTable&lt;&gt;"",ROW(INDIRECT("1:"&amp;ROWS(AnnexeRéférenceTable)))),ROWS($1:27)))</f>
        <v>2016 - 44-1</v>
      </c>
    </row>
    <row r="29" spans="3:3" x14ac:dyDescent="0.2">
      <c r="C29" s="59" t="str">
        <f t="array" aca="1" ref="C29" ca="1">INDEX(AnnexeRéférenceTable,SMALL(IF(AnnexeRéférenceTable&lt;&gt;"",ROW(INDIRECT("1:"&amp;ROWS(AnnexeRéférenceTable)))),ROWS($1:28)))</f>
        <v>2016 - 44-2</v>
      </c>
    </row>
    <row r="30" spans="3:3" x14ac:dyDescent="0.2">
      <c r="C30" s="59" t="str">
        <f t="array" aca="1" ref="C30" ca="1">INDEX(AnnexeRéférenceTable,SMALL(IF(AnnexeRéférenceTable&lt;&gt;"",ROW(INDIRECT("1:"&amp;ROWS(AnnexeRéférenceTable)))),ROWS($1:29)))</f>
        <v>2016 - 44-3</v>
      </c>
    </row>
    <row r="31" spans="3:3" x14ac:dyDescent="0.2">
      <c r="C31" s="59" t="str">
        <f t="array" aca="1" ref="C31" ca="1">INDEX(AnnexeRéférenceTable,SMALL(IF(AnnexeRéférenceTable&lt;&gt;"",ROW(INDIRECT("1:"&amp;ROWS(AnnexeRéférenceTable)))),ROWS($1:30)))</f>
        <v>2016 - 44-4</v>
      </c>
    </row>
    <row r="32" spans="3:3" x14ac:dyDescent="0.2">
      <c r="C32" s="59" t="str">
        <f t="array" aca="1" ref="C32" ca="1">INDEX(AnnexeRéférenceTable,SMALL(IF(AnnexeRéférenceTable&lt;&gt;"",ROW(INDIRECT("1:"&amp;ROWS(AnnexeRéférenceTable)))),ROWS($1:31)))</f>
        <v>2016 - 44-5</v>
      </c>
    </row>
    <row r="33" spans="3:3" x14ac:dyDescent="0.2">
      <c r="C33" s="59" t="str">
        <f t="array" aca="1" ref="C33" ca="1">INDEX(AnnexeRéférenceTable,SMALL(IF(AnnexeRéférenceTable&lt;&gt;"",ROW(INDIRECT("1:"&amp;ROWS(AnnexeRéférenceTable)))),ROWS($1:32)))</f>
        <v>2016 - 44-6</v>
      </c>
    </row>
    <row r="34" spans="3:3" x14ac:dyDescent="0.2">
      <c r="C34" s="59" t="str">
        <f t="array" aca="1" ref="C34" ca="1">INDEX(AnnexeRéférenceTable,SMALL(IF(AnnexeRéférenceTable&lt;&gt;"",ROW(INDIRECT("1:"&amp;ROWS(AnnexeRéférenceTable)))),ROWS($1:33)))</f>
        <v>2016 - 46-0</v>
      </c>
    </row>
    <row r="35" spans="3:3" x14ac:dyDescent="0.2">
      <c r="C35" s="59" t="str">
        <f t="array" aca="1" ref="C35" ca="1">INDEX(AnnexeRéférenceTable,SMALL(IF(AnnexeRéférenceTable&lt;&gt;"",ROW(INDIRECT("1:"&amp;ROWS(AnnexeRéférenceTable)))),ROWS($1:34)))</f>
        <v>2016 - 48-0</v>
      </c>
    </row>
    <row r="36" spans="3:3" x14ac:dyDescent="0.2">
      <c r="C36" s="59" t="str">
        <f t="array" aca="1" ref="C36" ca="1">INDEX(AnnexeRéférenceTable,SMALL(IF(AnnexeRéférenceTable&lt;&gt;"",ROW(INDIRECT("1:"&amp;ROWS(AnnexeRéférenceTable)))),ROWS($1:35)))</f>
        <v>2016 - 48-1</v>
      </c>
    </row>
    <row r="37" spans="3:3" x14ac:dyDescent="0.2">
      <c r="C37" s="59" t="str">
        <f t="array" aca="1" ref="C37" ca="1">INDEX(AnnexeRéférenceTable,SMALL(IF(AnnexeRéférenceTable&lt;&gt;"",ROW(INDIRECT("1:"&amp;ROWS(AnnexeRéférenceTable)))),ROWS($1:36)))</f>
        <v>2016 - 51-0</v>
      </c>
    </row>
    <row r="38" spans="3:3" x14ac:dyDescent="0.2">
      <c r="C38" s="59" t="str">
        <f t="array" aca="1" ref="C38" ca="1">INDEX(AnnexeRéférenceTable,SMALL(IF(AnnexeRéférenceTable&lt;&gt;"",ROW(INDIRECT("1:"&amp;ROWS(AnnexeRéférenceTable)))),ROWS($1:37)))</f>
        <v>2016 - 51-1</v>
      </c>
    </row>
    <row r="39" spans="3:3" x14ac:dyDescent="0.2">
      <c r="C39" s="59" t="str">
        <f t="array" aca="1" ref="C39" ca="1">INDEX(AnnexeRéférenceTable,SMALL(IF(AnnexeRéférenceTable&lt;&gt;"",ROW(INDIRECT("1:"&amp;ROWS(AnnexeRéférenceTable)))),ROWS($1:38)))</f>
        <v>2016 - 98-0</v>
      </c>
    </row>
    <row r="40" spans="3:3" x14ac:dyDescent="0.2">
      <c r="C40" s="59" t="str">
        <f t="array" aca="1" ref="C40" ca="1">INDEX(AnnexeRéférenceTable,SMALL(IF(AnnexeRéférenceTable&lt;&gt;"",ROW(INDIRECT("1:"&amp;ROWS(AnnexeRéférenceTable)))),ROWS($1:39)))</f>
        <v>2016 - 99-0</v>
      </c>
    </row>
    <row r="41" spans="3:3" x14ac:dyDescent="0.2">
      <c r="C41" s="59" t="str">
        <f t="array" aca="1" ref="C41" ca="1">INDEX(AnnexeRéférenceTable,SMALL(IF(AnnexeRéférenceTable&lt;&gt;"",ROW(INDIRECT("1:"&amp;ROWS(AnnexeRéférenceTable)))),ROWS($1:40)))</f>
        <v>2016 - 99-1</v>
      </c>
    </row>
    <row r="42" spans="3:3" x14ac:dyDescent="0.2">
      <c r="C42" s="59" t="str">
        <f t="array" aca="1" ref="C42" ca="1">INDEX(AnnexeRéférenceTable,SMALL(IF(AnnexeRéférenceTable&lt;&gt;"",ROW(INDIRECT("1:"&amp;ROWS(AnnexeRéférenceTable)))),ROWS($1:41)))</f>
        <v>2016 - 99-2</v>
      </c>
    </row>
    <row r="43" spans="3:3" x14ac:dyDescent="0.2">
      <c r="C43" s="59" t="str">
        <f t="array" aca="1" ref="C43" ca="1">INDEX(AnnexeRéférenceTable,SMALL(IF(AnnexeRéférenceTable&lt;&gt;"",ROW(INDIRECT("1:"&amp;ROWS(AnnexeRéférenceTable)))),ROWS($1:42)))</f>
        <v>2016 - 99-3</v>
      </c>
    </row>
    <row r="44" spans="3:3" x14ac:dyDescent="0.2">
      <c r="C44" s="59" t="e">
        <f t="array" aca="1" ref="C44" ca="1">INDEX(AnnexeRéférenceTable,SMALL(IF(AnnexeRéférenceTable&lt;&gt;"",ROW(INDIRECT("1:"&amp;ROWS(AnnexeRéférenceTable)))),ROWS($1:43)))</f>
        <v>#NUM!</v>
      </c>
    </row>
    <row r="45" spans="3:3" x14ac:dyDescent="0.2">
      <c r="C45" s="59" t="e">
        <f t="array" aca="1" ref="C45" ca="1">INDEX(AnnexeRéférenceTable,SMALL(IF(AnnexeRéférenceTable&lt;&gt;"",ROW(INDIRECT("1:"&amp;ROWS(AnnexeRéférenceTable)))),ROWS($1:44)))</f>
        <v>#NUM!</v>
      </c>
    </row>
    <row r="46" spans="3:3" x14ac:dyDescent="0.2">
      <c r="C46" s="59" t="e">
        <f t="array" aca="1" ref="C46" ca="1">INDEX(AnnexeRéférenceTable,SMALL(IF(AnnexeRéférenceTable&lt;&gt;"",ROW(INDIRECT("1:"&amp;ROWS(AnnexeRéférenceTable)))),ROWS($1:45)))</f>
        <v>#NUM!</v>
      </c>
    </row>
    <row r="47" spans="3:3" x14ac:dyDescent="0.2">
      <c r="C47" s="59" t="e">
        <f t="array" aca="1" ref="C47" ca="1">INDEX(AnnexeRéférenceTable,SMALL(IF(AnnexeRéférenceTable&lt;&gt;"",ROW(INDIRECT("1:"&amp;ROWS(AnnexeRéférenceTable)))),ROWS($1:46)))</f>
        <v>#NUM!</v>
      </c>
    </row>
    <row r="48" spans="3:3" x14ac:dyDescent="0.2">
      <c r="C48" s="59" t="e">
        <f t="array" aca="1" ref="C48" ca="1">INDEX(AnnexeRéférenceTable,SMALL(IF(AnnexeRéférenceTable&lt;&gt;"",ROW(INDIRECT("1:"&amp;ROWS(AnnexeRéférenceTable)))),ROWS($1:47)))</f>
        <v>#NUM!</v>
      </c>
    </row>
    <row r="49" spans="3:3" x14ac:dyDescent="0.2">
      <c r="C49" s="59" t="e">
        <f t="array" aca="1" ref="C49" ca="1">INDEX(AnnexeRéférenceTable,SMALL(IF(AnnexeRéférenceTable&lt;&gt;"",ROW(INDIRECT("1:"&amp;ROWS(AnnexeRéférenceTable)))),ROWS($1:48)))</f>
        <v>#NUM!</v>
      </c>
    </row>
    <row r="50" spans="3:3" x14ac:dyDescent="0.2">
      <c r="C50" s="59" t="e">
        <f t="array" aca="1" ref="C50" ca="1">INDEX(AnnexeRéférenceTable,SMALL(IF(AnnexeRéférenceTable&lt;&gt;"",ROW(INDIRECT("1:"&amp;ROWS(AnnexeRéférenceTable)))),ROWS($1:49)))</f>
        <v>#NUM!</v>
      </c>
    </row>
    <row r="51" spans="3:3" x14ac:dyDescent="0.2">
      <c r="C51" s="59" t="e">
        <f t="array" aca="1" ref="C51" ca="1">INDEX(AnnexeRéférenceTable,SMALL(IF(AnnexeRéférenceTable&lt;&gt;"",ROW(INDIRECT("1:"&amp;ROWS(AnnexeRéférenceTable)))),ROWS($1:50)))</f>
        <v>#NUM!</v>
      </c>
    </row>
    <row r="52" spans="3:3" x14ac:dyDescent="0.2">
      <c r="C52" s="59" t="e">
        <f t="array" aca="1" ref="C52" ca="1">INDEX(AnnexeRéférenceTable,SMALL(IF(AnnexeRéférenceTable&lt;&gt;"",ROW(INDIRECT("1:"&amp;ROWS(AnnexeRéférenceTable)))),ROWS($1:51)))</f>
        <v>#NUM!</v>
      </c>
    </row>
    <row r="53" spans="3:3" x14ac:dyDescent="0.2">
      <c r="C53" s="59" t="e">
        <f t="array" aca="1" ref="C53" ca="1">INDEX(AnnexeRéférenceTable,SMALL(IF(AnnexeRéférenceTable&lt;&gt;"",ROW(INDIRECT("1:"&amp;ROWS(AnnexeRéférenceTable)))),ROWS($1:52)))</f>
        <v>#NUM!</v>
      </c>
    </row>
    <row r="54" spans="3:3" x14ac:dyDescent="0.2">
      <c r="C54" s="59" t="e">
        <f t="array" aca="1" ref="C54" ca="1">INDEX(AnnexeRéférenceTable,SMALL(IF(AnnexeRéférenceTable&lt;&gt;"",ROW(INDIRECT("1:"&amp;ROWS(AnnexeRéférenceTable)))),ROWS($1:53)))</f>
        <v>#NUM!</v>
      </c>
    </row>
    <row r="55" spans="3:3" x14ac:dyDescent="0.2">
      <c r="C55" s="59" t="e">
        <f t="array" aca="1" ref="C55" ca="1">INDEX(AnnexeRéférenceTable,SMALL(IF(AnnexeRéférenceTable&lt;&gt;"",ROW(INDIRECT("1:"&amp;ROWS(AnnexeRéférenceTable)))),ROWS($1:54)))</f>
        <v>#NUM!</v>
      </c>
    </row>
    <row r="56" spans="3:3" x14ac:dyDescent="0.2">
      <c r="C56" s="59" t="e">
        <f t="array" aca="1" ref="C56" ca="1">INDEX(AnnexeRéférenceTable,SMALL(IF(AnnexeRéférenceTable&lt;&gt;"",ROW(INDIRECT("1:"&amp;ROWS(AnnexeRéférenceTable)))),ROWS($1:55)))</f>
        <v>#NUM!</v>
      </c>
    </row>
    <row r="57" spans="3:3" x14ac:dyDescent="0.2">
      <c r="C57" s="59" t="e">
        <f t="array" aca="1" ref="C57" ca="1">INDEX(AnnexeRéférenceTable,SMALL(IF(AnnexeRéférenceTable&lt;&gt;"",ROW(INDIRECT("1:"&amp;ROWS(AnnexeRéférenceTable)))),ROWS($1:56)))</f>
        <v>#NUM!</v>
      </c>
    </row>
    <row r="58" spans="3:3" x14ac:dyDescent="0.2">
      <c r="C58" s="59" t="e">
        <f t="array" aca="1" ref="C58" ca="1">INDEX(AnnexeRéférenceTable,SMALL(IF(AnnexeRéférenceTable&lt;&gt;"",ROW(INDIRECT("1:"&amp;ROWS(AnnexeRéférenceTable)))),ROWS($1:57)))</f>
        <v>#NUM!</v>
      </c>
    </row>
    <row r="59" spans="3:3" x14ac:dyDescent="0.2">
      <c r="C59" s="59" t="e">
        <f t="array" aca="1" ref="C59" ca="1">INDEX(AnnexeRéférenceTable,SMALL(IF(AnnexeRéférenceTable&lt;&gt;"",ROW(INDIRECT("1:"&amp;ROWS(AnnexeRéférenceTable)))),ROWS($1:58)))</f>
        <v>#NUM!</v>
      </c>
    </row>
    <row r="60" spans="3:3" x14ac:dyDescent="0.2">
      <c r="C60" s="59" t="e">
        <f t="array" aca="1" ref="C60" ca="1">INDEX(AnnexeRéférenceTable,SMALL(IF(AnnexeRéférenceTable&lt;&gt;"",ROW(INDIRECT("1:"&amp;ROWS(AnnexeRéférenceTable)))),ROWS($1:59)))</f>
        <v>#NUM!</v>
      </c>
    </row>
    <row r="61" spans="3:3" x14ac:dyDescent="0.2">
      <c r="C61" s="59" t="e">
        <f t="array" aca="1" ref="C61" ca="1">INDEX(AnnexeRéférenceTable,SMALL(IF(AnnexeRéférenceTable&lt;&gt;"",ROW(INDIRECT("1:"&amp;ROWS(AnnexeRéférenceTable)))),ROWS($1:60)))</f>
        <v>#NUM!</v>
      </c>
    </row>
    <row r="62" spans="3:3" x14ac:dyDescent="0.2">
      <c r="C62" s="59" t="e">
        <f t="array" aca="1" ref="C62" ca="1">INDEX(AnnexeRéférenceTable,SMALL(IF(AnnexeRéférenceTable&lt;&gt;"",ROW(INDIRECT("1:"&amp;ROWS(AnnexeRéférenceTable)))),ROWS($1:61)))</f>
        <v>#NUM!</v>
      </c>
    </row>
    <row r="63" spans="3:3" x14ac:dyDescent="0.2">
      <c r="C63" s="59" t="e">
        <f t="array" aca="1" ref="C63" ca="1">INDEX(AnnexeRéférenceTable,SMALL(IF(AnnexeRéférenceTable&lt;&gt;"",ROW(INDIRECT("1:"&amp;ROWS(AnnexeRéférenceTable)))),ROWS($1:62)))</f>
        <v>#NUM!</v>
      </c>
    </row>
    <row r="64" spans="3:3" x14ac:dyDescent="0.2">
      <c r="C64" s="59" t="e">
        <f t="array" aca="1" ref="C64" ca="1">INDEX(AnnexeRéférenceTable,SMALL(IF(AnnexeRéférenceTable&lt;&gt;"",ROW(INDIRECT("1:"&amp;ROWS(AnnexeRéférenceTable)))),ROWS($1:63)))</f>
        <v>#NUM!</v>
      </c>
    </row>
    <row r="65" spans="3:3" x14ac:dyDescent="0.2">
      <c r="C65" s="59" t="e">
        <f t="array" aca="1" ref="C65" ca="1">INDEX(AnnexeRéférenceTable,SMALL(IF(AnnexeRéférenceTable&lt;&gt;"",ROW(INDIRECT("1:"&amp;ROWS(AnnexeRéférenceTable)))),ROWS($1:64)))</f>
        <v>#NUM!</v>
      </c>
    </row>
    <row r="66" spans="3:3" x14ac:dyDescent="0.2">
      <c r="C66" s="59" t="e">
        <f t="array" aca="1" ref="C66" ca="1">INDEX(AnnexeRéférenceTable,SMALL(IF(AnnexeRéférenceTable&lt;&gt;"",ROW(INDIRECT("1:"&amp;ROWS(AnnexeRéférenceTable)))),ROWS($1:65)))</f>
        <v>#NUM!</v>
      </c>
    </row>
    <row r="67" spans="3:3" x14ac:dyDescent="0.2">
      <c r="C67" s="59" t="e">
        <f t="array" aca="1" ref="C67" ca="1">INDEX(AnnexeRéférenceTable,SMALL(IF(AnnexeRéférenceTable&lt;&gt;"",ROW(INDIRECT("1:"&amp;ROWS(AnnexeRéférenceTable)))),ROWS($1:66)))</f>
        <v>#NUM!</v>
      </c>
    </row>
    <row r="68" spans="3:3" x14ac:dyDescent="0.2">
      <c r="C68" s="59" t="e">
        <f t="array" aca="1" ref="C68" ca="1">INDEX(AnnexeRéférenceTable,SMALL(IF(AnnexeRéférenceTable&lt;&gt;"",ROW(INDIRECT("1:"&amp;ROWS(AnnexeRéférenceTable)))),ROWS($1:67)))</f>
        <v>#NUM!</v>
      </c>
    </row>
    <row r="69" spans="3:3" x14ac:dyDescent="0.2">
      <c r="C69" s="59" t="e">
        <f t="array" aca="1" ref="C69" ca="1">INDEX(AnnexeRéférenceTable,SMALL(IF(AnnexeRéférenceTable&lt;&gt;"",ROW(INDIRECT("1:"&amp;ROWS(AnnexeRéférenceTable)))),ROWS($1:68)))</f>
        <v>#NUM!</v>
      </c>
    </row>
    <row r="70" spans="3:3" x14ac:dyDescent="0.2">
      <c r="C70" s="59" t="e">
        <f t="array" aca="1" ref="C70" ca="1">INDEX(AnnexeRéférenceTable,SMALL(IF(AnnexeRéférenceTable&lt;&gt;"",ROW(INDIRECT("1:"&amp;ROWS(AnnexeRéférenceTable)))),ROWS($1:69)))</f>
        <v>#NUM!</v>
      </c>
    </row>
    <row r="71" spans="3:3" x14ac:dyDescent="0.2">
      <c r="C71" s="59" t="e">
        <f t="array" aca="1" ref="C71" ca="1">INDEX(AnnexeRéférenceTable,SMALL(IF(AnnexeRéférenceTable&lt;&gt;"",ROW(INDIRECT("1:"&amp;ROWS(AnnexeRéférenceTable)))),ROWS($1:70)))</f>
        <v>#NUM!</v>
      </c>
    </row>
    <row r="72" spans="3:3" x14ac:dyDescent="0.2">
      <c r="C72" s="59" t="e">
        <f t="array" aca="1" ref="C72" ca="1">INDEX(AnnexeRéférenceTable,SMALL(IF(AnnexeRéférenceTable&lt;&gt;"",ROW(INDIRECT("1:"&amp;ROWS(AnnexeRéférenceTable)))),ROWS($1:71)))</f>
        <v>#NUM!</v>
      </c>
    </row>
    <row r="73" spans="3:3" x14ac:dyDescent="0.2">
      <c r="C73" s="59" t="e">
        <f t="array" aca="1" ref="C73" ca="1">INDEX(AnnexeRéférenceTable,SMALL(IF(AnnexeRéférenceTable&lt;&gt;"",ROW(INDIRECT("1:"&amp;ROWS(AnnexeRéférenceTable)))),ROWS($1:72)))</f>
        <v>#NUM!</v>
      </c>
    </row>
    <row r="74" spans="3:3" x14ac:dyDescent="0.2">
      <c r="C74" s="59" t="e">
        <f t="array" aca="1" ref="C74" ca="1">INDEX(AnnexeRéférenceTable,SMALL(IF(AnnexeRéférenceTable&lt;&gt;"",ROW(INDIRECT("1:"&amp;ROWS(AnnexeRéférenceTable)))),ROWS($1:73)))</f>
        <v>#NUM!</v>
      </c>
    </row>
    <row r="75" spans="3:3" x14ac:dyDescent="0.2">
      <c r="C75" s="59" t="e">
        <f t="array" aca="1" ref="C75" ca="1">INDEX(AnnexeRéférenceTable,SMALL(IF(AnnexeRéférenceTable&lt;&gt;"",ROW(INDIRECT("1:"&amp;ROWS(AnnexeRéférenceTable)))),ROWS($1:74)))</f>
        <v>#NUM!</v>
      </c>
    </row>
    <row r="76" spans="3:3" x14ac:dyDescent="0.2">
      <c r="C76" s="59" t="e">
        <f t="array" aca="1" ref="C76" ca="1">INDEX(AnnexeRéférenceTable,SMALL(IF(AnnexeRéférenceTable&lt;&gt;"",ROW(INDIRECT("1:"&amp;ROWS(AnnexeRéférenceTable)))),ROWS($1:75)))</f>
        <v>#NUM!</v>
      </c>
    </row>
    <row r="77" spans="3:3" x14ac:dyDescent="0.2">
      <c r="C77" s="59" t="e">
        <f t="array" aca="1" ref="C77" ca="1">INDEX(AnnexeRéférenceTable,SMALL(IF(AnnexeRéférenceTable&lt;&gt;"",ROW(INDIRECT("1:"&amp;ROWS(AnnexeRéférenceTable)))),ROWS($1:76)))</f>
        <v>#NUM!</v>
      </c>
    </row>
    <row r="78" spans="3:3" x14ac:dyDescent="0.2">
      <c r="C78" s="59" t="e">
        <f t="array" aca="1" ref="C78" ca="1">INDEX(AnnexeRéférenceTable,SMALL(IF(AnnexeRéférenceTable&lt;&gt;"",ROW(INDIRECT("1:"&amp;ROWS(AnnexeRéférenceTable)))),ROWS($1:77)))</f>
        <v>#NUM!</v>
      </c>
    </row>
    <row r="79" spans="3:3" x14ac:dyDescent="0.2">
      <c r="C79" s="59" t="e">
        <f t="array" aca="1" ref="C79" ca="1">INDEX(AnnexeRéférenceTable,SMALL(IF(AnnexeRéférenceTable&lt;&gt;"",ROW(INDIRECT("1:"&amp;ROWS(AnnexeRéférenceTable)))),ROWS($1:78)))</f>
        <v>#NUM!</v>
      </c>
    </row>
    <row r="80" spans="3:3" x14ac:dyDescent="0.2">
      <c r="C80" s="59" t="e">
        <f t="array" aca="1" ref="C80" ca="1">INDEX(AnnexeRéférenceTable,SMALL(IF(AnnexeRéférenceTable&lt;&gt;"",ROW(INDIRECT("1:"&amp;ROWS(AnnexeRéférenceTable)))),ROWS($1:79)))</f>
        <v>#NUM!</v>
      </c>
    </row>
    <row r="81" spans="3:3" x14ac:dyDescent="0.2">
      <c r="C81" s="59" t="e">
        <f t="array" aca="1" ref="C81" ca="1">INDEX(AnnexeRéférenceTable,SMALL(IF(AnnexeRéférenceTable&lt;&gt;"",ROW(INDIRECT("1:"&amp;ROWS(AnnexeRéférenceTable)))),ROWS($1:80)))</f>
        <v>#NUM!</v>
      </c>
    </row>
    <row r="82" spans="3:3" x14ac:dyDescent="0.2">
      <c r="C82" s="59" t="e">
        <f t="array" aca="1" ref="C82" ca="1">INDEX(AnnexeRéférenceTable,SMALL(IF(AnnexeRéférenceTable&lt;&gt;"",ROW(INDIRECT("1:"&amp;ROWS(AnnexeRéférenceTable)))),ROWS($1:81)))</f>
        <v>#NUM!</v>
      </c>
    </row>
    <row r="83" spans="3:3" x14ac:dyDescent="0.2">
      <c r="C83" s="59" t="e">
        <f t="array" aca="1" ref="C83" ca="1">INDEX(AnnexeRéférenceTable,SMALL(IF(AnnexeRéférenceTable&lt;&gt;"",ROW(INDIRECT("1:"&amp;ROWS(AnnexeRéférenceTable)))),ROWS($1:82)))</f>
        <v>#NUM!</v>
      </c>
    </row>
    <row r="84" spans="3:3" x14ac:dyDescent="0.2">
      <c r="C84" s="59" t="e">
        <f t="array" aca="1" ref="C84" ca="1">INDEX(AnnexeRéférenceTable,SMALL(IF(AnnexeRéférenceTable&lt;&gt;"",ROW(INDIRECT("1:"&amp;ROWS(AnnexeRéférenceTable)))),ROWS($1:83)))</f>
        <v>#NUM!</v>
      </c>
    </row>
    <row r="85" spans="3:3" x14ac:dyDescent="0.2">
      <c r="C85" s="59" t="e">
        <f t="array" aca="1" ref="C85" ca="1">INDEX(AnnexeRéférenceTable,SMALL(IF(AnnexeRéférenceTable&lt;&gt;"",ROW(INDIRECT("1:"&amp;ROWS(AnnexeRéférenceTable)))),ROWS($1:84)))</f>
        <v>#NUM!</v>
      </c>
    </row>
    <row r="86" spans="3:3" x14ac:dyDescent="0.2">
      <c r="C86" s="59" t="e">
        <f t="array" aca="1" ref="C86" ca="1">INDEX(AnnexeRéférenceTable,SMALL(IF(AnnexeRéférenceTable&lt;&gt;"",ROW(INDIRECT("1:"&amp;ROWS(AnnexeRéférenceTable)))),ROWS($1:85)))</f>
        <v>#NUM!</v>
      </c>
    </row>
    <row r="87" spans="3:3" x14ac:dyDescent="0.2">
      <c r="C87" s="59" t="e">
        <f t="array" aca="1" ref="C87" ca="1">INDEX(AnnexeRéférenceTable,SMALL(IF(AnnexeRéférenceTable&lt;&gt;"",ROW(INDIRECT("1:"&amp;ROWS(AnnexeRéférenceTable)))),ROWS($1:86)))</f>
        <v>#NUM!</v>
      </c>
    </row>
    <row r="88" spans="3:3" x14ac:dyDescent="0.2">
      <c r="C88" s="59" t="e">
        <f t="array" aca="1" ref="C88" ca="1">INDEX(AnnexeRéférenceTable,SMALL(IF(AnnexeRéférenceTable&lt;&gt;"",ROW(INDIRECT("1:"&amp;ROWS(AnnexeRéférenceTable)))),ROWS($1:87)))</f>
        <v>#NUM!</v>
      </c>
    </row>
    <row r="89" spans="3:3" x14ac:dyDescent="0.2">
      <c r="C89" s="59" t="e">
        <f t="array" aca="1" ref="C89" ca="1">INDEX(AnnexeRéférenceTable,SMALL(IF(AnnexeRéférenceTable&lt;&gt;"",ROW(INDIRECT("1:"&amp;ROWS(AnnexeRéférenceTable)))),ROWS($1:88)))</f>
        <v>#NUM!</v>
      </c>
    </row>
    <row r="90" spans="3:3" x14ac:dyDescent="0.2">
      <c r="C90" s="59" t="e">
        <f t="array" aca="1" ref="C90" ca="1">INDEX(AnnexeRéférenceTable,SMALL(IF(AnnexeRéférenceTable&lt;&gt;"",ROW(INDIRECT("1:"&amp;ROWS(AnnexeRéférenceTable)))),ROWS($1:89)))</f>
        <v>#NUM!</v>
      </c>
    </row>
    <row r="91" spans="3:3" x14ac:dyDescent="0.2">
      <c r="C91" s="59" t="e">
        <f t="array" aca="1" ref="C91" ca="1">INDEX(AnnexeRéférenceTable,SMALL(IF(AnnexeRéférenceTable&lt;&gt;"",ROW(INDIRECT("1:"&amp;ROWS(AnnexeRéférenceTable)))),ROWS($1:90)))</f>
        <v>#NUM!</v>
      </c>
    </row>
    <row r="92" spans="3:3" x14ac:dyDescent="0.2">
      <c r="C92" s="59" t="e">
        <f t="array" aca="1" ref="C92" ca="1">INDEX(AnnexeRéférenceTable,SMALL(IF(AnnexeRéférenceTable&lt;&gt;"",ROW(INDIRECT("1:"&amp;ROWS(AnnexeRéférenceTable)))),ROWS($1:91)))</f>
        <v>#NUM!</v>
      </c>
    </row>
    <row r="93" spans="3:3" x14ac:dyDescent="0.2">
      <c r="C93" s="59" t="e">
        <f t="array" aca="1" ref="C93" ca="1">INDEX(AnnexeRéférenceTable,SMALL(IF(AnnexeRéférenceTable&lt;&gt;"",ROW(INDIRECT("1:"&amp;ROWS(AnnexeRéférenceTable)))),ROWS($1:92)))</f>
        <v>#NUM!</v>
      </c>
    </row>
    <row r="94" spans="3:3" x14ac:dyDescent="0.2">
      <c r="C94" s="59" t="e">
        <f t="array" aca="1" ref="C94" ca="1">INDEX(AnnexeRéférenceTable,SMALL(IF(AnnexeRéférenceTable&lt;&gt;"",ROW(INDIRECT("1:"&amp;ROWS(AnnexeRéférenceTable)))),ROWS($1:93)))</f>
        <v>#NUM!</v>
      </c>
    </row>
    <row r="95" spans="3:3" x14ac:dyDescent="0.2">
      <c r="C95" s="59" t="e">
        <f t="array" aca="1" ref="C95" ca="1">INDEX(AnnexeRéférenceTable,SMALL(IF(AnnexeRéférenceTable&lt;&gt;"",ROW(INDIRECT("1:"&amp;ROWS(AnnexeRéférenceTable)))),ROWS($1:94)))</f>
        <v>#NUM!</v>
      </c>
    </row>
    <row r="96" spans="3:3" x14ac:dyDescent="0.2">
      <c r="C96" s="59" t="e">
        <f t="array" aca="1" ref="C96" ca="1">INDEX(AnnexeRéférenceTable,SMALL(IF(AnnexeRéférenceTable&lt;&gt;"",ROW(INDIRECT("1:"&amp;ROWS(AnnexeRéférenceTable)))),ROWS($1:95)))</f>
        <v>#NUM!</v>
      </c>
    </row>
    <row r="97" spans="3:3" x14ac:dyDescent="0.2">
      <c r="C97" s="59" t="e">
        <f t="array" aca="1" ref="C97" ca="1">INDEX(AnnexeRéférenceTable,SMALL(IF(AnnexeRéférenceTable&lt;&gt;"",ROW(INDIRECT("1:"&amp;ROWS(AnnexeRéférenceTable)))),ROWS($1:96)))</f>
        <v>#NUM!</v>
      </c>
    </row>
    <row r="98" spans="3:3" x14ac:dyDescent="0.2">
      <c r="C98" s="59" t="e">
        <f t="array" aca="1" ref="C98" ca="1">INDEX(AnnexeRéférenceTable,SMALL(IF(AnnexeRéférenceTable&lt;&gt;"",ROW(INDIRECT("1:"&amp;ROWS(AnnexeRéférenceTable)))),ROWS($1:97)))</f>
        <v>#NUM!</v>
      </c>
    </row>
    <row r="99" spans="3:3" x14ac:dyDescent="0.2">
      <c r="C99" s="59" t="e">
        <f t="array" aca="1" ref="C99" ca="1">INDEX(AnnexeRéférenceTable,SMALL(IF(AnnexeRéférenceTable&lt;&gt;"",ROW(INDIRECT("1:"&amp;ROWS(AnnexeRéférenceTable)))),ROWS($1:98)))</f>
        <v>#NUM!</v>
      </c>
    </row>
    <row r="100" spans="3:3" x14ac:dyDescent="0.2">
      <c r="C100" s="59" t="e">
        <f t="array" aca="1" ref="C100" ca="1">INDEX(AnnexeRéférenceTable,SMALL(IF(AnnexeRéférenceTable&lt;&gt;"",ROW(INDIRECT("1:"&amp;ROWS(AnnexeRéférenceTable)))),ROWS($1:99)))</f>
        <v>#NUM!</v>
      </c>
    </row>
    <row r="101" spans="3:3" x14ac:dyDescent="0.2">
      <c r="C101" s="59" t="e">
        <f t="array" aca="1" ref="C101" ca="1">INDEX(AnnexeRéférenceTable,SMALL(IF(AnnexeRéférenceTable&lt;&gt;"",ROW(INDIRECT("1:"&amp;ROWS(AnnexeRéférenceTable)))),ROWS($1:100)))</f>
        <v>#NUM!</v>
      </c>
    </row>
    <row r="102" spans="3:3" x14ac:dyDescent="0.2">
      <c r="C102" s="59" t="e">
        <f t="array" aca="1" ref="C102" ca="1">INDEX(AnnexeRéférenceTable,SMALL(IF(AnnexeRéférenceTable&lt;&gt;"",ROW(INDIRECT("1:"&amp;ROWS(AnnexeRéférenceTable)))),ROWS($1:101)))</f>
        <v>#NUM!</v>
      </c>
    </row>
    <row r="103" spans="3:3" x14ac:dyDescent="0.2">
      <c r="C103" s="59" t="e">
        <f t="array" aca="1" ref="C103" ca="1">INDEX(AnnexeRéférenceTable,SMALL(IF(AnnexeRéférenceTable&lt;&gt;"",ROW(INDIRECT("1:"&amp;ROWS(AnnexeRéférenceTable)))),ROWS($1:102)))</f>
        <v>#NUM!</v>
      </c>
    </row>
    <row r="104" spans="3:3" x14ac:dyDescent="0.2">
      <c r="C104" s="59" t="e">
        <f t="array" aca="1" ref="C104" ca="1">INDEX(AnnexeRéférenceTable,SMALL(IF(AnnexeRéférenceTable&lt;&gt;"",ROW(INDIRECT("1:"&amp;ROWS(AnnexeRéférenceTable)))),ROWS($1:103)))</f>
        <v>#NUM!</v>
      </c>
    </row>
    <row r="105" spans="3:3" x14ac:dyDescent="0.2">
      <c r="C105" s="59" t="e">
        <f t="array" aca="1" ref="C105" ca="1">INDEX(AnnexeRéférenceTable,SMALL(IF(AnnexeRéférenceTable&lt;&gt;"",ROW(INDIRECT("1:"&amp;ROWS(AnnexeRéférenceTable)))),ROWS($1:104)))</f>
        <v>#NUM!</v>
      </c>
    </row>
    <row r="106" spans="3:3" x14ac:dyDescent="0.2">
      <c r="C106" s="59" t="e">
        <f t="array" aca="1" ref="C106" ca="1">INDEX(AnnexeRéférenceTable,SMALL(IF(AnnexeRéférenceTable&lt;&gt;"",ROW(INDIRECT("1:"&amp;ROWS(AnnexeRéférenceTable)))),ROWS($1:105)))</f>
        <v>#NUM!</v>
      </c>
    </row>
    <row r="107" spans="3:3" x14ac:dyDescent="0.2">
      <c r="C107" s="59" t="e">
        <f t="array" aca="1" ref="C107" ca="1">INDEX(AnnexeRéférenceTable,SMALL(IF(AnnexeRéférenceTable&lt;&gt;"",ROW(INDIRECT("1:"&amp;ROWS(AnnexeRéférenceTable)))),ROWS($1:106)))</f>
        <v>#NUM!</v>
      </c>
    </row>
    <row r="108" spans="3:3" x14ac:dyDescent="0.2">
      <c r="C108" s="59" t="e">
        <f t="array" aca="1" ref="C108" ca="1">INDEX(AnnexeRéférenceTable,SMALL(IF(AnnexeRéférenceTable&lt;&gt;"",ROW(INDIRECT("1:"&amp;ROWS(AnnexeRéférenceTable)))),ROWS($1:107)))</f>
        <v>#NUM!</v>
      </c>
    </row>
    <row r="109" spans="3:3" x14ac:dyDescent="0.2">
      <c r="C109" s="59" t="e">
        <f t="array" aca="1" ref="C109" ca="1">INDEX(AnnexeRéférenceTable,SMALL(IF(AnnexeRéférenceTable&lt;&gt;"",ROW(INDIRECT("1:"&amp;ROWS(AnnexeRéférenceTable)))),ROWS($1:108)))</f>
        <v>#NUM!</v>
      </c>
    </row>
    <row r="110" spans="3:3" x14ac:dyDescent="0.2">
      <c r="C110" s="59" t="e">
        <f t="array" aca="1" ref="C110" ca="1">INDEX(AnnexeRéférenceTable,SMALL(IF(AnnexeRéférenceTable&lt;&gt;"",ROW(INDIRECT("1:"&amp;ROWS(AnnexeRéférenceTable)))),ROWS($1:109)))</f>
        <v>#NUM!</v>
      </c>
    </row>
    <row r="111" spans="3:3" x14ac:dyDescent="0.2">
      <c r="C111" s="59" t="e">
        <f t="array" aca="1" ref="C111" ca="1">INDEX(AnnexeRéférenceTable,SMALL(IF(AnnexeRéférenceTable&lt;&gt;"",ROW(INDIRECT("1:"&amp;ROWS(AnnexeRéférenceTable)))),ROWS($1:110)))</f>
        <v>#NUM!</v>
      </c>
    </row>
    <row r="112" spans="3:3" x14ac:dyDescent="0.2">
      <c r="C112" s="59" t="e">
        <f t="array" aca="1" ref="C112" ca="1">INDEX(AnnexeRéférenceTable,SMALL(IF(AnnexeRéférenceTable&lt;&gt;"",ROW(INDIRECT("1:"&amp;ROWS(AnnexeRéférenceTable)))),ROWS($1:111)))</f>
        <v>#NUM!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6" tint="0.39997558519241921"/>
  </sheetPr>
  <dimension ref="A1:O15"/>
  <sheetViews>
    <sheetView showGridLines="0" zoomScaleNormal="100" workbookViewId="0">
      <selection activeCell="A3" sqref="A3"/>
    </sheetView>
  </sheetViews>
  <sheetFormatPr baseColWidth="10" defaultRowHeight="15.75" x14ac:dyDescent="0.25"/>
  <cols>
    <col min="1" max="7" width="12.7109375" style="110" customWidth="1"/>
    <col min="8" max="16384" width="11.42578125" style="110"/>
  </cols>
  <sheetData>
    <row r="1" spans="1:15" ht="30" customHeight="1" thickBot="1" x14ac:dyDescent="0.3">
      <c r="C1" s="111" t="s">
        <v>116</v>
      </c>
      <c r="D1" s="112" t="s">
        <v>115</v>
      </c>
      <c r="E1" s="113" t="str">
        <f>INDEX(AnnexeNomTable,MATCH(D1,AnnexeRéférenceTable,0),0)</f>
        <v>Contrôle affectation du résultat - Ex 2014-2015</v>
      </c>
    </row>
    <row r="2" spans="1:15" x14ac:dyDescent="0.25">
      <c r="L2" s="104" t="str">
        <f>"Documents supplémentaires" &amp; IF(COUNTA(L3:L6)=0," : Néant","")</f>
        <v>Documents supplémentaires</v>
      </c>
      <c r="M2" s="105"/>
      <c r="N2" s="105"/>
      <c r="O2" s="106"/>
    </row>
    <row r="3" spans="1:15" ht="21" x14ac:dyDescent="0.35">
      <c r="A3" s="95" t="e">
        <f>Nom_Dossier&amp;"   -   " &amp; UPPER(Date_Exercice)</f>
        <v>#NAME?</v>
      </c>
      <c r="B3" s="96"/>
      <c r="C3" s="96"/>
      <c r="D3" s="96"/>
      <c r="E3" s="96"/>
      <c r="F3" s="96"/>
      <c r="G3" s="96"/>
      <c r="L3" s="107" t="str">
        <f>"PV AGO de décembre " &amp; YEAR(Date_bilan)-1</f>
        <v>PV AGO de décembre 2015</v>
      </c>
      <c r="M3" s="39"/>
      <c r="N3" s="39"/>
      <c r="O3" s="101"/>
    </row>
    <row r="4" spans="1:15" x14ac:dyDescent="0.25">
      <c r="A4" s="97"/>
      <c r="B4" s="97"/>
      <c r="C4" s="97"/>
      <c r="D4" s="97"/>
      <c r="E4" s="97"/>
      <c r="F4" s="97"/>
      <c r="G4" s="97"/>
      <c r="L4" s="108"/>
      <c r="M4" s="39"/>
      <c r="N4" s="39"/>
      <c r="O4" s="101"/>
    </row>
    <row r="5" spans="1:15" x14ac:dyDescent="0.25">
      <c r="A5" s="97"/>
      <c r="B5" s="97"/>
      <c r="C5" s="97"/>
      <c r="D5" s="97"/>
      <c r="E5" s="97"/>
      <c r="F5" s="97"/>
      <c r="G5" s="97"/>
      <c r="L5" s="108"/>
      <c r="M5" s="39"/>
      <c r="N5" s="39"/>
      <c r="O5" s="101"/>
    </row>
    <row r="6" spans="1:15" ht="16.5" thickBot="1" x14ac:dyDescent="0.3">
      <c r="A6" s="96" t="str">
        <f>"Annexe : " &amp; D1  &amp; "  " &amp; E1</f>
        <v>Annexe : 2016 - 10-0  Contrôle affectation du résultat - Ex 2014-2015</v>
      </c>
      <c r="B6" s="96"/>
      <c r="C6" s="96"/>
      <c r="D6" s="96"/>
      <c r="E6" s="96"/>
      <c r="F6" s="96"/>
      <c r="G6" s="96"/>
      <c r="L6" s="109"/>
      <c r="M6" s="102"/>
      <c r="N6" s="102"/>
      <c r="O6" s="103"/>
    </row>
    <row r="7" spans="1:15" x14ac:dyDescent="0.25">
      <c r="A7" s="97"/>
      <c r="B7" s="97"/>
      <c r="C7" s="97"/>
      <c r="D7" s="97"/>
      <c r="E7" s="97"/>
      <c r="F7" s="97"/>
      <c r="G7" s="97"/>
    </row>
    <row r="8" spans="1:15" x14ac:dyDescent="0.25">
      <c r="A8" s="97"/>
      <c r="B8" s="97"/>
      <c r="C8" s="97"/>
      <c r="D8" s="97"/>
      <c r="E8" s="97"/>
      <c r="F8" s="97"/>
      <c r="G8" s="97"/>
    </row>
    <row r="9" spans="1:15" x14ac:dyDescent="0.25">
      <c r="A9" s="97"/>
      <c r="B9" s="97"/>
      <c r="C9" s="97"/>
      <c r="D9" s="97"/>
      <c r="E9" s="97"/>
      <c r="F9" s="97"/>
      <c r="G9" s="97"/>
    </row>
    <row r="10" spans="1:15" x14ac:dyDescent="0.25">
      <c r="A10" s="97"/>
      <c r="B10" s="97"/>
      <c r="C10" s="97"/>
      <c r="D10" s="97"/>
      <c r="E10" s="97"/>
      <c r="F10" s="97"/>
      <c r="G10" s="97"/>
    </row>
    <row r="11" spans="1:15" x14ac:dyDescent="0.25">
      <c r="A11" s="97"/>
      <c r="B11" s="97"/>
      <c r="C11" s="97"/>
      <c r="D11" s="97"/>
      <c r="E11" s="97"/>
      <c r="F11" s="97"/>
      <c r="G11" s="97"/>
    </row>
    <row r="12" spans="1:15" x14ac:dyDescent="0.25">
      <c r="A12" s="97"/>
      <c r="B12" s="97" t="s">
        <v>85</v>
      </c>
      <c r="C12" s="97"/>
      <c r="D12" s="97"/>
      <c r="E12" s="97"/>
      <c r="F12" s="98" t="e">
        <f>RésultatN_1</f>
        <v>#NAME?</v>
      </c>
      <c r="G12" s="97"/>
    </row>
    <row r="13" spans="1:15" x14ac:dyDescent="0.25">
      <c r="A13" s="97"/>
      <c r="B13" s="97"/>
      <c r="C13" s="97"/>
      <c r="D13" s="97"/>
      <c r="E13" s="97"/>
      <c r="F13" s="97"/>
      <c r="G13" s="97"/>
    </row>
    <row r="14" spans="1:15" x14ac:dyDescent="0.25">
      <c r="A14" s="97"/>
      <c r="B14" s="97" t="s">
        <v>86</v>
      </c>
      <c r="C14" s="97"/>
      <c r="D14" s="97"/>
      <c r="E14" s="97"/>
      <c r="F14" s="99" t="e">
        <f>IF(SUMPRODUCT( (LEFT(FEC_Compte,2)="12") * (FEC_Débit-FEC_Crédit) * (FEC_Type="G")  ) = 0,"Ok !","Erreur !")</f>
        <v>#NAME?</v>
      </c>
      <c r="G14" s="97"/>
    </row>
    <row r="15" spans="1:15" x14ac:dyDescent="0.25">
      <c r="A15" s="97"/>
      <c r="B15" s="97"/>
      <c r="C15" s="97"/>
      <c r="D15" s="97"/>
      <c r="E15" s="97"/>
      <c r="F15" s="100"/>
      <c r="G15" s="97"/>
    </row>
  </sheetData>
  <sheetProtection selectLockedCells="1" selectUnlockedCells="1"/>
  <dataValidations count="1">
    <dataValidation type="list" allowBlank="1" showInputMessage="1" showErrorMessage="1" sqref="D1">
      <formula1>AnnexeRéférenceTableListe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Paramètres</vt:lpstr>
      <vt:lpstr>00 - Sommaire</vt:lpstr>
      <vt:lpstr>Listes</vt:lpstr>
      <vt:lpstr>12 - Affectation résultat N-1</vt:lpstr>
      <vt:lpstr>AnnexeNomTable</vt:lpstr>
      <vt:lpstr>AnnexeRéférenceTable</vt:lpstr>
      <vt:lpstr>Date_bilan</vt:lpstr>
      <vt:lpstr>Dce</vt:lpstr>
      <vt:lpstr>Doe</vt:lpstr>
      <vt:lpstr>DossierNumérique_NbrePDF</vt:lpstr>
      <vt:lpstr>Ex_N</vt:lpstr>
      <vt:lpstr>Ex_N_1</vt:lpstr>
      <vt:lpstr>Ex_Nplus1</vt:lpstr>
      <vt:lpstr>'00 - Sommaire'!Impression_des_titres</vt:lpstr>
      <vt:lpstr>Liste_MoisExercice</vt:lpstr>
      <vt:lpstr>Liste_TxTvaCollectéeApplicable</vt:lpstr>
      <vt:lpstr>ListeChoix</vt:lpstr>
      <vt:lpstr>Nom_Dossier</vt:lpstr>
      <vt:lpstr>Taux_Tva</vt:lpstr>
      <vt:lpstr>Tva_Type</vt:lpstr>
      <vt:lpstr>ValeurChoix</vt:lpstr>
      <vt:lpstr>'00 - Sommaire'!Zone_d_impression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SOCOFRET</dc:creator>
  <cp:lastModifiedBy>JFL</cp:lastModifiedBy>
  <cp:lastPrinted>2015-10-14T15:34:51Z</cp:lastPrinted>
  <dcterms:created xsi:type="dcterms:W3CDTF">2000-07-26T12:26:33Z</dcterms:created>
  <dcterms:modified xsi:type="dcterms:W3CDTF">2015-10-30T12:46:42Z</dcterms:modified>
</cp:coreProperties>
</file>