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2770" windowHeight="8115"/>
  </bookViews>
  <sheets>
    <sheet name="consommation" sheetId="1" r:id="rId1"/>
  </sheets>
  <externalReferences>
    <externalReference r:id="rId2"/>
    <externalReference r:id="rId3"/>
  </externalReferences>
  <definedNames>
    <definedName name="_xlnm._FilterDatabase" localSheetId="0" hidden="1">consommation!$A$1:$G$31</definedName>
    <definedName name="Arrivée">'[1]Afficher itinéraire'!$B$12</definedName>
    <definedName name="Départ">'[1]Afficher itinéraire'!$B$8</definedName>
    <definedName name="Liste_des_destinations">'[1]Afficher Google map'!$A$2:$A$50</definedName>
    <definedName name="TVA">'[2]liste clients'!$A$16:$A$18</definedName>
  </definedNames>
  <calcPr calcId="152511"/>
</workbook>
</file>

<file path=xl/calcChain.xml><?xml version="1.0" encoding="utf-8"?>
<calcChain xmlns="http://schemas.openxmlformats.org/spreadsheetml/2006/main">
  <c r="P16" i="1" l="1" a="1"/>
  <c r="P16" i="1" s="1"/>
  <c r="P15" i="1" a="1"/>
  <c r="P15" i="1" s="1"/>
  <c r="P14" i="1" a="1"/>
  <c r="P14" i="1" s="1"/>
  <c r="P13" i="1" a="1"/>
  <c r="P13" i="1" s="1"/>
  <c r="P12" i="1" a="1"/>
  <c r="P12" i="1" s="1"/>
  <c r="P11" i="1" a="1"/>
  <c r="P11" i="1" s="1"/>
  <c r="P10" i="1" a="1"/>
  <c r="P10" i="1" s="1"/>
  <c r="P9" i="1" a="1"/>
  <c r="P9" i="1" s="1"/>
  <c r="P8" i="1" a="1"/>
  <c r="P8" i="1" s="1"/>
  <c r="P7" i="1" a="1"/>
  <c r="P7" i="1" s="1"/>
  <c r="P6" i="1" a="1"/>
  <c r="P6" i="1" s="1"/>
  <c r="P5" i="1" a="1"/>
  <c r="P5" i="1" s="1"/>
  <c r="O16" i="1" a="1"/>
  <c r="O16" i="1" s="1"/>
  <c r="O15" i="1" a="1"/>
  <c r="O15" i="1" s="1"/>
  <c r="O14" i="1" a="1"/>
  <c r="O14" i="1" s="1"/>
  <c r="O13" i="1" a="1"/>
  <c r="O13" i="1" s="1"/>
  <c r="O12" i="1" a="1"/>
  <c r="O12" i="1" s="1"/>
  <c r="O11" i="1" a="1"/>
  <c r="O11" i="1" s="1"/>
  <c r="O10" i="1" a="1"/>
  <c r="O10" i="1" s="1"/>
  <c r="O9" i="1" a="1"/>
  <c r="O9" i="1" s="1"/>
  <c r="O8" i="1" a="1"/>
  <c r="O8" i="1" s="1"/>
  <c r="O7" i="1" a="1"/>
  <c r="O7" i="1" s="1"/>
  <c r="O6" i="1" a="1"/>
  <c r="O6" i="1" s="1"/>
  <c r="O5" i="1" a="1"/>
  <c r="O5" i="1" s="1"/>
  <c r="N16" i="1"/>
  <c r="N15" i="1"/>
  <c r="N14" i="1"/>
  <c r="N13" i="1"/>
  <c r="N12" i="1"/>
  <c r="N11" i="1"/>
  <c r="N10" i="1"/>
  <c r="N9" i="1"/>
  <c r="N8" i="1"/>
  <c r="N7" i="1"/>
  <c r="N6" i="1"/>
  <c r="N5" i="1"/>
  <c r="C32" i="1" l="1"/>
  <c r="O17" i="1" l="1"/>
  <c r="P17" i="1"/>
  <c r="N17" i="1"/>
  <c r="U19" i="1"/>
  <c r="M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P4" i="1"/>
  <c r="O4" i="1"/>
  <c r="N4" i="1"/>
  <c r="M4" i="1"/>
  <c r="M3" i="1"/>
  <c r="C31" i="1"/>
  <c r="B31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1" i="1"/>
  <c r="F21" i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W17" i="1"/>
  <c r="V17" i="1"/>
  <c r="U17" i="1"/>
  <c r="F15" i="1"/>
  <c r="G15" i="1" s="1"/>
  <c r="E15" i="1"/>
  <c r="F14" i="1"/>
  <c r="G14" i="1" s="1"/>
  <c r="E14" i="1"/>
  <c r="F13" i="1"/>
  <c r="G13" i="1" s="1"/>
  <c r="E13" i="1"/>
  <c r="F12" i="1"/>
  <c r="G12" i="1" s="1"/>
  <c r="E12" i="1"/>
  <c r="F11" i="1"/>
  <c r="G11" i="1" s="1"/>
  <c r="E11" i="1"/>
  <c r="F10" i="1"/>
  <c r="G10" i="1" s="1"/>
  <c r="E10" i="1"/>
  <c r="F9" i="1"/>
  <c r="G9" i="1" s="1"/>
  <c r="E9" i="1"/>
  <c r="F8" i="1"/>
  <c r="G8" i="1" s="1"/>
  <c r="E8" i="1"/>
  <c r="F7" i="1"/>
  <c r="G7" i="1" s="1"/>
  <c r="E7" i="1"/>
  <c r="F6" i="1"/>
  <c r="E6" i="1"/>
  <c r="G5" i="1"/>
  <c r="E5" i="1"/>
  <c r="G4" i="1"/>
  <c r="E4" i="1"/>
  <c r="G3" i="1"/>
  <c r="E3" i="1"/>
  <c r="G2" i="1"/>
  <c r="E2" i="1"/>
  <c r="G6" i="1" l="1"/>
  <c r="F32" i="1"/>
  <c r="E32" i="1"/>
  <c r="V19" i="1"/>
  <c r="W19" i="1"/>
  <c r="G31" i="1"/>
  <c r="E31" i="1"/>
  <c r="F31" i="1"/>
</calcChain>
</file>

<file path=xl/comments1.xml><?xml version="1.0" encoding="utf-8"?>
<comments xmlns="http://schemas.openxmlformats.org/spreadsheetml/2006/main">
  <authors>
    <author>Roland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L/100km</t>
        </r>
      </text>
    </comment>
    <comment ref="T3" authorId="0" shape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,=SI(ET(H6&gt;=$B$15;B6&gt;=$B$17);$B$16;0)</t>
        </r>
      </text>
    </comment>
  </commentList>
</comments>
</file>

<file path=xl/sharedStrings.xml><?xml version="1.0" encoding="utf-8"?>
<sst xmlns="http://schemas.openxmlformats.org/spreadsheetml/2006/main" count="33" uniqueCount="33">
  <si>
    <t>Date</t>
  </si>
  <si>
    <t>km</t>
  </si>
  <si>
    <t>Litres</t>
  </si>
  <si>
    <t>Prix/L</t>
  </si>
  <si>
    <t>Prix</t>
  </si>
  <si>
    <t>Km</t>
  </si>
  <si>
    <t>récapitulation - total des différents postes</t>
  </si>
  <si>
    <t>mois</t>
  </si>
  <si>
    <t>Nbr/litres</t>
  </si>
  <si>
    <t>Somme</t>
  </si>
  <si>
    <t>Nbr/km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</si>
  <si>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</si>
  <si>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</si>
  <si>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</si>
  <si>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</si>
  <si>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</si>
  <si>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</si>
  <si>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</si>
  <si>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</si>
  <si>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</si>
  <si>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</si>
  <si>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</si>
  <si>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</si>
  <si>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</si>
  <si>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Résultat souhaité</t>
  </si>
  <si>
    <t>Bonjour à tous</t>
  </si>
  <si>
    <t>Sous-total</t>
  </si>
  <si>
    <t>1 - le nombre de litres (colonne "C") et retrouver la somme totale en "N5" pour le mois de janvier, en "N6" pour février et ainsi de suite pour ts les mois</t>
  </si>
  <si>
    <t>2 - le montant (colonne "E") et retrouver la somme totale en "O5" pour le mois de janvier, en "O6" pour février et ainsi de suite pour ts les mois</t>
  </si>
  <si>
    <t>3 - le nombre de km (colonne "F") et retrouver la somme totale en "P5" pour le mois de janvier, en "P6" pour février et ainsi de suite pour ts les mois</t>
  </si>
  <si>
    <t>D'avance merci à tous pour votre aide.</t>
  </si>
  <si>
    <t>Quelle formule utilisée, j'ai essayé RECHERCHEV et RECHERCHEH; mais je n'en sort pas,</t>
  </si>
  <si>
    <t>Voilà mon souci, j'aurais aimé une formule qui recherche dans le tableau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</si>
</sst>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* #,##0.00_ ;_ * \-#,##0.00_ ;_ * &quot;-&quot;??_ ;_ @_ "/>
    <numFmt numFmtId="165" formatCode="_-* #,##0.00\ [$€-40C]_-;\-* #,##0.00\ [$€-40C]_-;_-* &quot;-&quot;??\ [$€-40C]_-;_-@_-"/>
    <numFmt numFmtId="166" formatCode="_ * #,##0_ ;_ * \-#,##0_ ;_ * &quot;-&quot;??_ ;_ @_ "/>
    <numFmt numFmtId="167" formatCode="0.00&quot;  L&quot;"/>
    <numFmt numFmtId="168" formatCode="0&quot;  kms&quot;"/>
    <numFmt numFmtId="169" formatCode="_ * #,##0_ ;_ * \-#,##0_ ;_ * &quot;-&quot;??_ ;_ @_;_ "/>
    <numFmt numFmtId="170" formatCode="0.000"/>
    <numFmt numFmtId="171" formatCode="0.00&quot;  L/100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5" fontId="0" fillId="0" borderId="11" xfId="0" applyNumberFormat="1" applyBorder="1" applyAlignment="1">
      <alignment horizontal="center"/>
    </xf>
    <xf numFmtId="166" fontId="0" fillId="0" borderId="5" xfId="1" applyNumberFormat="1" applyFont="1" applyBorder="1" applyAlignment="1">
      <alignment horizontal="center"/>
    </xf>
    <xf numFmtId="0" fontId="0" fillId="0" borderId="6" xfId="0" applyFill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15" fontId="0" fillId="0" borderId="15" xfId="0" applyNumberFormat="1" applyBorder="1" applyAlignment="1">
      <alignment horizontal="center"/>
    </xf>
    <xf numFmtId="166" fontId="0" fillId="0" borderId="20" xfId="1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/>
    <xf numFmtId="14" fontId="0" fillId="0" borderId="24" xfId="0" applyNumberFormat="1" applyBorder="1"/>
    <xf numFmtId="14" fontId="0" fillId="0" borderId="25" xfId="0" applyNumberFormat="1" applyBorder="1"/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" xfId="0" applyBorder="1"/>
    <xf numFmtId="14" fontId="0" fillId="0" borderId="29" xfId="0" applyNumberFormat="1" applyBorder="1"/>
    <xf numFmtId="14" fontId="0" fillId="0" borderId="30" xfId="0" applyNumberFormat="1" applyBorder="1"/>
    <xf numFmtId="0" fontId="0" fillId="0" borderId="0" xfId="0" applyBorder="1" applyAlignment="1">
      <alignment horizontal="center"/>
    </xf>
    <xf numFmtId="14" fontId="0" fillId="0" borderId="31" xfId="0" applyNumberFormat="1" applyBorder="1"/>
    <xf numFmtId="14" fontId="0" fillId="0" borderId="32" xfId="0" applyNumberFormat="1" applyBorder="1"/>
    <xf numFmtId="0" fontId="0" fillId="0" borderId="1" xfId="0" applyFill="1" applyBorder="1"/>
    <xf numFmtId="166" fontId="0" fillId="0" borderId="16" xfId="1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68" fontId="0" fillId="0" borderId="2" xfId="0" applyNumberFormat="1" applyBorder="1" applyAlignment="1">
      <alignment horizontal="left"/>
    </xf>
    <xf numFmtId="167" fontId="0" fillId="0" borderId="4" xfId="0" applyNumberFormat="1" applyBorder="1" applyAlignment="1">
      <alignment horizontal="center"/>
    </xf>
    <xf numFmtId="170" fontId="0" fillId="0" borderId="4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38" xfId="0" applyBorder="1"/>
    <xf numFmtId="0" fontId="0" fillId="0" borderId="39" xfId="0" applyBorder="1"/>
    <xf numFmtId="2" fontId="0" fillId="0" borderId="8" xfId="0" applyNumberFormat="1" applyBorder="1" applyAlignment="1">
      <alignment horizontal="center"/>
    </xf>
    <xf numFmtId="0" fontId="0" fillId="0" borderId="40" xfId="0" applyBorder="1"/>
    <xf numFmtId="165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0" fillId="0" borderId="22" xfId="0" applyFill="1" applyBorder="1" applyAlignment="1">
      <alignment horizontal="center"/>
    </xf>
    <xf numFmtId="166" fontId="0" fillId="0" borderId="26" xfId="1" applyNumberFormat="1" applyFont="1" applyBorder="1" applyAlignment="1">
      <alignment horizontal="center"/>
    </xf>
    <xf numFmtId="15" fontId="0" fillId="0" borderId="45" xfId="0" applyNumberForma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166" fontId="0" fillId="0" borderId="26" xfId="1" applyNumberFormat="1" applyFont="1" applyFill="1" applyBorder="1" applyAlignment="1">
      <alignment horizontal="center"/>
    </xf>
    <xf numFmtId="1" fontId="0" fillId="0" borderId="48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4" fontId="0" fillId="0" borderId="22" xfId="0" applyNumberFormat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19" xfId="0" applyNumberFormat="1" applyBorder="1" applyAlignment="1">
      <alignment horizontal="center"/>
    </xf>
    <xf numFmtId="0" fontId="0" fillId="0" borderId="49" xfId="0" applyBorder="1" applyAlignment="1"/>
    <xf numFmtId="0" fontId="0" fillId="0" borderId="8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166" fontId="0" fillId="0" borderId="35" xfId="1" applyNumberFormat="1" applyFont="1" applyBorder="1" applyAlignment="1">
      <alignment horizontal="center"/>
    </xf>
    <xf numFmtId="15" fontId="0" fillId="0" borderId="50" xfId="0" applyNumberFormat="1" applyBorder="1" applyAlignment="1">
      <alignment horizontal="center"/>
    </xf>
    <xf numFmtId="2" fontId="0" fillId="0" borderId="30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165" fontId="0" fillId="0" borderId="48" xfId="0" applyNumberFormat="1" applyBorder="1" applyAlignment="1">
      <alignment horizontal="center"/>
    </xf>
    <xf numFmtId="166" fontId="0" fillId="0" borderId="48" xfId="1" applyNumberFormat="1" applyFont="1" applyBorder="1" applyAlignment="1">
      <alignment horizontal="center"/>
    </xf>
    <xf numFmtId="0" fontId="0" fillId="2" borderId="8" xfId="0" applyFill="1" applyBorder="1" applyAlignment="1">
      <alignment horizontal="centerContinuous"/>
    </xf>
    <xf numFmtId="0" fontId="0" fillId="2" borderId="9" xfId="0" applyFill="1" applyBorder="1" applyAlignment="1">
      <alignment horizontal="centerContinuous"/>
    </xf>
    <xf numFmtId="0" fontId="0" fillId="2" borderId="10" xfId="0" applyFill="1" applyBorder="1" applyAlignment="1">
      <alignment horizontal="centerContinuous"/>
    </xf>
    <xf numFmtId="2" fontId="0" fillId="3" borderId="7" xfId="0" applyNumberFormat="1" applyFill="1" applyBorder="1" applyAlignment="1">
      <alignment horizontal="center"/>
    </xf>
    <xf numFmtId="2" fontId="0" fillId="3" borderId="21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2" fontId="0" fillId="3" borderId="27" xfId="0" applyNumberFormat="1" applyFill="1" applyBorder="1" applyAlignment="1">
      <alignment horizontal="center"/>
    </xf>
    <xf numFmtId="2" fontId="0" fillId="3" borderId="36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1" xfId="0" applyFill="1" applyBorder="1" applyAlignment="1">
      <alignment horizontal="center"/>
    </xf>
    <xf numFmtId="165" fontId="0" fillId="4" borderId="12" xfId="0" applyNumberFormat="1" applyFill="1" applyBorder="1" applyAlignment="1">
      <alignment horizontal="center"/>
    </xf>
    <xf numFmtId="165" fontId="0" fillId="4" borderId="46" xfId="0" applyNumberFormat="1" applyFill="1" applyBorder="1" applyAlignment="1">
      <alignment horizontal="center"/>
    </xf>
    <xf numFmtId="165" fontId="0" fillId="4" borderId="44" xfId="0" applyNumberFormat="1" applyFill="1" applyBorder="1" applyAlignment="1">
      <alignment horizontal="center"/>
    </xf>
    <xf numFmtId="165" fontId="0" fillId="4" borderId="51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5" borderId="13" xfId="0" applyNumberFormat="1" applyFill="1" applyBorder="1" applyAlignment="1">
      <alignment horizontal="center"/>
    </xf>
    <xf numFmtId="1" fontId="0" fillId="5" borderId="23" xfId="0" applyNumberFormat="1" applyFill="1" applyBorder="1" applyAlignment="1">
      <alignment horizontal="center"/>
    </xf>
    <xf numFmtId="1" fontId="0" fillId="5" borderId="34" xfId="0" applyNumberFormat="1" applyFill="1" applyBorder="1" applyAlignment="1">
      <alignment horizontal="center"/>
    </xf>
    <xf numFmtId="1" fontId="0" fillId="5" borderId="43" xfId="0" applyNumberFormat="1" applyFill="1" applyBorder="1" applyAlignment="1">
      <alignment horizontal="center"/>
    </xf>
    <xf numFmtId="1" fontId="0" fillId="5" borderId="33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-%20Mes%20documents\E\Mes%20images\Moto\-%20Itin&#233;raire\Id&#233;es%20de%20ballade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-%20Mes%20documents\E\Mes%20images\Moto\Ma-1ere-macro-et-raccourcis-clavier\-%20Essai%20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ballade"/>
      <sheetName val="frites"/>
      <sheetName val="consommation"/>
      <sheetName val="Afficher Google map"/>
      <sheetName val="Afficher itinéraire"/>
    </sheetNames>
    <sheetDataSet>
      <sheetData sheetId="0"/>
      <sheetData sheetId="1"/>
      <sheetData sheetId="2"/>
      <sheetData sheetId="3"/>
      <sheetData sheetId="4">
        <row r="2">
          <cell r="A2" t="str">
            <v>Rue Circulaire, 27 7011 Ghlin Belgique</v>
          </cell>
        </row>
        <row r="3">
          <cell r="A3" t="str">
            <v>Rue de France 159,Dottignies</v>
          </cell>
        </row>
        <row r="4">
          <cell r="A4" t="str">
            <v>Bouillon, Belgique</v>
          </cell>
        </row>
        <row r="5">
          <cell r="A5" t="str">
            <v>Lion de Waterloo</v>
          </cell>
        </row>
        <row r="6">
          <cell r="A6" t="str">
            <v>Place d'Armes, Philippeville</v>
          </cell>
        </row>
        <row r="7">
          <cell r="A7" t="str">
            <v>Mont st Michel</v>
          </cell>
        </row>
        <row r="8">
          <cell r="A8" t="str">
            <v>Le Louvre, Paris</v>
          </cell>
        </row>
        <row r="9">
          <cell r="A9" t="str">
            <v>Falaise Etretat</v>
          </cell>
        </row>
        <row r="10">
          <cell r="A10" t="str">
            <v>10, place Colbert, Paris</v>
          </cell>
        </row>
        <row r="11">
          <cell r="A11" t="str">
            <v>Montréal, Canada</v>
          </cell>
        </row>
        <row r="12">
          <cell r="A12" t="str">
            <v>Statue de la Liberté,NY</v>
          </cell>
        </row>
        <row r="13">
          <cell r="A13" t="str">
            <v>Le Havre</v>
          </cell>
        </row>
        <row r="14">
          <cell r="A14" t="str">
            <v>Caen</v>
          </cell>
        </row>
        <row r="15">
          <cell r="A15" t="str">
            <v>Rouen</v>
          </cell>
        </row>
        <row r="16">
          <cell r="A16" t="str">
            <v>Portobello, Edimbourg, Royaume-Uni</v>
          </cell>
        </row>
      </sheetData>
      <sheetData sheetId="5">
        <row r="8">
          <cell r="B8" t="str">
            <v>Rue Circulaire, 27 7011 Ghlin Belgique</v>
          </cell>
        </row>
        <row r="12">
          <cell r="B12" t="str">
            <v>Portobello, Edimbourg, Royaume-Uni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re vidéo"/>
      <sheetName val="tuto"/>
      <sheetName val="données"/>
      <sheetName val="Tableau"/>
      <sheetName val="2éme vidéo"/>
      <sheetName val="Bons de livraisons"/>
      <sheetName val="Factures"/>
      <sheetName val="recettes"/>
      <sheetName val="3éme vidéo"/>
      <sheetName val="Base"/>
      <sheetName val="4éme vidéo"/>
      <sheetName val="5éme vidéo"/>
      <sheetName val="formulaire"/>
      <sheetName val="liste clients"/>
      <sheetName val="FRM termin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6">
          <cell r="A16">
            <v>0.19800000000000001</v>
          </cell>
        </row>
        <row r="17">
          <cell r="A17">
            <v>5.5E-2</v>
          </cell>
        </row>
        <row r="18">
          <cell r="A18">
            <v>0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34"/>
  <sheetViews>
    <sheetView tabSelected="1" workbookViewId="0">
      <pane ySplit="19" topLeftCell="A27" activePane="bottomLeft" state="frozenSplit"/>
      <selection pane="bottomLeft" activeCell="F8" sqref="F8:F10"/>
    </sheetView>
  </sheetViews>
  <sheetFormatPr baseColWidth="10" defaultRowHeight="15" x14ac:dyDescent="0.25"/>
  <cols>
    <col min="1" max="1" width="10.7109375" style="40" bestFit="1" customWidth="1"/>
    <col min="2" max="2" width="9.42578125" style="40" bestFit="1" customWidth="1"/>
    <col min="3" max="3" width="10.42578125" style="40" bestFit="1" customWidth="1"/>
    <col min="4" max="4" width="12.140625" style="40" bestFit="1" customWidth="1"/>
    <col min="5" max="5" width="10.42578125" style="41" bestFit="1" customWidth="1"/>
    <col min="6" max="6" width="9" style="40" bestFit="1" customWidth="1"/>
    <col min="7" max="7" width="10.140625" style="40" customWidth="1"/>
    <col min="8" max="10" width="3.28515625" customWidth="1"/>
    <col min="11" max="11" width="10.7109375" customWidth="1"/>
    <col min="12" max="12" width="11.7109375" customWidth="1"/>
    <col min="13" max="13" width="10.85546875" bestFit="1" customWidth="1"/>
    <col min="14" max="16" width="9.7109375" customWidth="1"/>
    <col min="17" max="17" width="3.28515625" customWidth="1"/>
    <col min="18" max="18" width="11.42578125" customWidth="1"/>
    <col min="20" max="20" width="10.85546875" bestFit="1" customWidth="1"/>
    <col min="21" max="21" width="9.7109375" bestFit="1" customWidth="1"/>
    <col min="22" max="23" width="9.7109375" customWidth="1"/>
  </cols>
  <sheetData>
    <row r="1" spans="1:23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50" t="s">
        <v>4</v>
      </c>
      <c r="F1" s="51" t="s">
        <v>5</v>
      </c>
      <c r="G1" s="52">
        <v>100</v>
      </c>
      <c r="T1" s="77" t="s">
        <v>24</v>
      </c>
      <c r="U1" s="78"/>
      <c r="V1" s="78"/>
      <c r="W1" s="79"/>
    </row>
    <row r="2" spans="1:23" ht="15.75" thickBot="1" x14ac:dyDescent="0.3">
      <c r="A2" s="7">
        <v>42736</v>
      </c>
      <c r="B2" s="8">
        <v>31099</v>
      </c>
      <c r="C2" s="80">
        <v>17.02</v>
      </c>
      <c r="D2" s="9">
        <v>1.248</v>
      </c>
      <c r="E2" s="88">
        <f>IF(C2="","",C2*D2)</f>
        <v>21.240960000000001</v>
      </c>
      <c r="F2" s="103"/>
      <c r="G2" s="10" t="str">
        <f>IFERROR(IF(A2="","",C1/F2*$G$1),"voir *F*")</f>
        <v>voir *F*</v>
      </c>
      <c r="T2" s="68"/>
      <c r="U2" s="68"/>
      <c r="V2" s="68"/>
      <c r="W2" s="68"/>
    </row>
    <row r="3" spans="1:23" x14ac:dyDescent="0.25">
      <c r="A3" s="15">
        <v>42750</v>
      </c>
      <c r="B3" s="16">
        <v>31375</v>
      </c>
      <c r="C3" s="81">
        <v>16</v>
      </c>
      <c r="D3" s="56">
        <v>1.248</v>
      </c>
      <c r="E3" s="88">
        <f t="shared" ref="E3:E28" si="0">IF(C3="","",C3*D3)</f>
        <v>19.968</v>
      </c>
      <c r="F3" s="104">
        <v>276</v>
      </c>
      <c r="G3" s="10">
        <f t="shared" ref="G3:G20" si="1">IFERROR(IF(A3="","",C2/F3*$G$1),"voir *F*")</f>
        <v>6.166666666666667</v>
      </c>
      <c r="M3" s="100" t="str">
        <f t="shared" ref="M3:M17" si="2">T3</f>
        <v>récapitulation - total des différents postes</v>
      </c>
      <c r="N3" s="101"/>
      <c r="O3" s="101"/>
      <c r="P3" s="102"/>
      <c r="T3" s="100" t="s">
        <v>6</v>
      </c>
      <c r="U3" s="101"/>
      <c r="V3" s="101"/>
      <c r="W3" s="102"/>
    </row>
    <row r="4" spans="1:23" ht="15.75" thickBot="1" x14ac:dyDescent="0.3">
      <c r="A4" s="58">
        <v>42764</v>
      </c>
      <c r="B4" s="32">
        <v>31651</v>
      </c>
      <c r="C4" s="82">
        <v>12.32</v>
      </c>
      <c r="D4" s="14">
        <v>1.2290000000000001</v>
      </c>
      <c r="E4" s="89">
        <f t="shared" si="0"/>
        <v>15.141280000000002</v>
      </c>
      <c r="F4" s="105">
        <v>224</v>
      </c>
      <c r="G4" s="59">
        <f t="shared" si="1"/>
        <v>7.1428571428571423</v>
      </c>
      <c r="M4" s="42" t="str">
        <f t="shared" si="2"/>
        <v>mois</v>
      </c>
      <c r="N4" s="43" t="str">
        <f>U4</f>
        <v>Nbr/litres</v>
      </c>
      <c r="O4" s="43" t="str">
        <f>V4</f>
        <v>Somme</v>
      </c>
      <c r="P4" s="44" t="str">
        <f>W4</f>
        <v>Nbr/km</v>
      </c>
      <c r="T4" s="11" t="s">
        <v>7</v>
      </c>
      <c r="U4" s="12" t="s">
        <v>8</v>
      </c>
      <c r="V4" s="13" t="s">
        <v>9</v>
      </c>
      <c r="W4" s="14" t="s">
        <v>10</v>
      </c>
    </row>
    <row r="5" spans="1:23" x14ac:dyDescent="0.25">
      <c r="A5" s="7">
        <v>42767</v>
      </c>
      <c r="B5" s="57">
        <v>31875</v>
      </c>
      <c r="C5" s="83">
        <v>12.51</v>
      </c>
      <c r="D5" s="24">
        <v>1.2290000000000001</v>
      </c>
      <c r="E5" s="90">
        <f t="shared" si="0"/>
        <v>15.374790000000001</v>
      </c>
      <c r="F5" s="106">
        <v>198</v>
      </c>
      <c r="G5" s="10">
        <f t="shared" si="1"/>
        <v>6.2222222222222223</v>
      </c>
      <c r="K5" s="62">
        <f t="shared" ref="K5:K16" si="3">R5</f>
        <v>42736</v>
      </c>
      <c r="L5" s="63">
        <f t="shared" ref="L5:L16" si="4">S5</f>
        <v>42766</v>
      </c>
      <c r="M5" s="46" t="str">
        <f t="shared" si="2"/>
        <v>Janvier</v>
      </c>
      <c r="N5" s="85">
        <f>SUMPRODUCT((MONTH($A$2:$A$30)=MONTH(K5))*$C$2:$C$30)</f>
        <v>45.339999999999996</v>
      </c>
      <c r="O5" s="92">
        <f t="array" ref="O5">ROUND(SUMPRODUCT((MONTH($A$2:$A$30)=MONTH(K5))*IF(ISNUMBER($E$2:$E$30),$E$2:$E$30,0)),2)</f>
        <v>56.35</v>
      </c>
      <c r="P5" s="96">
        <f t="array" ref="P5">ROUND(SUMPRODUCT((MONTH($A$2:$A$30)=MONTH(K5))*IF(ISNUMBER($F$2:$F$30),$F$2:$F$30,0)),0)</f>
        <v>500</v>
      </c>
      <c r="R5" s="20">
        <v>42736</v>
      </c>
      <c r="S5" s="21">
        <v>42766</v>
      </c>
      <c r="T5" s="22" t="s">
        <v>11</v>
      </c>
      <c r="U5" s="23">
        <v>45.34</v>
      </c>
      <c r="V5" s="53">
        <v>56.35</v>
      </c>
      <c r="W5" s="24">
        <v>500</v>
      </c>
    </row>
    <row r="6" spans="1:23" x14ac:dyDescent="0.25">
      <c r="A6" s="15">
        <v>42781</v>
      </c>
      <c r="B6" s="16">
        <v>32058</v>
      </c>
      <c r="C6" s="81">
        <v>10.42</v>
      </c>
      <c r="D6" s="18">
        <v>1.248</v>
      </c>
      <c r="E6" s="88">
        <f t="shared" si="0"/>
        <v>13.004160000000001</v>
      </c>
      <c r="F6" s="104">
        <f t="shared" ref="F6:F20" si="5">IF(B6="","",B6-B5)</f>
        <v>183</v>
      </c>
      <c r="G6" s="10">
        <f t="shared" si="1"/>
        <v>6.8360655737704921</v>
      </c>
      <c r="K6" s="64">
        <f t="shared" si="3"/>
        <v>42767</v>
      </c>
      <c r="L6" s="65">
        <f t="shared" si="4"/>
        <v>42794</v>
      </c>
      <c r="M6" s="47" t="str">
        <f t="shared" si="2"/>
        <v>Février</v>
      </c>
      <c r="N6" s="86">
        <f t="shared" ref="N6:N16" si="6">SUMPRODUCT((MONTH($A$2:$A$30)=MONTH(K6))*$C$2:$C$30)</f>
        <v>33.019999999999996</v>
      </c>
      <c r="O6" s="93">
        <f t="array" ref="O6">ROUND(SUMPRODUCT((MONTH($A$2:$A$30)=MONTH(K6))*IF(ISNUMBER($E$2:$E$30),$E$2:$E$30,0)),2)</f>
        <v>40.97</v>
      </c>
      <c r="P6" s="97">
        <f t="array" ref="P6">ROUND(SUMPRODUCT((MONTH($A$2:$A$30)=MONTH(K6))*IF(ISNUMBER($F$2:$F$30),$F$2:$F$30,0)),0)</f>
        <v>523</v>
      </c>
      <c r="R6" s="26">
        <v>42767</v>
      </c>
      <c r="S6" s="27">
        <v>42794</v>
      </c>
      <c r="T6" s="19" t="s">
        <v>12</v>
      </c>
      <c r="U6" s="28">
        <v>33.020000000000003</v>
      </c>
      <c r="V6" s="54">
        <v>40.97</v>
      </c>
      <c r="W6" s="18">
        <v>523</v>
      </c>
    </row>
    <row r="7" spans="1:23" ht="15.75" thickBot="1" x14ac:dyDescent="0.3">
      <c r="A7" s="58">
        <v>42794</v>
      </c>
      <c r="B7" s="32">
        <v>32200</v>
      </c>
      <c r="C7" s="82">
        <v>10.09</v>
      </c>
      <c r="D7" s="14">
        <v>1.248</v>
      </c>
      <c r="E7" s="89">
        <f t="shared" si="0"/>
        <v>12.592319999999999</v>
      </c>
      <c r="F7" s="105">
        <f t="shared" si="5"/>
        <v>142</v>
      </c>
      <c r="G7" s="59">
        <f t="shared" si="1"/>
        <v>7.3380281690140841</v>
      </c>
      <c r="K7" s="64">
        <f t="shared" si="3"/>
        <v>42795</v>
      </c>
      <c r="L7" s="65">
        <f t="shared" si="4"/>
        <v>42825</v>
      </c>
      <c r="M7" s="47" t="str">
        <f t="shared" si="2"/>
        <v>Mars</v>
      </c>
      <c r="N7" s="86">
        <f t="shared" si="6"/>
        <v>41.18</v>
      </c>
      <c r="O7" s="93">
        <f t="array" ref="O7">ROUND(SUMPRODUCT((MONTH($A$2:$A$30)=MONTH(K7))*IF(ISNUMBER($E$2:$E$30),$E$2:$E$30,0)),2)</f>
        <v>54.89</v>
      </c>
      <c r="P7" s="97">
        <f t="array" ref="P7">ROUND(SUMPRODUCT((MONTH($A$2:$A$30)=MONTH(K7))*IF(ISNUMBER($F$2:$F$30),$F$2:$F$30,0)),0)</f>
        <v>688</v>
      </c>
      <c r="R7" s="26">
        <v>42795</v>
      </c>
      <c r="S7" s="27">
        <v>42825</v>
      </c>
      <c r="T7" s="19" t="s">
        <v>13</v>
      </c>
      <c r="U7" s="17">
        <v>41.18</v>
      </c>
      <c r="V7" s="54">
        <v>54.89</v>
      </c>
      <c r="W7" s="18">
        <v>688</v>
      </c>
    </row>
    <row r="8" spans="1:23" x14ac:dyDescent="0.25">
      <c r="A8" s="7">
        <v>42795</v>
      </c>
      <c r="B8" s="57">
        <v>32412</v>
      </c>
      <c r="C8" s="83">
        <v>11.87</v>
      </c>
      <c r="D8" s="24">
        <v>1.248</v>
      </c>
      <c r="E8" s="90">
        <f t="shared" si="0"/>
        <v>14.813759999999998</v>
      </c>
      <c r="F8" s="106">
        <f t="shared" si="5"/>
        <v>212</v>
      </c>
      <c r="G8" s="10">
        <f t="shared" si="1"/>
        <v>4.7594339622641506</v>
      </c>
      <c r="K8" s="64">
        <f t="shared" si="3"/>
        <v>42826</v>
      </c>
      <c r="L8" s="65">
        <f t="shared" si="4"/>
        <v>42855</v>
      </c>
      <c r="M8" s="47" t="str">
        <f t="shared" si="2"/>
        <v>Avril</v>
      </c>
      <c r="N8" s="86">
        <f t="shared" si="6"/>
        <v>30.29</v>
      </c>
      <c r="O8" s="94">
        <f t="array" ref="O8">ROUND(SUMPRODUCT((MONTH($A$2:$A$30)=MONTH(K8))*IF(ISNUMBER($E$2:$E$30),$E$2:$E$30,0)),2)</f>
        <v>44.66</v>
      </c>
      <c r="P8" s="98">
        <f t="array" ref="P8">ROUND(SUMPRODUCT((MONTH($A$2:$A$30)=MONTH(K8))*IF(ISNUMBER($F$2:$F$30),$F$2:$F$30,0)),0)</f>
        <v>478</v>
      </c>
      <c r="R8" s="26">
        <v>42826</v>
      </c>
      <c r="S8" s="27">
        <v>42855</v>
      </c>
      <c r="T8" s="19" t="s">
        <v>14</v>
      </c>
      <c r="U8" s="17">
        <v>30.29</v>
      </c>
      <c r="V8" s="54">
        <v>44.66</v>
      </c>
      <c r="W8" s="18">
        <v>478</v>
      </c>
    </row>
    <row r="9" spans="1:23" x14ac:dyDescent="0.25">
      <c r="A9" s="15">
        <v>42809</v>
      </c>
      <c r="B9" s="16">
        <v>32690</v>
      </c>
      <c r="C9" s="81">
        <v>17</v>
      </c>
      <c r="D9" s="18">
        <v>1.2789999999999999</v>
      </c>
      <c r="E9" s="88">
        <f t="shared" si="0"/>
        <v>21.742999999999999</v>
      </c>
      <c r="F9" s="104">
        <f t="shared" si="5"/>
        <v>278</v>
      </c>
      <c r="G9" s="10">
        <f t="shared" si="1"/>
        <v>4.2697841726618702</v>
      </c>
      <c r="K9" s="64">
        <f t="shared" si="3"/>
        <v>42856</v>
      </c>
      <c r="L9" s="65">
        <f t="shared" si="4"/>
        <v>42886</v>
      </c>
      <c r="M9" s="47" t="str">
        <f t="shared" si="2"/>
        <v>Mai</v>
      </c>
      <c r="N9" s="86">
        <f t="shared" si="6"/>
        <v>37.049999999999997</v>
      </c>
      <c r="O9" s="94">
        <f t="array" ref="O9">ROUND(SUMPRODUCT((MONTH($A$2:$A$30)=MONTH(K9))*IF(ISNUMBER($E$2:$E$30),$E$2:$E$30,0)),2)</f>
        <v>54.35</v>
      </c>
      <c r="P9" s="98">
        <f t="array" ref="P9">ROUND(SUMPRODUCT((MONTH($A$2:$A$30)=MONTH(K9))*IF(ISNUMBER($F$2:$F$30),$F$2:$F$30,0)),0)</f>
        <v>643</v>
      </c>
      <c r="R9" s="26">
        <v>42856</v>
      </c>
      <c r="S9" s="27">
        <v>42886</v>
      </c>
      <c r="T9" s="19" t="s">
        <v>15</v>
      </c>
      <c r="U9" s="17">
        <v>37.049999999999997</v>
      </c>
      <c r="V9" s="54">
        <v>54.35</v>
      </c>
      <c r="W9" s="18">
        <v>643</v>
      </c>
    </row>
    <row r="10" spans="1:23" ht="15.75" thickBot="1" x14ac:dyDescent="0.3">
      <c r="A10" s="58">
        <v>42824</v>
      </c>
      <c r="B10" s="32">
        <v>32888</v>
      </c>
      <c r="C10" s="82">
        <v>12.31</v>
      </c>
      <c r="D10" s="14">
        <v>1.4890000000000001</v>
      </c>
      <c r="E10" s="89">
        <f t="shared" si="0"/>
        <v>18.329590000000003</v>
      </c>
      <c r="F10" s="105">
        <f t="shared" si="5"/>
        <v>198</v>
      </c>
      <c r="G10" s="59">
        <f t="shared" si="1"/>
        <v>8.5858585858585847</v>
      </c>
      <c r="K10" s="64">
        <f t="shared" si="3"/>
        <v>42887</v>
      </c>
      <c r="L10" s="65">
        <f t="shared" si="4"/>
        <v>42916</v>
      </c>
      <c r="M10" s="47" t="str">
        <f t="shared" si="2"/>
        <v>Juin</v>
      </c>
      <c r="N10" s="86">
        <f t="shared" si="6"/>
        <v>22.58</v>
      </c>
      <c r="O10" s="94">
        <f t="array" ref="O10">ROUND(SUMPRODUCT((MONTH($A$2:$A$30)=MONTH(K10))*IF(ISNUMBER($E$2:$E$30),$E$2:$E$30,0)),2)</f>
        <v>32.21</v>
      </c>
      <c r="P10" s="98">
        <f t="array" ref="P10">ROUND(SUMPRODUCT((MONTH($A$2:$A$30)=MONTH(K10))*IF(ISNUMBER($F$2:$F$30),$F$2:$F$30,0)),0)</f>
        <v>398</v>
      </c>
      <c r="R10" s="26">
        <v>42887</v>
      </c>
      <c r="S10" s="27">
        <v>42916</v>
      </c>
      <c r="T10" s="19" t="s">
        <v>16</v>
      </c>
      <c r="U10" s="17">
        <v>22.58</v>
      </c>
      <c r="V10" s="54">
        <v>32.21</v>
      </c>
      <c r="W10" s="18">
        <v>398</v>
      </c>
    </row>
    <row r="11" spans="1:23" x14ac:dyDescent="0.25">
      <c r="A11" s="7">
        <v>42826</v>
      </c>
      <c r="B11" s="60">
        <v>33085</v>
      </c>
      <c r="C11" s="83">
        <v>12.67</v>
      </c>
      <c r="D11" s="24">
        <v>1.4910000000000001</v>
      </c>
      <c r="E11" s="90">
        <f t="shared" si="0"/>
        <v>18.890970000000003</v>
      </c>
      <c r="F11" s="106">
        <f t="shared" si="5"/>
        <v>197</v>
      </c>
      <c r="G11" s="10">
        <f t="shared" si="1"/>
        <v>6.248730964467005</v>
      </c>
      <c r="K11" s="64">
        <f t="shared" si="3"/>
        <v>42917</v>
      </c>
      <c r="L11" s="65">
        <f t="shared" si="4"/>
        <v>42947</v>
      </c>
      <c r="M11" s="47" t="str">
        <f t="shared" si="2"/>
        <v>Juillet</v>
      </c>
      <c r="N11" s="86">
        <f t="shared" si="6"/>
        <v>0</v>
      </c>
      <c r="O11" s="94">
        <f t="array" ref="O11">ROUND(SUMPRODUCT((MONTH($A$2:$A$30)=MONTH(K11))*IF(ISNUMBER($E$2:$E$30),$E$2:$E$30,0)),2)</f>
        <v>0</v>
      </c>
      <c r="P11" s="98">
        <f t="array" ref="P11">ROUND(SUMPRODUCT((MONTH($A$2:$A$30)=MONTH(K11))*IF(ISNUMBER($F$2:$F$30),$F$2:$F$30,0)),0)</f>
        <v>0</v>
      </c>
      <c r="R11" s="26">
        <v>42917</v>
      </c>
      <c r="S11" s="27">
        <v>42947</v>
      </c>
      <c r="T11" s="19" t="s">
        <v>17</v>
      </c>
      <c r="U11" s="17"/>
      <c r="V11" s="54"/>
      <c r="W11" s="18"/>
    </row>
    <row r="12" spans="1:23" x14ac:dyDescent="0.25">
      <c r="A12" s="15">
        <v>42840</v>
      </c>
      <c r="B12" s="16">
        <v>33212</v>
      </c>
      <c r="C12" s="81">
        <v>7.76</v>
      </c>
      <c r="D12" s="18">
        <v>1.4570000000000001</v>
      </c>
      <c r="E12" s="88">
        <f t="shared" si="0"/>
        <v>11.306319999999999</v>
      </c>
      <c r="F12" s="104">
        <f t="shared" si="5"/>
        <v>127</v>
      </c>
      <c r="G12" s="10">
        <f t="shared" si="1"/>
        <v>9.9763779527559056</v>
      </c>
      <c r="K12" s="64">
        <f t="shared" si="3"/>
        <v>42948</v>
      </c>
      <c r="L12" s="65">
        <f t="shared" si="4"/>
        <v>42978</v>
      </c>
      <c r="M12" s="47" t="str">
        <f t="shared" si="2"/>
        <v>Août</v>
      </c>
      <c r="N12" s="86">
        <f t="shared" si="6"/>
        <v>0</v>
      </c>
      <c r="O12" s="94">
        <f t="array" ref="O12">ROUND(SUMPRODUCT((MONTH($A$2:$A$30)=MONTH(K12))*IF(ISNUMBER($E$2:$E$30),$E$2:$E$30,0)),2)</f>
        <v>0</v>
      </c>
      <c r="P12" s="98">
        <f t="array" ref="P12">ROUND(SUMPRODUCT((MONTH($A$2:$A$30)=MONTH(K12))*IF(ISNUMBER($F$2:$F$30),$F$2:$F$30,0)),0)</f>
        <v>0</v>
      </c>
      <c r="R12" s="26">
        <v>42948</v>
      </c>
      <c r="S12" s="27">
        <v>42978</v>
      </c>
      <c r="T12" s="19" t="s">
        <v>18</v>
      </c>
      <c r="U12" s="17"/>
      <c r="V12" s="54"/>
      <c r="W12" s="18"/>
    </row>
    <row r="13" spans="1:23" ht="15.75" thickBot="1" x14ac:dyDescent="0.3">
      <c r="A13" s="58">
        <v>42855</v>
      </c>
      <c r="B13" s="32">
        <v>33366</v>
      </c>
      <c r="C13" s="82">
        <v>9.86</v>
      </c>
      <c r="D13" s="14">
        <v>1.4670000000000001</v>
      </c>
      <c r="E13" s="89">
        <f t="shared" si="0"/>
        <v>14.46462</v>
      </c>
      <c r="F13" s="105">
        <f t="shared" si="5"/>
        <v>154</v>
      </c>
      <c r="G13" s="59">
        <f t="shared" si="1"/>
        <v>5.0389610389610384</v>
      </c>
      <c r="K13" s="64">
        <f t="shared" si="3"/>
        <v>42979</v>
      </c>
      <c r="L13" s="65">
        <f t="shared" si="4"/>
        <v>43008</v>
      </c>
      <c r="M13" s="47" t="str">
        <f t="shared" si="2"/>
        <v>Septembre</v>
      </c>
      <c r="N13" s="86">
        <f t="shared" si="6"/>
        <v>0</v>
      </c>
      <c r="O13" s="94">
        <f t="array" ref="O13">ROUND(SUMPRODUCT((MONTH($A$2:$A$30)=MONTH(K13))*IF(ISNUMBER($E$2:$E$30),$E$2:$E$30,0)),2)</f>
        <v>0</v>
      </c>
      <c r="P13" s="98">
        <f t="array" ref="P13">ROUND(SUMPRODUCT((MONTH($A$2:$A$30)=MONTH(K13))*IF(ISNUMBER($F$2:$F$30),$F$2:$F$30,0)),0)</f>
        <v>0</v>
      </c>
      <c r="R13" s="26">
        <v>42979</v>
      </c>
      <c r="S13" s="27">
        <v>43008</v>
      </c>
      <c r="T13" s="19" t="s">
        <v>19</v>
      </c>
      <c r="U13" s="17"/>
      <c r="V13" s="54"/>
      <c r="W13" s="18"/>
    </row>
    <row r="14" spans="1:23" x14ac:dyDescent="0.25">
      <c r="A14" s="7">
        <v>42856</v>
      </c>
      <c r="B14" s="57">
        <v>33619</v>
      </c>
      <c r="C14" s="83">
        <v>14.49</v>
      </c>
      <c r="D14" s="24">
        <v>1.4670000000000001</v>
      </c>
      <c r="E14" s="90">
        <f t="shared" si="0"/>
        <v>21.256830000000001</v>
      </c>
      <c r="F14" s="106">
        <f t="shared" si="5"/>
        <v>253</v>
      </c>
      <c r="G14" s="10">
        <f t="shared" si="1"/>
        <v>3.8972332015810274</v>
      </c>
      <c r="K14" s="64">
        <f t="shared" si="3"/>
        <v>43009</v>
      </c>
      <c r="L14" s="65">
        <f t="shared" si="4"/>
        <v>43039</v>
      </c>
      <c r="M14" s="47" t="str">
        <f t="shared" si="2"/>
        <v>Octobre</v>
      </c>
      <c r="N14" s="86">
        <f t="shared" si="6"/>
        <v>0</v>
      </c>
      <c r="O14" s="94">
        <f t="array" ref="O14">ROUND(SUMPRODUCT((MONTH($A$2:$A$30)=MONTH(K14))*IF(ISNUMBER($E$2:$E$30),$E$2:$E$30,0)),2)</f>
        <v>0</v>
      </c>
      <c r="P14" s="98">
        <f t="array" ref="P14">ROUND(SUMPRODUCT((MONTH($A$2:$A$30)=MONTH(K14))*IF(ISNUMBER($F$2:$F$30),$F$2:$F$30,0)),0)</f>
        <v>0</v>
      </c>
      <c r="R14" s="26">
        <v>43009</v>
      </c>
      <c r="S14" s="27">
        <v>43039</v>
      </c>
      <c r="T14" s="19" t="s">
        <v>20</v>
      </c>
      <c r="U14" s="17"/>
      <c r="V14" s="54"/>
      <c r="W14" s="18"/>
    </row>
    <row r="15" spans="1:23" x14ac:dyDescent="0.25">
      <c r="A15" s="15">
        <v>42870</v>
      </c>
      <c r="B15" s="16">
        <v>33909</v>
      </c>
      <c r="C15" s="81">
        <v>16.3</v>
      </c>
      <c r="D15" s="18">
        <v>1.4670000000000001</v>
      </c>
      <c r="E15" s="88">
        <f t="shared" si="0"/>
        <v>23.912100000000002</v>
      </c>
      <c r="F15" s="104">
        <f t="shared" si="5"/>
        <v>290</v>
      </c>
      <c r="G15" s="10">
        <f t="shared" si="1"/>
        <v>4.9965517241379311</v>
      </c>
      <c r="K15" s="64">
        <f t="shared" si="3"/>
        <v>43040</v>
      </c>
      <c r="L15" s="65">
        <f t="shared" si="4"/>
        <v>43069</v>
      </c>
      <c r="M15" s="47" t="str">
        <f t="shared" si="2"/>
        <v>Novembre</v>
      </c>
      <c r="N15" s="86">
        <f t="shared" si="6"/>
        <v>0</v>
      </c>
      <c r="O15" s="94">
        <f t="array" ref="O15">ROUND(SUMPRODUCT((MONTH($A$2:$A$30)=MONTH(K15))*IF(ISNUMBER($E$2:$E$30),$E$2:$E$30,0)),2)</f>
        <v>0</v>
      </c>
      <c r="P15" s="98">
        <f t="array" ref="P15">ROUND(SUMPRODUCT((MONTH($A$2:$A$30)=MONTH(K15))*IF(ISNUMBER($F$2:$F$30),$F$2:$F$30,0)),0)</f>
        <v>0</v>
      </c>
      <c r="R15" s="26">
        <v>43040</v>
      </c>
      <c r="S15" s="27">
        <v>43069</v>
      </c>
      <c r="T15" s="19" t="s">
        <v>21</v>
      </c>
      <c r="U15" s="17"/>
      <c r="V15" s="54"/>
      <c r="W15" s="18"/>
    </row>
    <row r="16" spans="1:23" ht="15.75" thickBot="1" x14ac:dyDescent="0.3">
      <c r="A16" s="58">
        <v>42885</v>
      </c>
      <c r="B16" s="32">
        <v>34009</v>
      </c>
      <c r="C16" s="82">
        <v>6.26</v>
      </c>
      <c r="D16" s="14">
        <v>1.4670000000000001</v>
      </c>
      <c r="E16" s="89">
        <f t="shared" si="0"/>
        <v>9.1834199999999999</v>
      </c>
      <c r="F16" s="105">
        <f t="shared" si="5"/>
        <v>100</v>
      </c>
      <c r="G16" s="59">
        <f>IFERROR(IF(A16="","",C12/F16*$G$1),"voir *F*")</f>
        <v>7.76</v>
      </c>
      <c r="K16" s="66">
        <f t="shared" si="3"/>
        <v>43070</v>
      </c>
      <c r="L16" s="67">
        <f t="shared" si="4"/>
        <v>43100</v>
      </c>
      <c r="M16" s="49" t="str">
        <f t="shared" si="2"/>
        <v>Décembre</v>
      </c>
      <c r="N16" s="87">
        <f t="shared" si="6"/>
        <v>0</v>
      </c>
      <c r="O16" s="95">
        <f t="array" ref="O16">ROUND(SUMPRODUCT((MONTH($A$2:$A$30)=MONTH(K16))*IF(ISNUMBER($E$2:$E$30),$E$2:$E$30,0)),2)</f>
        <v>0</v>
      </c>
      <c r="P16" s="99">
        <f t="array" ref="P16">ROUND(SUMPRODUCT((MONTH($A$2:$A$30)=MONTH(K16))*IF(ISNUMBER($F$2:$F$30),$F$2:$F$30,0)),0)</f>
        <v>0</v>
      </c>
      <c r="R16" s="29">
        <v>43070</v>
      </c>
      <c r="S16" s="30">
        <v>43100</v>
      </c>
      <c r="T16" s="25" t="s">
        <v>22</v>
      </c>
      <c r="U16" s="12"/>
      <c r="V16" s="55"/>
      <c r="W16" s="14"/>
    </row>
    <row r="17" spans="1:23" ht="15.75" thickBot="1" x14ac:dyDescent="0.3">
      <c r="A17" s="7">
        <v>42887</v>
      </c>
      <c r="B17" s="57">
        <v>34233</v>
      </c>
      <c r="C17" s="83">
        <v>12.98</v>
      </c>
      <c r="D17" s="24">
        <v>1.43</v>
      </c>
      <c r="E17" s="90">
        <f t="shared" si="0"/>
        <v>18.561399999999999</v>
      </c>
      <c r="F17" s="106">
        <f t="shared" si="5"/>
        <v>224</v>
      </c>
      <c r="G17" s="10">
        <f t="shared" ref="G17:G18" si="7">IFERROR(IF(A17="","",C16/F17*$G$1),"voir *F*")</f>
        <v>2.7946428571428572</v>
      </c>
      <c r="M17" s="1" t="str">
        <f t="shared" si="2"/>
        <v>Total</v>
      </c>
      <c r="N17" s="3">
        <f>SUM(N5:N16)</f>
        <v>209.45999999999998</v>
      </c>
      <c r="O17" s="3">
        <f t="shared" ref="O17:P17" si="8">SUM(O5:O16)</f>
        <v>283.42999999999995</v>
      </c>
      <c r="P17" s="3">
        <f t="shared" si="8"/>
        <v>3230</v>
      </c>
      <c r="T17" s="31" t="s">
        <v>23</v>
      </c>
      <c r="U17" s="5">
        <f>SUM(U5:U16)</f>
        <v>209.45999999999998</v>
      </c>
      <c r="V17" s="5">
        <f t="shared" ref="V17:W17" si="9">SUM(V5:V16)</f>
        <v>283.42999999999995</v>
      </c>
      <c r="W17" s="6">
        <f t="shared" si="9"/>
        <v>3230</v>
      </c>
    </row>
    <row r="18" spans="1:23" ht="15.75" thickBot="1" x14ac:dyDescent="0.3">
      <c r="A18" s="15">
        <v>42901</v>
      </c>
      <c r="B18" s="16">
        <v>34407</v>
      </c>
      <c r="C18" s="81">
        <v>9.6</v>
      </c>
      <c r="D18" s="18">
        <v>1.4219999999999999</v>
      </c>
      <c r="E18" s="88">
        <f t="shared" si="0"/>
        <v>13.651199999999999</v>
      </c>
      <c r="F18" s="104">
        <f t="shared" si="5"/>
        <v>174</v>
      </c>
      <c r="G18" s="10">
        <f t="shared" si="7"/>
        <v>7.4597701149425291</v>
      </c>
    </row>
    <row r="19" spans="1:23" ht="15.75" thickBot="1" x14ac:dyDescent="0.3">
      <c r="A19" s="7"/>
      <c r="B19" s="16"/>
      <c r="C19" s="81"/>
      <c r="D19" s="18"/>
      <c r="E19" s="88" t="str">
        <f t="shared" si="0"/>
        <v/>
      </c>
      <c r="F19" s="106" t="str">
        <f t="shared" si="5"/>
        <v/>
      </c>
      <c r="G19" s="10" t="str">
        <f>IFERROR(IF(A19="","",C15/F19*$G$1),"voir *F*")</f>
        <v/>
      </c>
      <c r="U19" s="48">
        <f>SUBTOTAL(9,C2:C30)</f>
        <v>209.45999999999998</v>
      </c>
      <c r="V19" s="48">
        <f>SUBTOTAL(9,E2:E30)</f>
        <v>283.43472000000008</v>
      </c>
      <c r="W19" s="61">
        <f>SUBTOTAL(9,F2:F30)</f>
        <v>3230</v>
      </c>
    </row>
    <row r="20" spans="1:23" x14ac:dyDescent="0.25">
      <c r="A20" s="7"/>
      <c r="B20" s="16"/>
      <c r="C20" s="81"/>
      <c r="D20" s="18"/>
      <c r="E20" s="88" t="str">
        <f t="shared" si="0"/>
        <v/>
      </c>
      <c r="F20" s="104" t="str">
        <f t="shared" si="5"/>
        <v/>
      </c>
      <c r="G20" s="10" t="str">
        <f t="shared" si="1"/>
        <v/>
      </c>
    </row>
    <row r="21" spans="1:23" x14ac:dyDescent="0.25">
      <c r="A21" s="15"/>
      <c r="B21" s="16"/>
      <c r="C21" s="81"/>
      <c r="D21" s="18"/>
      <c r="E21" s="88" t="str">
        <f t="shared" si="0"/>
        <v/>
      </c>
      <c r="F21" s="104" t="str">
        <f>IF(B21="","",B21-B12)</f>
        <v/>
      </c>
      <c r="G21" s="10" t="str">
        <f>IFERROR(IF(A21="","",C12/F21*$G$1),"voir *F*")</f>
        <v/>
      </c>
      <c r="K21" t="s">
        <v>25</v>
      </c>
    </row>
    <row r="22" spans="1:23" x14ac:dyDescent="0.25">
      <c r="A22" s="15"/>
      <c r="B22" s="16"/>
      <c r="C22" s="81"/>
      <c r="D22" s="18"/>
      <c r="E22" s="88"/>
      <c r="F22" s="104"/>
      <c r="G22" s="10"/>
      <c r="K22" t="s">
        <v>32</v>
      </c>
    </row>
    <row r="23" spans="1:23" x14ac:dyDescent="0.25">
      <c r="A23" s="15"/>
      <c r="B23" s="16"/>
      <c r="C23" s="81"/>
      <c r="D23" s="18"/>
      <c r="E23" s="88"/>
      <c r="F23" s="104"/>
      <c r="G23" s="10"/>
      <c r="K23" t="s">
        <v>27</v>
      </c>
    </row>
    <row r="24" spans="1:23" x14ac:dyDescent="0.25">
      <c r="A24" s="15"/>
      <c r="B24" s="16"/>
      <c r="C24" s="81"/>
      <c r="D24" s="18"/>
      <c r="E24" s="88" t="str">
        <f t="shared" si="0"/>
        <v/>
      </c>
      <c r="F24" s="104" t="str">
        <f>IF(B24="","",B24-B13)</f>
        <v/>
      </c>
      <c r="G24" s="10" t="str">
        <f>IFERROR(IF(A24="","",C13/F24*$G$1),"voir *F*")</f>
        <v/>
      </c>
      <c r="K24" t="s">
        <v>28</v>
      </c>
    </row>
    <row r="25" spans="1:23" x14ac:dyDescent="0.25">
      <c r="A25" s="15"/>
      <c r="B25" s="16"/>
      <c r="C25" s="81"/>
      <c r="D25" s="18"/>
      <c r="E25" s="88" t="str">
        <f t="shared" si="0"/>
        <v/>
      </c>
      <c r="F25" s="104" t="str">
        <f>IF(B25="","",B25-B17)</f>
        <v/>
      </c>
      <c r="G25" s="10" t="str">
        <f>IFERROR(IF(A25="","",C17/F25*$G$1),"voir *F*")</f>
        <v/>
      </c>
      <c r="K25" t="s">
        <v>29</v>
      </c>
    </row>
    <row r="26" spans="1:23" x14ac:dyDescent="0.25">
      <c r="A26" s="15"/>
      <c r="B26" s="16"/>
      <c r="C26" s="81"/>
      <c r="D26" s="18"/>
      <c r="E26" s="88" t="str">
        <f t="shared" si="0"/>
        <v/>
      </c>
      <c r="F26" s="104" t="str">
        <f>IF(B26="","",B26-B18)</f>
        <v/>
      </c>
      <c r="G26" s="10" t="str">
        <f>IFERROR(IF(A26="","",C18/F26*$G$1),"voir *F*")</f>
        <v/>
      </c>
    </row>
    <row r="27" spans="1:23" x14ac:dyDescent="0.25">
      <c r="A27" s="15"/>
      <c r="B27" s="16"/>
      <c r="C27" s="81"/>
      <c r="D27" s="18"/>
      <c r="E27" s="88" t="str">
        <f t="shared" si="0"/>
        <v/>
      </c>
      <c r="F27" s="104" t="str">
        <f>IF(B27="","",B27-B19)</f>
        <v/>
      </c>
      <c r="G27" s="10" t="str">
        <f>IFERROR(IF(A27="","",C19/F27*$G$1),"voir *F*")</f>
        <v/>
      </c>
      <c r="K27" t="s">
        <v>31</v>
      </c>
    </row>
    <row r="28" spans="1:23" x14ac:dyDescent="0.25">
      <c r="A28" s="15"/>
      <c r="B28" s="16"/>
      <c r="C28" s="81"/>
      <c r="D28" s="18"/>
      <c r="E28" s="88" t="str">
        <f t="shared" si="0"/>
        <v/>
      </c>
      <c r="F28" s="104" t="str">
        <f>IF(B28="","",B28-B20)</f>
        <v/>
      </c>
      <c r="G28" s="10" t="str">
        <f>IFERROR(IF(A28="","",C20/F28*$G$1),"voir *F*")</f>
        <v/>
      </c>
    </row>
    <row r="29" spans="1:23" x14ac:dyDescent="0.25">
      <c r="A29" s="15"/>
      <c r="B29" s="71"/>
      <c r="C29" s="84"/>
      <c r="D29" s="44"/>
      <c r="E29" s="88"/>
      <c r="F29" s="107"/>
      <c r="G29" s="10"/>
      <c r="K29" t="s">
        <v>30</v>
      </c>
    </row>
    <row r="30" spans="1:23" ht="15.75" thickBot="1" x14ac:dyDescent="0.3">
      <c r="A30" s="72"/>
      <c r="B30" s="71"/>
      <c r="C30" s="84"/>
      <c r="D30" s="44"/>
      <c r="E30" s="91"/>
      <c r="F30" s="107"/>
      <c r="G30" s="73"/>
    </row>
    <row r="31" spans="1:23" ht="15.75" thickBot="1" x14ac:dyDescent="0.3">
      <c r="A31" s="33"/>
      <c r="B31" s="34">
        <f>MAX(B2:B30)-MIN(B2:B30)</f>
        <v>3308</v>
      </c>
      <c r="C31" s="35">
        <f>AVERAGE(C2:C30)</f>
        <v>12.321176470588235</v>
      </c>
      <c r="D31" s="36"/>
      <c r="E31" s="37">
        <f>AVERAGE(E3:E30)</f>
        <v>16.387110000000003</v>
      </c>
      <c r="F31" s="38">
        <f>AVERAGE(F3:F30)</f>
        <v>201.875</v>
      </c>
      <c r="G31" s="39">
        <f>AVERAGE(G3:G30)</f>
        <v>6.2183240218314699</v>
      </c>
    </row>
    <row r="32" spans="1:23" ht="15.75" thickBot="1" x14ac:dyDescent="0.3">
      <c r="A32" s="69" t="s">
        <v>26</v>
      </c>
      <c r="B32" s="70"/>
      <c r="C32" s="74">
        <f>SUBTOTAL(9,C2:C30)</f>
        <v>209.45999999999998</v>
      </c>
      <c r="D32"/>
      <c r="E32" s="75">
        <f t="shared" ref="E32:F32" si="10">SUBTOTAL(9,E2:E30)</f>
        <v>283.43472000000008</v>
      </c>
      <c r="F32" s="76">
        <f t="shared" si="10"/>
        <v>3230</v>
      </c>
    </row>
    <row r="34" spans="2:2" x14ac:dyDescent="0.25">
      <c r="B34" s="45"/>
    </row>
  </sheetData>
  <autoFilter ref="A1:G31"/>
  <mergeCells count="2">
    <mergeCell ref="T3:W3"/>
    <mergeCell ref="M3:P3"/>
  </mergeCells>
  <conditionalFormatting sqref="G16:G18">
    <cfRule type="cellIs" dxfId="0" priority="1" operator="equal">
      <formula>"voir *F*"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consommation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jean-francois liquette</cp:lastModifiedBy>
  <dcterms:created xsi:type="dcterms:W3CDTF">2017-06-20T18:04:26Z</dcterms:created>
  <dcterms:modified xsi:type="dcterms:W3CDTF">2017-07-12T20:01:17Z</dcterms:modified>
</cp:coreProperties>
</file>