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17"/>
  <workbookPr/>
  <mc:AlternateContent xmlns:mc="http://schemas.openxmlformats.org/markup-compatibility/2006">
    <mc:Choice Requires="x15">
      <x15ac:absPath xmlns:x15ac="http://schemas.microsoft.com/office/spreadsheetml/2010/11/ac" url="C:\JFL\Office\Excel - Utilitaires\Excel Forum\"/>
    </mc:Choice>
  </mc:AlternateContent>
  <xr:revisionPtr revIDLastSave="0" documentId="13_ncr:1_{26923452-46EC-4287-8151-C2077EDDAC2C}" xr6:coauthVersionLast="47" xr6:coauthVersionMax="47" xr10:uidLastSave="{00000000-0000-0000-0000-000000000000}"/>
  <bookViews>
    <workbookView xWindow="1590" yWindow="3015" windowWidth="27750" windowHeight="11790" activeTab="1" xr2:uid="{00000000-000D-0000-FFFF-FFFF00000000}"/>
  </bookViews>
  <sheets>
    <sheet name="jour  férié" sheetId="5" r:id="rId1"/>
    <sheet name="Jours Fériés - Sénégal" sheetId="6" r:id="rId2"/>
    <sheet name="Texte affiché - OLD" sheetId="4" r:id="rId3"/>
    <sheet name="Sheet1" sheetId="1" r:id="rId4"/>
  </sheets>
  <definedNames>
    <definedName name="DonnéesExternes_1" localSheetId="2" hidden="1">'Texte affiché - OLD'!$A$1:$B$28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0" i="5" l="1"/>
  <c r="H14" i="5"/>
  <c r="G10" i="5"/>
  <c r="E3" i="5"/>
  <c r="C3" i="5" s="1"/>
  <c r="C15" i="5"/>
  <c r="C13" i="5"/>
  <c r="C12" i="5"/>
  <c r="C10" i="5"/>
  <c r="A2" i="5" a="1"/>
  <c r="A2" i="5" s="1"/>
  <c r="E15" i="5"/>
  <c r="G10" i="1"/>
  <c r="C8" i="5"/>
  <c r="G9" i="1"/>
  <c r="C5" i="5"/>
  <c r="G8" i="1"/>
  <c r="C4" i="5"/>
  <c r="G7" i="1"/>
  <c r="E10" i="5"/>
  <c r="E13" i="5"/>
  <c r="E12" i="5"/>
  <c r="O7" i="1"/>
  <c r="N6" i="1"/>
  <c r="N4" i="1"/>
  <c r="O5" i="1"/>
  <c r="N5" i="1"/>
  <c r="O3" i="1"/>
  <c r="H19" i="1"/>
  <c r="M3" i="1"/>
  <c r="F20" i="1" s="1"/>
  <c r="G14" i="1"/>
  <c r="G5" i="1"/>
  <c r="G6" i="1"/>
  <c r="G12" i="1"/>
  <c r="F22" i="1"/>
  <c r="G2" i="1"/>
  <c r="L10" i="5" l="1" a="1"/>
  <c r="G3" i="1" a="1"/>
  <c r="G3" i="1" s="1"/>
  <c r="N3" i="1"/>
  <c r="M10" i="5" l="1" a="1"/>
  <c r="L10" i="5"/>
  <c r="M10" i="5" l="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<sst xmlns="http://schemas.openxmlformats.org/spreadsheetml/2006/main" count="111" uniqueCount="89">
  <si>
    <t xml:space="preserve">Année </t>
  </si>
  <si>
    <t>Jours Fériés Fixes</t>
  </si>
  <si>
    <t xml:space="preserve">1 er janvier </t>
  </si>
  <si>
    <t xml:space="preserve">Fête  du travail </t>
  </si>
  <si>
    <t>Tabaski</t>
  </si>
  <si>
    <t xml:space="preserve">Fete nationale </t>
  </si>
  <si>
    <t>Magal</t>
  </si>
  <si>
    <t>15 Aout</t>
  </si>
  <si>
    <t>Toussaint</t>
  </si>
  <si>
    <t xml:space="preserve">Noêl </t>
  </si>
  <si>
    <t>Date</t>
  </si>
  <si>
    <t>Formule</t>
  </si>
  <si>
    <t>Pâques</t>
  </si>
  <si>
    <t>Lundi de  Pâques</t>
  </si>
  <si>
    <t>Ascension</t>
  </si>
  <si>
    <t>Pentecoe</t>
  </si>
  <si>
    <t xml:space="preserve"> Début Ramadan (estimé) </t>
  </si>
  <si>
    <t>Durée Ramadan (jours</t>
  </si>
  <si>
    <t xml:space="preserve"> Jour de la semaine</t>
  </si>
  <si>
    <t>Aid al-Fitr</t>
  </si>
  <si>
    <t>Aid  selon le site Les jours fériés au Sénégal en 2026</t>
  </si>
  <si>
    <t>Aid al-Fitr (estimée)</t>
  </si>
  <si>
    <t>Column1</t>
  </si>
  <si>
    <t>Column2</t>
  </si>
  <si>
    <t>Jeudi 1er janvier 2026 </t>
  </si>
  <si>
    <t xml:space="preserve"> Jour de l’An</t>
  </si>
  <si>
    <t/>
  </si>
  <si>
    <t>Lundi 30 mars 2026 </t>
  </si>
  <si>
    <t> Lundi de Pâques, lendemain de Pâques, fête chrétienne qui célèbre la résurrection de Jésus Christ.</t>
  </si>
  <si>
    <t>Samedi 4 avril 2026 </t>
  </si>
  <si>
    <t> Jour de l’Indépendance qui célèbre l'indépendance du Sénégal, proclamée le 4 avril 1960.</t>
  </si>
  <si>
    <t>Vendredi 31 mars 2026 </t>
  </si>
  <si>
    <t> Aid al-Fitr, le mois du ramadan, moment sacré dans le calendrier musulman, se termine avec l’Aid el-Fitr, la fête de la rupture du jeûne.</t>
  </si>
  <si>
    <t>Vendredi 1er mai 2026 </t>
  </si>
  <si>
    <t> Fête du Travail, le 1er mai est un jour férié au Sénégal. </t>
  </si>
  <si>
    <t>Jeudi 14 mai 2026 </t>
  </si>
  <si>
    <t> Jour de l’Ascension, fête chrétienne qui a lieu 40 jours après Pâques et marque la montée de Jésus au ciel.</t>
  </si>
  <si>
    <t>Lundi 25 juin 2026 </t>
  </si>
  <si>
    <t> Lundi de Pentecôte, Les chrétiens fêtent la venue de l’Esprit Saint sur les apôtres de Jésus. La Pentecôte a lieu 50 jours après Pâques.</t>
  </si>
  <si>
    <t>Mercredi 27 mai 2026 </t>
  </si>
  <si>
    <t> Fête du sacrifice, Tabaski est l'une des fêtes les plus importantes des musulmans. Aussi appelée Aïd al-Adha, elle commémore la force de la foi d'Ibrahim envers son Dieu. La date de la Tabaski varie chaque année en fonction du calendrier lunaire islamique.</t>
  </si>
  <si>
    <t>Vendredi 6 juin 2026 </t>
  </si>
  <si>
    <t xml:space="preserve"> Tamkharit </t>
  </si>
  <si>
    <t>Samedi 15 août 2026 </t>
  </si>
  <si>
    <t> Assomption, fête chrétienne qui commémore la montée de la Vierge Marie au ciel.</t>
  </si>
  <si>
    <t>Lundi 3 août 2026 </t>
  </si>
  <si>
    <t xml:space="preserve"> Magal de Touba, fête religieuse musulmane commémore le départ en exil au Gabon du Cheikh Ahmadou Bamba, fondateur de la confrérie mouride. Cette fête est célébrée depuis 1928 dans la ville de Touba. </t>
  </si>
  <si>
    <t>Mercredi 26 août 2026 </t>
  </si>
  <si>
    <t xml:space="preserve"> Naissance du prophète (Mawlid Ennabawi ou Mouloud). Dans les pays arabes, la naissance du prophète est une fête populaire et familiale, auquel multitude de traditions notamment culinaires sont rattachées.</t>
  </si>
  <si>
    <t>Dimanche 1er novembre 2026 </t>
  </si>
  <si>
    <t> Toussaint, fête catholique en l’honneur de tous les Saints. Les croyants rendent hommage à leurs défunts ce jour-là.</t>
  </si>
  <si>
    <t>Vendredi 25 décembre 2026 </t>
  </si>
  <si>
    <t> Noël</t>
  </si>
  <si>
    <t>Tabaski ( estimée)</t>
  </si>
  <si>
    <t>Tamkharite  ( estimée)</t>
  </si>
  <si>
    <t>N°</t>
  </si>
  <si>
    <t xml:space="preserve">Date </t>
  </si>
  <si>
    <t xml:space="preserve">Type </t>
  </si>
  <si>
    <t>Korité</t>
  </si>
  <si>
    <t>Fête du travail</t>
  </si>
  <si>
    <t>Tamkharite</t>
  </si>
  <si>
    <t xml:space="preserve">Fete de  l'independance </t>
  </si>
  <si>
    <t xml:space="preserve"> Ascension </t>
  </si>
  <si>
    <t xml:space="preserve">Fête du Travail </t>
  </si>
  <si>
    <t xml:space="preserve"> Pentecôte </t>
  </si>
  <si>
    <t>Tabaski (Aïd el-Adha)</t>
  </si>
  <si>
    <t>Assomption</t>
  </si>
  <si>
    <t xml:space="preserve">Toussaint </t>
  </si>
  <si>
    <t xml:space="preserve"> Noël</t>
  </si>
  <si>
    <t>Magal Touba</t>
  </si>
  <si>
    <t>Paque</t>
  </si>
  <si>
    <t>Lundi  de paques</t>
  </si>
  <si>
    <t>Jour de l’An</t>
  </si>
  <si>
    <t xml:space="preserve"> 25/12/ 2026 </t>
  </si>
  <si>
    <t xml:space="preserve"> 15/05/2026</t>
  </si>
  <si>
    <t xml:space="preserve"> Maouloud</t>
  </si>
  <si>
    <t>date  via power  query</t>
  </si>
  <si>
    <t>Jour férié</t>
  </si>
  <si>
    <t>Lundi de Pâques</t>
  </si>
  <si>
    <t>Jour de l’Indépendance qui célèbre l'indépendance du Sénégal</t>
  </si>
  <si>
    <t>Fête du Travail</t>
  </si>
  <si>
    <t>Jour de l’Ascension</t>
  </si>
  <si>
    <t>Fête du sacrifice</t>
  </si>
  <si>
    <t>Tamkharit</t>
  </si>
  <si>
    <t>Lundi de Pentecôte</t>
  </si>
  <si>
    <t>Magal de Touba</t>
  </si>
  <si>
    <t>Naissance du prophète (Mawlid Ennabawi ou Mouloud). Dans les pays arabes</t>
  </si>
  <si>
    <t>Noël</t>
  </si>
  <si>
    <t>https://forum.excel-pratique.com/s/goto/1261863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</si>
</sst>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F800]dddd\,\ mmmm\ dd\,\ yyyy"/>
  </numFmts>
  <fonts count="3" x14ac:knownFonts="1">
    <font>
      <sz val="11"/>
      <color theme="1"/>
      <name val="Calibri"/>
      <family val="2"/>
      <scheme val="minor"/>
    </font>
    <font>
      <b/>
      <sz val="11"/>
      <color rgb="FF080808"/>
      <name val="Calibri"/>
      <family val="2"/>
      <scheme val="minor"/>
    </font>
    <font>
      <u/>
      <sz val="11"/>
      <color theme="10"/>
      <name val="Calibri"/>
      <family val="2"/>
      <scheme val="minor"/>
    </font>
  </fonts>
  <fills count="7">
    <fill>
      <patternFill patternType="none"/>
    </fill>
    <fill>
      <patternFill patternType="gray125"/>
    </fill>
    <fill>
      <patternFill patternType="solid">
        <fgColor rgb="FFFFFF00"/>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8"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cellStyleXfs>
  <cellXfs count="27">
    <xf numFmtId="0" fontId="0" fillId="0" borderId="0" xfId="0"/>
    <xf numFmtId="0" fontId="0" fillId="0" borderId="1" xfId="0" applyBorder="1"/>
    <xf numFmtId="0" fontId="0" fillId="0" borderId="1" xfId="0" applyBorder="1" applyAlignment="1">
      <alignment horizontal="center"/>
    </xf>
    <xf numFmtId="14" fontId="0" fillId="0" borderId="1" xfId="0" applyNumberFormat="1" applyBorder="1" applyAlignment="1">
      <alignment horizontal="center"/>
    </xf>
    <xf numFmtId="0" fontId="0" fillId="2" borderId="1" xfId="0" applyFill="1" applyBorder="1" applyAlignment="1">
      <alignment horizontal="center"/>
    </xf>
    <xf numFmtId="14" fontId="0" fillId="0" borderId="0" xfId="0" applyNumberFormat="1"/>
    <xf numFmtId="0" fontId="0" fillId="3" borderId="1" xfId="0" applyFill="1" applyBorder="1" applyAlignment="1">
      <alignment horizontal="center"/>
    </xf>
    <xf numFmtId="14" fontId="0" fillId="2" borderId="1" xfId="0" applyNumberFormat="1" applyFill="1" applyBorder="1" applyAlignment="1">
      <alignment horizontal="center"/>
    </xf>
    <xf numFmtId="164" fontId="0" fillId="0" borderId="1" xfId="0" applyNumberFormat="1" applyBorder="1" applyAlignment="1">
      <alignment horizontal="center"/>
    </xf>
    <xf numFmtId="0" fontId="0" fillId="4" borderId="1" xfId="0" applyFill="1" applyBorder="1"/>
    <xf numFmtId="14" fontId="1" fillId="0" borderId="1" xfId="0" applyNumberFormat="1" applyFont="1" applyBorder="1"/>
    <xf numFmtId="0" fontId="0" fillId="0" borderId="0" xfId="0" applyAlignment="1">
      <alignment horizontal="center"/>
    </xf>
    <xf numFmtId="0" fontId="0" fillId="5" borderId="1" xfId="0" applyFill="1" applyBorder="1"/>
    <xf numFmtId="0" fontId="0" fillId="2" borderId="0" xfId="0" applyFill="1"/>
    <xf numFmtId="0" fontId="2" fillId="0" borderId="0" xfId="1"/>
    <xf numFmtId="14" fontId="0" fillId="5" borderId="1" xfId="0" applyNumberFormat="1" applyFill="1" applyBorder="1"/>
    <xf numFmtId="164" fontId="0" fillId="2" borderId="1" xfId="0" applyNumberFormat="1" applyFill="1" applyBorder="1" applyAlignment="1">
      <alignment horizontal="center"/>
    </xf>
    <xf numFmtId="1" fontId="0" fillId="2" borderId="1" xfId="0" applyNumberFormat="1" applyFill="1" applyBorder="1"/>
    <xf numFmtId="0" fontId="0" fillId="6" borderId="1" xfId="0" applyFill="1" applyBorder="1"/>
    <xf numFmtId="0" fontId="0" fillId="6" borderId="1" xfId="0" applyFill="1" applyBorder="1" applyAlignment="1">
      <alignment horizontal="center"/>
    </xf>
    <xf numFmtId="164" fontId="0" fillId="6" borderId="1" xfId="0" applyNumberFormat="1" applyFill="1" applyBorder="1" applyAlignment="1">
      <alignment horizontal="center"/>
    </xf>
    <xf numFmtId="0" fontId="2" fillId="6" borderId="0" xfId="1" applyFill="1"/>
    <xf numFmtId="0" fontId="0" fillId="5" borderId="1" xfId="0" applyFill="1" applyBorder="1" applyAlignment="1">
      <alignment horizontal="center"/>
    </xf>
    <xf numFmtId="14" fontId="0" fillId="5" borderId="1" xfId="0" applyNumberFormat="1" applyFill="1" applyBorder="1" applyAlignment="1">
      <alignment horizontal="center"/>
    </xf>
    <xf numFmtId="14" fontId="0" fillId="0" borderId="0" xfId="0" applyNumberFormat="1" applyAlignment="1">
      <alignment horizontal="center"/>
    </xf>
    <xf numFmtId="164" fontId="0" fillId="0" borderId="0" xfId="0" applyNumberFormat="1"/>
    <xf numFmtId="0" fontId="0" fillId="0" borderId="0" xfId="0" applyNumberFormat="1"/>
  </cellXfs>
  <cellStyles count="2">
    <cellStyle name="Lien hypertexte" xfId="1" builtinId="8"/>
    <cellStyle name="Normal" xfId="0" builtinId="0"/>
  </cellStyles>
  <dxfs count="4">
    <dxf>
      <numFmt numFmtId="0" formatCode="General"/>
    </dxf>
    <dxf>
      <numFmt numFmtId="19" formatCode="dd/mm/yyyy"/>
    </dxf>
    <dxf>
      <numFmt numFmtId="0" formatCode="General"/>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3</xdr:col>
      <xdr:colOff>742950</xdr:colOff>
      <xdr:row>7</xdr:row>
      <xdr:rowOff>9525</xdr:rowOff>
    </xdr:from>
    <xdr:to>
      <xdr:col>11</xdr:col>
      <xdr:colOff>295275</xdr:colOff>
      <xdr:row>18</xdr:row>
      <xdr:rowOff>142875</xdr:rowOff>
    </xdr:to>
    <xdr:sp macro="" textlink="">
      <xdr:nvSpPr>
        <xdr:cNvPr id="2" name="Organigramme : Alternative 1">
          <a:extLst>
            <a:ext uri="{FF2B5EF4-FFF2-40B4-BE49-F238E27FC236}">
              <a16:creationId xmlns:a16="http://schemas.microsoft.com/office/drawing/2014/main" id="{70C293FA-B1EE-E0FB-60BF-7AAA4A113870}"/>
            </a:ext>
          </a:extLst>
        </xdr:cNvPr>
        <xdr:cNvSpPr/>
      </xdr:nvSpPr>
      <xdr:spPr>
        <a:xfrm>
          <a:off x="6915150" y="1343025"/>
          <a:ext cx="5648325" cy="2228850"/>
        </a:xfrm>
        <a:prstGeom prst="flowChartAlternateProcess">
          <a:avLst/>
        </a:prstGeom>
        <a:solidFill>
          <a:schemeClr val="accent6">
            <a:lumMod val="20000"/>
            <a:lumOff val="80000"/>
          </a:schemeClr>
        </a:solidFill>
        <a:ln>
          <a:solidFill>
            <a:srgbClr val="C00000"/>
          </a:solidFill>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r>
            <a:rPr lang="fr-FR"/>
            <a:t>Bonjour a tous</a:t>
          </a:r>
        </a:p>
        <a:p>
          <a:r>
            <a:rPr lang="fr-FR"/>
            <a:t>je viens vers vous pour une demande svp.</a:t>
          </a:r>
        </a:p>
        <a:p>
          <a:r>
            <a:rPr lang="fr-FR"/>
            <a:t>je travail sur les jours fériés et j'ai mis les jours de fête musulmane en liaison avec un site ( </a:t>
          </a:r>
          <a:r>
            <a:rPr lang="fr-FR">
              <a:hlinkClick xmlns:r="http://schemas.openxmlformats.org/officeDocument/2006/relationships" r:id=""/>
            </a:rPr>
            <a:t>Les jours fériés au Sénégal en 2026</a:t>
          </a:r>
          <a:r>
            <a:rPr lang="fr-FR"/>
            <a:t>) via Power query.</a:t>
          </a:r>
        </a:p>
        <a:p>
          <a:r>
            <a:rPr lang="fr-FR"/>
            <a:t>Ainsi les dates que j'ai obtenu via Power Query </a:t>
          </a:r>
          <a:r>
            <a:rPr lang="fr-FR" b="1"/>
            <a:t>je souhaite les mettre au même format que les autres date jj/mm/aaaa en chiffre . </a:t>
          </a:r>
          <a:endParaRPr lang="fr-FR"/>
        </a:p>
        <a:p>
          <a:r>
            <a:rPr lang="fr-FR" b="1"/>
            <a:t>les dates que je souhaite changer le format sont jaunes elles doivent être ou avoir les même formes que les autres dates. </a:t>
          </a:r>
          <a:endParaRPr lang="fr-FR"/>
        </a:p>
        <a:p>
          <a:r>
            <a:rPr lang="fr-FR"/>
            <a:t>8</a:t>
          </a:r>
          <a:r>
            <a:rPr lang="fr-FR">
              <a:hlinkClick xmlns:r="http://schemas.openxmlformats.org/officeDocument/2006/relationships" r:id=""/>
            </a:rPr>
            <a:t>jours-de-ferie.xlsx</a:t>
          </a:r>
          <a:r>
            <a:rPr lang="fr-FR"/>
            <a:t> (29.77 Ko)</a:t>
          </a:r>
        </a:p>
        <a:p>
          <a:r>
            <a:rPr lang="fr-FR" b="1"/>
            <a:t>je vous remercie d'avance </a:t>
          </a:r>
          <a:endParaRPr lang="fr-FR"/>
        </a:p>
        <a:p>
          <a:pPr algn="l"/>
          <a:endParaRPr lang="fr-FR" sz="1100"/>
        </a:p>
      </xdr:txBody>
    </xdr:sp>
    <xdr:clientData/>
  </xdr:twoCellAnchor>
</xdr:wsDr>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connectionId="2" xr16:uid="{3463838E-B1E2-47DF-980E-274147A73036}" autoFormatId="16" applyNumberFormats="0" applyBorderFormats="0" applyFontFormats="0" applyPatternFormats="0" applyAlignmentFormats="0" applyWidthHeightFormats="0">
  <queryTableRefresh nextId="3">
    <queryTableFields count="2">
      <queryTableField id="1" name="Date" tableColumnId="1"/>
      <queryTableField id="2" name="Jour férié" tableColumnId="2"/>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6E026DC5-0B10-4B82-9FBC-87F8C6A6A0A4}" name="JrsFériés" displayName="JrsFériés" ref="B3:C17" tableType="queryTable" totalsRowShown="0">
  <autoFilter ref="B3:C17" xr:uid="{6E026DC5-0B10-4B82-9FBC-87F8C6A6A0A4}"/>
  <tableColumns count="2">
    <tableColumn id="1" xr3:uid="{BC6D9114-F29C-4364-B2AD-0CD45C2B9E80}" uniqueName="1" name="Date" queryTableFieldId="1" dataDxfId="1"/>
    <tableColumn id="2" xr3:uid="{EF81C90A-C7C0-4087-893C-0AD3112EFE82}" uniqueName="2" name="Jour férié" queryTableFieldId="2" dataDxfId="0"/>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35D7EEA8-6CC1-45C0-BFB5-ADF5705CB7F9}" name="Texte_affiché" displayName="Texte_affiché" ref="A1:B28" totalsRowShown="0">
  <autoFilter ref="A1:B28" xr:uid="{35D7EEA8-6CC1-45C0-BFB5-ADF5705CB7F9}"/>
  <tableColumns count="2">
    <tableColumn id="1" xr3:uid="{4358DF3A-8DFC-4BFF-B7FD-6452B1C685BB}" name="Column1" dataDxfId="3"/>
    <tableColumn id="2" xr3:uid="{35C4BC66-2BBC-4113-87EC-41C17DAF6710}" name="Column2" dataDxfId="2"/>
  </tableColumns>
  <tableStyleInfo name="TableStyleMedium7"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3" Type="http://schemas.openxmlformats.org/officeDocument/2006/relationships/hyperlink" Target="https://lepetitjournal.com/dakar/jours-feries-senegal-295473" TargetMode="External"/><Relationship Id="rId2" Type="http://schemas.openxmlformats.org/officeDocument/2006/relationships/hyperlink" Target="https://lepetitjournal.com/dakar/jours-feries-senegal-295473" TargetMode="External"/><Relationship Id="rId1" Type="http://schemas.openxmlformats.org/officeDocument/2006/relationships/hyperlink" Target="https://lepetitjournal.com/dakar/jours-feries-senegal-295473"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E81435-BD5C-4FB0-A7D1-2E0A9497E2D3}">
  <dimension ref="A1:M29"/>
  <sheetViews>
    <sheetView showGridLines="0" workbookViewId="0">
      <selection activeCell="C15" sqref="C15"/>
    </sheetView>
  </sheetViews>
  <sheetFormatPr baseColWidth="10" defaultRowHeight="15" x14ac:dyDescent="0.25"/>
  <cols>
    <col min="2" max="2" width="67.42578125" bestFit="1" customWidth="1"/>
    <col min="3" max="3" width="12.28515625" customWidth="1"/>
    <col min="4" max="4" width="81.140625" bestFit="1" customWidth="1"/>
    <col min="5" max="5" width="20.5703125" bestFit="1" customWidth="1"/>
  </cols>
  <sheetData>
    <row r="1" spans="1:13" x14ac:dyDescent="0.25">
      <c r="A1" s="1" t="s">
        <v>55</v>
      </c>
      <c r="B1" s="22">
        <v>2026</v>
      </c>
      <c r="C1" s="2" t="s">
        <v>56</v>
      </c>
      <c r="D1" s="2" t="s">
        <v>57</v>
      </c>
      <c r="E1" s="2" t="s">
        <v>76</v>
      </c>
    </row>
    <row r="2" spans="1:13" x14ac:dyDescent="0.25">
      <c r="A2" s="2" cm="1">
        <f t="array" ref="A2:A17">_xlfn.SEQUENCE(16)</f>
        <v>1</v>
      </c>
      <c r="B2" s="1" t="s">
        <v>72</v>
      </c>
      <c r="C2" s="3">
        <v>46023</v>
      </c>
      <c r="D2" s="2"/>
      <c r="E2" s="2"/>
    </row>
    <row r="3" spans="1:13" x14ac:dyDescent="0.25">
      <c r="A3" s="2">
        <v>2</v>
      </c>
      <c r="B3" s="12" t="s">
        <v>58</v>
      </c>
      <c r="C3" s="7" t="str">
        <f>TRIM(MID(TRIM(E3),SEARCH(" ",TRIM(E3)),99))</f>
        <v>31 mars 2026 </v>
      </c>
      <c r="D3" s="22"/>
      <c r="E3" s="23" t="str">
        <f>'Texte affiché - OLD'!A8</f>
        <v>Vendredi 31 mars 2026 </v>
      </c>
    </row>
    <row r="4" spans="1:13" x14ac:dyDescent="0.25">
      <c r="A4" s="2">
        <v>3</v>
      </c>
      <c r="B4" s="1" t="s">
        <v>70</v>
      </c>
      <c r="C4" s="3">
        <f>ROUND(DATE(B1,4,MOD(234-11*MOD(B1,19),30))/7,0)*7-6</f>
        <v>46117</v>
      </c>
      <c r="D4" s="2"/>
      <c r="E4" s="3"/>
    </row>
    <row r="5" spans="1:13" x14ac:dyDescent="0.25">
      <c r="A5" s="2">
        <v>4</v>
      </c>
      <c r="B5" s="1" t="s">
        <v>71</v>
      </c>
      <c r="C5" s="3">
        <f>ROUND(DATE(B1,4,MOD(234-11*MOD(B1,19),30))/7,0)*7-6+1</f>
        <v>46118</v>
      </c>
      <c r="D5" s="2"/>
      <c r="E5" s="3"/>
    </row>
    <row r="6" spans="1:13" x14ac:dyDescent="0.25">
      <c r="A6" s="2">
        <v>5</v>
      </c>
      <c r="B6" s="1" t="s">
        <v>61</v>
      </c>
      <c r="C6" s="3">
        <v>46116</v>
      </c>
      <c r="D6" s="2"/>
      <c r="E6" s="2"/>
    </row>
    <row r="7" spans="1:13" x14ac:dyDescent="0.25">
      <c r="A7" s="2">
        <v>6</v>
      </c>
      <c r="B7" s="1" t="s">
        <v>63</v>
      </c>
      <c r="C7" s="3">
        <v>46143</v>
      </c>
      <c r="D7" s="2"/>
      <c r="E7" s="2"/>
    </row>
    <row r="8" spans="1:13" x14ac:dyDescent="0.25">
      <c r="A8" s="2">
        <v>7</v>
      </c>
      <c r="B8" s="1" t="s">
        <v>62</v>
      </c>
      <c r="C8" s="3">
        <f>ROUND(DATE(B1,4,MOD(234-11*MOD(B1,19),30))/7,0)*7-6+39</f>
        <v>46156</v>
      </c>
      <c r="D8" s="2"/>
      <c r="E8" s="2"/>
    </row>
    <row r="9" spans="1:13" x14ac:dyDescent="0.25">
      <c r="A9" s="2">
        <v>8</v>
      </c>
      <c r="B9" s="1" t="s">
        <v>64</v>
      </c>
      <c r="C9" s="3">
        <v>46166</v>
      </c>
      <c r="D9" s="2"/>
      <c r="E9" s="2"/>
    </row>
    <row r="10" spans="1:13" x14ac:dyDescent="0.25">
      <c r="A10" s="2">
        <v>9</v>
      </c>
      <c r="B10" s="12" t="s">
        <v>65</v>
      </c>
      <c r="C10" s="7" t="str">
        <f>TRIM(MID(TRIM(E10),SEARCH(" ",TRIM(E10)),99))</f>
        <v>27 mai 2026 </v>
      </c>
      <c r="D10" s="22"/>
      <c r="E10" s="22" t="str">
        <f>'Texte affiché - OLD'!A16</f>
        <v>Mercredi 27 mai 2026 </v>
      </c>
      <c r="G10" t="str">
        <f>SUBSTITUTE(E10,CHAR(160),"")</f>
        <v>Mercredi 27 mai 2026</v>
      </c>
      <c r="J10" s="5">
        <f>DATEVALUE(_xlfn.TEXTAFTER(SUBSTITUTE(E10,CHAR(160),"")," "))</f>
        <v>46169</v>
      </c>
      <c r="L10" t="str" cm="1">
        <f t="array" ref="L10:L29">MID(G10,_xlfn.SEQUENCE(LEN(G10)),1)</f>
        <v>M</v>
      </c>
      <c r="M10" cm="1">
        <f t="array" ref="M10:M29">_xlfn.UNICODE(_xlfn.ANCHORARRAY(L10))</f>
        <v>77</v>
      </c>
    </row>
    <row r="11" spans="1:13" x14ac:dyDescent="0.25">
      <c r="A11" s="2">
        <v>10</v>
      </c>
      <c r="B11" s="1" t="s">
        <v>59</v>
      </c>
      <c r="C11" s="3">
        <v>46143</v>
      </c>
      <c r="D11" s="2"/>
      <c r="E11" s="2"/>
      <c r="J11" s="5"/>
      <c r="L11" t="str">
        <v>e</v>
      </c>
      <c r="M11">
        <v>101</v>
      </c>
    </row>
    <row r="12" spans="1:13" x14ac:dyDescent="0.25">
      <c r="A12" s="2">
        <v>11</v>
      </c>
      <c r="B12" s="12" t="s">
        <v>60</v>
      </c>
      <c r="C12" s="7" t="str">
        <f>TRIM(MID(TRIM(E12),SEARCH(" ",TRIM(E12)),99))</f>
        <v>6 juin 2026 </v>
      </c>
      <c r="D12" s="22"/>
      <c r="E12" s="22" t="str">
        <f>'Texte affiché - OLD'!A18</f>
        <v>Vendredi 6 juin 2026 </v>
      </c>
      <c r="J12" s="5"/>
      <c r="L12" t="str">
        <v>r</v>
      </c>
      <c r="M12">
        <v>114</v>
      </c>
    </row>
    <row r="13" spans="1:13" x14ac:dyDescent="0.25">
      <c r="A13" s="2">
        <v>12</v>
      </c>
      <c r="B13" s="12" t="s">
        <v>69</v>
      </c>
      <c r="C13" s="7" t="str">
        <f>TRIM(MID(TRIM(E13),SEARCH(" ",TRIM(E13)),99))</f>
        <v>3 août 2026 </v>
      </c>
      <c r="D13" s="22"/>
      <c r="E13" s="23" t="str">
        <f>'Texte affiché - OLD'!A22</f>
        <v>Lundi 3 août 2026 </v>
      </c>
      <c r="J13" s="5"/>
      <c r="L13" t="str">
        <v>c</v>
      </c>
      <c r="M13">
        <v>99</v>
      </c>
    </row>
    <row r="14" spans="1:13" x14ac:dyDescent="0.25">
      <c r="A14" s="2">
        <v>13</v>
      </c>
      <c r="B14" s="1" t="s">
        <v>66</v>
      </c>
      <c r="C14" s="3" t="s">
        <v>74</v>
      </c>
      <c r="D14" s="2"/>
      <c r="E14" s="2"/>
      <c r="H14" s="25" t="str">
        <f>G10</f>
        <v>Mercredi 27 mai 2026</v>
      </c>
      <c r="J14" s="5"/>
      <c r="L14" t="str">
        <v>r</v>
      </c>
      <c r="M14">
        <v>114</v>
      </c>
    </row>
    <row r="15" spans="1:13" x14ac:dyDescent="0.25">
      <c r="A15" s="2">
        <v>14</v>
      </c>
      <c r="B15" s="12" t="s">
        <v>75</v>
      </c>
      <c r="C15" s="7" t="str">
        <f>TRIM(MID(TRIM(E15),SEARCH(" ",TRIM(E15)),99))</f>
        <v>26 août 2026 </v>
      </c>
      <c r="D15" s="22"/>
      <c r="E15" s="23" t="str">
        <f>'Texte affiché - OLD'!A24</f>
        <v>Mercredi 26 août 2026 </v>
      </c>
      <c r="J15" s="5"/>
      <c r="L15" t="str">
        <v>e</v>
      </c>
      <c r="M15">
        <v>101</v>
      </c>
    </row>
    <row r="16" spans="1:13" x14ac:dyDescent="0.25">
      <c r="A16" s="2">
        <v>15</v>
      </c>
      <c r="B16" s="1" t="s">
        <v>67</v>
      </c>
      <c r="C16" s="3">
        <v>46327</v>
      </c>
      <c r="D16" s="2"/>
      <c r="E16" s="2"/>
      <c r="L16" t="str">
        <v>d</v>
      </c>
      <c r="M16">
        <v>100</v>
      </c>
    </row>
    <row r="17" spans="1:13" x14ac:dyDescent="0.25">
      <c r="A17" s="2">
        <v>16</v>
      </c>
      <c r="B17" s="1" t="s">
        <v>68</v>
      </c>
      <c r="C17" s="3" t="s">
        <v>73</v>
      </c>
      <c r="D17" s="2"/>
      <c r="E17" s="2"/>
      <c r="L17" t="str">
        <v>i</v>
      </c>
      <c r="M17">
        <v>105</v>
      </c>
    </row>
    <row r="18" spans="1:13" x14ac:dyDescent="0.25">
      <c r="A18" s="11"/>
      <c r="C18" s="24"/>
      <c r="D18" s="11"/>
      <c r="E18" s="11"/>
      <c r="L18" t="str">
        <v xml:space="preserve"> </v>
      </c>
      <c r="M18">
        <v>32</v>
      </c>
    </row>
    <row r="19" spans="1:13" x14ac:dyDescent="0.25">
      <c r="L19" t="str">
        <v>2</v>
      </c>
      <c r="M19">
        <v>50</v>
      </c>
    </row>
    <row r="20" spans="1:13" x14ac:dyDescent="0.25">
      <c r="L20" t="str">
        <v>7</v>
      </c>
      <c r="M20">
        <v>55</v>
      </c>
    </row>
    <row r="21" spans="1:13" x14ac:dyDescent="0.25">
      <c r="L21" t="str">
        <v xml:space="preserve"> </v>
      </c>
      <c r="M21">
        <v>32</v>
      </c>
    </row>
    <row r="22" spans="1:13" x14ac:dyDescent="0.25">
      <c r="L22" t="str">
        <v>m</v>
      </c>
      <c r="M22">
        <v>109</v>
      </c>
    </row>
    <row r="23" spans="1:13" x14ac:dyDescent="0.25">
      <c r="L23" t="str">
        <v>a</v>
      </c>
      <c r="M23">
        <v>97</v>
      </c>
    </row>
    <row r="24" spans="1:13" x14ac:dyDescent="0.25">
      <c r="L24" t="str">
        <v>i</v>
      </c>
      <c r="M24">
        <v>105</v>
      </c>
    </row>
    <row r="25" spans="1:13" x14ac:dyDescent="0.25">
      <c r="L25" t="str">
        <v xml:space="preserve"> </v>
      </c>
      <c r="M25">
        <v>32</v>
      </c>
    </row>
    <row r="26" spans="1:13" x14ac:dyDescent="0.25">
      <c r="L26" t="str">
        <v>2</v>
      </c>
      <c r="M26">
        <v>50</v>
      </c>
    </row>
    <row r="27" spans="1:13" x14ac:dyDescent="0.25">
      <c r="L27" t="str">
        <v>0</v>
      </c>
      <c r="M27">
        <v>48</v>
      </c>
    </row>
    <row r="28" spans="1:13" x14ac:dyDescent="0.25">
      <c r="L28" t="str">
        <v>2</v>
      </c>
      <c r="M28">
        <v>50</v>
      </c>
    </row>
    <row r="29" spans="1:13" x14ac:dyDescent="0.25">
      <c r="L29" t="str">
        <v>6</v>
      </c>
      <c r="M29">
        <v>54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790093-58B4-403D-9E86-29C2C86DB42F}">
  <sheetPr>
    <tabColor theme="9" tint="0.59999389629810485"/>
  </sheetPr>
  <dimension ref="B3:E17"/>
  <sheetViews>
    <sheetView showGridLines="0" tabSelected="1" workbookViewId="0">
      <selection activeCell="G24" sqref="G24"/>
    </sheetView>
  </sheetViews>
  <sheetFormatPr baseColWidth="10" defaultRowHeight="15" x14ac:dyDescent="0.25"/>
  <cols>
    <col min="2" max="2" width="10.7109375" bestFit="1" customWidth="1"/>
    <col min="3" max="3" width="70.42578125" bestFit="1" customWidth="1"/>
  </cols>
  <sheetData>
    <row r="3" spans="2:5" x14ac:dyDescent="0.25">
      <c r="B3" t="s">
        <v>10</v>
      </c>
      <c r="C3" t="s">
        <v>77</v>
      </c>
      <c r="E3" t="s">
        <v>88</v>
      </c>
    </row>
    <row r="4" spans="2:5" x14ac:dyDescent="0.25">
      <c r="B4" s="5">
        <v>46023</v>
      </c>
      <c r="C4" s="26" t="s">
        <v>72</v>
      </c>
    </row>
    <row r="5" spans="2:5" x14ac:dyDescent="0.25">
      <c r="B5" s="5">
        <v>46111</v>
      </c>
      <c r="C5" s="26" t="s">
        <v>78</v>
      </c>
    </row>
    <row r="6" spans="2:5" x14ac:dyDescent="0.25">
      <c r="B6" s="5">
        <v>46112</v>
      </c>
      <c r="C6" s="26" t="s">
        <v>19</v>
      </c>
    </row>
    <row r="7" spans="2:5" x14ac:dyDescent="0.25">
      <c r="B7" s="5">
        <v>46116</v>
      </c>
      <c r="C7" s="26" t="s">
        <v>79</v>
      </c>
    </row>
    <row r="8" spans="2:5" x14ac:dyDescent="0.25">
      <c r="B8" s="5">
        <v>46143</v>
      </c>
      <c r="C8" s="26" t="s">
        <v>80</v>
      </c>
    </row>
    <row r="9" spans="2:5" x14ac:dyDescent="0.25">
      <c r="B9" s="5">
        <v>46156</v>
      </c>
      <c r="C9" s="26" t="s">
        <v>81</v>
      </c>
    </row>
    <row r="10" spans="2:5" x14ac:dyDescent="0.25">
      <c r="B10" s="5">
        <v>46169</v>
      </c>
      <c r="C10" s="26" t="s">
        <v>82</v>
      </c>
    </row>
    <row r="11" spans="2:5" x14ac:dyDescent="0.25">
      <c r="B11" s="5">
        <v>46179</v>
      </c>
      <c r="C11" s="26" t="s">
        <v>83</v>
      </c>
    </row>
    <row r="12" spans="2:5" x14ac:dyDescent="0.25">
      <c r="B12" s="5">
        <v>46198</v>
      </c>
      <c r="C12" s="26" t="s">
        <v>84</v>
      </c>
    </row>
    <row r="13" spans="2:5" x14ac:dyDescent="0.25">
      <c r="B13" s="5">
        <v>46237</v>
      </c>
      <c r="C13" s="26" t="s">
        <v>85</v>
      </c>
    </row>
    <row r="14" spans="2:5" x14ac:dyDescent="0.25">
      <c r="B14" s="5">
        <v>46249</v>
      </c>
      <c r="C14" s="26" t="s">
        <v>66</v>
      </c>
    </row>
    <row r="15" spans="2:5" x14ac:dyDescent="0.25">
      <c r="B15" s="5">
        <v>46260</v>
      </c>
      <c r="C15" s="26" t="s">
        <v>86</v>
      </c>
    </row>
    <row r="16" spans="2:5" x14ac:dyDescent="0.25">
      <c r="B16" s="5">
        <v>46327</v>
      </c>
      <c r="C16" s="26" t="s">
        <v>8</v>
      </c>
    </row>
    <row r="17" spans="2:3" x14ac:dyDescent="0.25">
      <c r="B17" s="5">
        <v>46381</v>
      </c>
      <c r="C17" s="26" t="s">
        <v>87</v>
      </c>
    </row>
  </sheetData>
  <pageMargins left="0.7" right="0.7" top="0.75" bottom="0.75" header="0.3" footer="0.3"/>
  <drawing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0A822D-54AE-48EF-B89C-E7B55A752620}">
  <dimension ref="A1:B28"/>
  <sheetViews>
    <sheetView workbookViewId="0">
      <selection activeCell="A20" sqref="A20"/>
    </sheetView>
  </sheetViews>
  <sheetFormatPr baseColWidth="10" defaultRowHeight="15" x14ac:dyDescent="0.25"/>
  <cols>
    <col min="1" max="1" width="26.7109375" bestFit="1" customWidth="1"/>
    <col min="2" max="3" width="80.7109375" bestFit="1" customWidth="1"/>
    <col min="4" max="9" width="10.7109375" bestFit="1" customWidth="1"/>
    <col min="10" max="26" width="11.7109375" bestFit="1" customWidth="1"/>
  </cols>
  <sheetData>
    <row r="1" spans="1:2" x14ac:dyDescent="0.25">
      <c r="A1" t="s">
        <v>22</v>
      </c>
      <c r="B1" t="s">
        <v>23</v>
      </c>
    </row>
    <row r="2" spans="1:2" x14ac:dyDescent="0.25">
      <c r="A2" t="s">
        <v>24</v>
      </c>
      <c r="B2" t="s">
        <v>25</v>
      </c>
    </row>
    <row r="3" spans="1:2" x14ac:dyDescent="0.25">
      <c r="A3" t="s">
        <v>26</v>
      </c>
    </row>
    <row r="4" spans="1:2" x14ac:dyDescent="0.25">
      <c r="A4" t="s">
        <v>27</v>
      </c>
      <c r="B4" t="s">
        <v>28</v>
      </c>
    </row>
    <row r="5" spans="1:2" x14ac:dyDescent="0.25">
      <c r="A5" t="s">
        <v>26</v>
      </c>
    </row>
    <row r="6" spans="1:2" x14ac:dyDescent="0.25">
      <c r="A6" t="s">
        <v>29</v>
      </c>
      <c r="B6" t="s">
        <v>30</v>
      </c>
    </row>
    <row r="7" spans="1:2" x14ac:dyDescent="0.25">
      <c r="A7" t="s">
        <v>26</v>
      </c>
    </row>
    <row r="8" spans="1:2" x14ac:dyDescent="0.25">
      <c r="A8" t="s">
        <v>31</v>
      </c>
      <c r="B8" t="s">
        <v>32</v>
      </c>
    </row>
    <row r="9" spans="1:2" x14ac:dyDescent="0.25">
      <c r="A9" t="s">
        <v>26</v>
      </c>
    </row>
    <row r="10" spans="1:2" x14ac:dyDescent="0.25">
      <c r="A10" t="s">
        <v>33</v>
      </c>
      <c r="B10" t="s">
        <v>34</v>
      </c>
    </row>
    <row r="11" spans="1:2" x14ac:dyDescent="0.25">
      <c r="A11" t="s">
        <v>26</v>
      </c>
    </row>
    <row r="12" spans="1:2" x14ac:dyDescent="0.25">
      <c r="A12" t="s">
        <v>35</v>
      </c>
      <c r="B12" t="s">
        <v>36</v>
      </c>
    </row>
    <row r="13" spans="1:2" x14ac:dyDescent="0.25">
      <c r="A13" t="s">
        <v>26</v>
      </c>
    </row>
    <row r="14" spans="1:2" x14ac:dyDescent="0.25">
      <c r="A14" t="s">
        <v>37</v>
      </c>
      <c r="B14" t="s">
        <v>38</v>
      </c>
    </row>
    <row r="15" spans="1:2" x14ac:dyDescent="0.25">
      <c r="A15" t="s">
        <v>26</v>
      </c>
    </row>
    <row r="16" spans="1:2" x14ac:dyDescent="0.25">
      <c r="A16" t="s">
        <v>39</v>
      </c>
      <c r="B16" t="s">
        <v>40</v>
      </c>
    </row>
    <row r="17" spans="1:2" x14ac:dyDescent="0.25">
      <c r="A17" t="s">
        <v>26</v>
      </c>
    </row>
    <row r="18" spans="1:2" x14ac:dyDescent="0.25">
      <c r="A18" t="s">
        <v>41</v>
      </c>
      <c r="B18" t="s">
        <v>42</v>
      </c>
    </row>
    <row r="19" spans="1:2" x14ac:dyDescent="0.25">
      <c r="A19" t="s">
        <v>26</v>
      </c>
    </row>
    <row r="20" spans="1:2" x14ac:dyDescent="0.25">
      <c r="A20" t="s">
        <v>43</v>
      </c>
      <c r="B20" t="s">
        <v>44</v>
      </c>
    </row>
    <row r="21" spans="1:2" x14ac:dyDescent="0.25">
      <c r="A21" t="s">
        <v>26</v>
      </c>
    </row>
    <row r="22" spans="1:2" x14ac:dyDescent="0.25">
      <c r="A22" s="5" t="s">
        <v>45</v>
      </c>
      <c r="B22" t="s">
        <v>46</v>
      </c>
    </row>
    <row r="23" spans="1:2" x14ac:dyDescent="0.25">
      <c r="A23" t="s">
        <v>26</v>
      </c>
    </row>
    <row r="24" spans="1:2" x14ac:dyDescent="0.25">
      <c r="A24" s="5" t="s">
        <v>47</v>
      </c>
      <c r="B24" t="s">
        <v>48</v>
      </c>
    </row>
    <row r="25" spans="1:2" x14ac:dyDescent="0.25">
      <c r="A25" t="s">
        <v>26</v>
      </c>
    </row>
    <row r="26" spans="1:2" x14ac:dyDescent="0.25">
      <c r="A26" t="s">
        <v>49</v>
      </c>
      <c r="B26" t="s">
        <v>50</v>
      </c>
    </row>
    <row r="27" spans="1:2" x14ac:dyDescent="0.25">
      <c r="A27" t="s">
        <v>26</v>
      </c>
    </row>
    <row r="28" spans="1:2" x14ac:dyDescent="0.25">
      <c r="A28" t="s">
        <v>51</v>
      </c>
      <c r="B28" t="s">
        <v>52</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28"/>
  <sheetViews>
    <sheetView zoomScaleNormal="100" workbookViewId="0">
      <selection activeCell="F20" sqref="F20"/>
    </sheetView>
  </sheetViews>
  <sheetFormatPr baseColWidth="10" defaultColWidth="8.7109375" defaultRowHeight="15" x14ac:dyDescent="0.25"/>
  <cols>
    <col min="5" max="5" width="15.85546875" bestFit="1" customWidth="1"/>
    <col min="6" max="7" width="10.42578125" bestFit="1" customWidth="1"/>
    <col min="10" max="10" width="10.42578125" bestFit="1" customWidth="1"/>
    <col min="11" max="11" width="23" bestFit="1" customWidth="1"/>
    <col min="12" max="12" width="19.7109375" bestFit="1" customWidth="1"/>
    <col min="13" max="13" width="14.85546875" bestFit="1" customWidth="1"/>
    <col min="14" max="14" width="17.140625" bestFit="1" customWidth="1"/>
    <col min="15" max="15" width="23.5703125" customWidth="1"/>
  </cols>
  <sheetData>
    <row r="1" spans="1:15" x14ac:dyDescent="0.25">
      <c r="E1" s="2" t="s">
        <v>1</v>
      </c>
      <c r="F1" s="2" t="s">
        <v>10</v>
      </c>
      <c r="G1" s="2" t="s">
        <v>11</v>
      </c>
    </row>
    <row r="2" spans="1:15" x14ac:dyDescent="0.25">
      <c r="A2" s="2" t="s">
        <v>0</v>
      </c>
      <c r="B2" s="6">
        <v>2026</v>
      </c>
      <c r="E2" s="2" t="s">
        <v>2</v>
      </c>
      <c r="F2" s="3">
        <v>46023</v>
      </c>
      <c r="G2" s="3">
        <f>DATE($B$2,1,1)</f>
        <v>46023</v>
      </c>
      <c r="J2" s="9" t="s">
        <v>0</v>
      </c>
      <c r="K2" s="9" t="s">
        <v>16</v>
      </c>
      <c r="L2" s="9" t="s">
        <v>17</v>
      </c>
      <c r="M2" s="18" t="s">
        <v>21</v>
      </c>
      <c r="N2" s="9" t="s">
        <v>18</v>
      </c>
      <c r="O2" s="14" t="s">
        <v>20</v>
      </c>
    </row>
    <row r="3" spans="1:15" x14ac:dyDescent="0.25">
      <c r="E3" s="13" t="s">
        <v>19</v>
      </c>
      <c r="F3" s="7">
        <v>46101</v>
      </c>
      <c r="G3" s="7" cm="1">
        <f t="array" ref="G3">INDEX(M3:M7,MATCH(B2,YEAR(M3:M7),0))</f>
        <v>46102</v>
      </c>
      <c r="J3" s="4">
        <v>2026</v>
      </c>
      <c r="K3" s="7">
        <v>46072</v>
      </c>
      <c r="L3" s="4">
        <v>30</v>
      </c>
      <c r="M3" s="7">
        <f t="shared" ref="M3" si="0">K3+L3</f>
        <v>46102</v>
      </c>
      <c r="N3" s="16" t="str">
        <f t="shared" ref="N3" si="1">TEXT(M3,"dddd")</f>
        <v>samedi</v>
      </c>
      <c r="O3" s="15" t="str">
        <f>'Texte affiché - OLD'!A8</f>
        <v>Vendredi 31 mars 2026 </v>
      </c>
    </row>
    <row r="4" spans="1:15" x14ac:dyDescent="0.25">
      <c r="E4" s="4" t="s">
        <v>4</v>
      </c>
      <c r="F4" s="7">
        <v>46169</v>
      </c>
      <c r="G4" s="4"/>
      <c r="J4" s="18" t="s">
        <v>0</v>
      </c>
      <c r="K4" s="19"/>
      <c r="L4" s="18"/>
      <c r="M4" s="19" t="s">
        <v>53</v>
      </c>
      <c r="N4" s="20" t="str">
        <f>TEXT(M4,"dddd")</f>
        <v>Tabaski ( estimée)</v>
      </c>
      <c r="O4" s="21" t="s">
        <v>20</v>
      </c>
    </row>
    <row r="5" spans="1:15" x14ac:dyDescent="0.25">
      <c r="E5" s="2" t="s">
        <v>3</v>
      </c>
      <c r="F5" s="3">
        <v>46143</v>
      </c>
      <c r="G5" s="3">
        <f>DATE(B2,5,1)</f>
        <v>46143</v>
      </c>
      <c r="J5" s="4">
        <v>2026</v>
      </c>
      <c r="K5" s="7"/>
      <c r="L5" s="17"/>
      <c r="M5" s="7">
        <v>46168</v>
      </c>
      <c r="N5" s="16" t="str">
        <f>TEXT(M5,"dddd")</f>
        <v>mardi</v>
      </c>
      <c r="O5" s="12" t="str">
        <f>'Texte affiché - OLD'!A16</f>
        <v>Mercredi 27 mai 2026 </v>
      </c>
    </row>
    <row r="6" spans="1:15" x14ac:dyDescent="0.25">
      <c r="E6" s="2" t="s">
        <v>5</v>
      </c>
      <c r="F6" s="3">
        <v>46116</v>
      </c>
      <c r="G6" s="3">
        <f>DATE(B2,4,4)</f>
        <v>46116</v>
      </c>
      <c r="J6" s="18" t="s">
        <v>0</v>
      </c>
      <c r="K6" s="19"/>
      <c r="L6" s="18"/>
      <c r="M6" s="19" t="s">
        <v>54</v>
      </c>
      <c r="N6" s="20" t="str">
        <f>TEXT(M6,"dddd")</f>
        <v>Tamkharite  ( estimée)</v>
      </c>
      <c r="O6" s="21" t="s">
        <v>20</v>
      </c>
    </row>
    <row r="7" spans="1:15" x14ac:dyDescent="0.25">
      <c r="E7" s="2" t="s">
        <v>12</v>
      </c>
      <c r="F7" s="1"/>
      <c r="G7" s="10">
        <f>ROUND(DATE(B2,4,MOD(234-11*MOD(B2,19),30))/7,0)*7-6</f>
        <v>46117</v>
      </c>
      <c r="J7" s="2">
        <v>2026</v>
      </c>
      <c r="K7" s="3"/>
      <c r="L7" s="2"/>
      <c r="M7" s="3"/>
      <c r="N7" s="8"/>
      <c r="O7" s="12" t="str">
        <f>'Texte affiché - OLD'!A18</f>
        <v>Vendredi 6 juin 2026 </v>
      </c>
    </row>
    <row r="8" spans="1:15" x14ac:dyDescent="0.25">
      <c r="E8" s="2" t="s">
        <v>13</v>
      </c>
      <c r="F8" s="1"/>
      <c r="G8" s="10">
        <f>ROUND(DATE(B2,4,MOD(234-11*MOD(B2,19),30))/7,0)*7-6+1</f>
        <v>46118</v>
      </c>
      <c r="J8" s="1"/>
      <c r="K8" s="1"/>
      <c r="L8" s="1"/>
      <c r="M8" s="2"/>
      <c r="N8" s="8"/>
      <c r="O8" s="1"/>
    </row>
    <row r="9" spans="1:15" x14ac:dyDescent="0.25">
      <c r="E9" s="2" t="s">
        <v>14</v>
      </c>
      <c r="F9" s="1"/>
      <c r="G9" s="10">
        <f>ROUND(DATE(B2,4,MOD(234-11*MOD(B2,19),30))/7,0)*7-6+39</f>
        <v>46156</v>
      </c>
      <c r="N9" s="8"/>
    </row>
    <row r="10" spans="1:15" x14ac:dyDescent="0.25">
      <c r="E10" s="2" t="s">
        <v>15</v>
      </c>
      <c r="F10" s="1"/>
      <c r="G10" s="10">
        <f>ROUND(DATE(B2,4,MOD(234-11*MOD(B2,19),30))/7,0)*7-6+49</f>
        <v>46166</v>
      </c>
      <c r="N10" s="8"/>
    </row>
    <row r="11" spans="1:15" x14ac:dyDescent="0.25">
      <c r="E11" s="4" t="s">
        <v>6</v>
      </c>
      <c r="F11" s="7">
        <v>46237</v>
      </c>
      <c r="G11" s="4"/>
    </row>
    <row r="12" spans="1:15" x14ac:dyDescent="0.25">
      <c r="E12" s="2" t="s">
        <v>7</v>
      </c>
      <c r="F12" s="3">
        <v>46249</v>
      </c>
      <c r="G12" s="3">
        <f>DATE($B$2,8,15)</f>
        <v>46249</v>
      </c>
    </row>
    <row r="13" spans="1:15" x14ac:dyDescent="0.25">
      <c r="E13" s="2" t="s">
        <v>8</v>
      </c>
      <c r="F13" s="3">
        <v>46327</v>
      </c>
      <c r="G13" s="2"/>
    </row>
    <row r="14" spans="1:15" x14ac:dyDescent="0.25">
      <c r="E14" s="2" t="s">
        <v>9</v>
      </c>
      <c r="F14" s="3">
        <v>46381</v>
      </c>
      <c r="G14" s="3">
        <f>DATE(B2,12,25)</f>
        <v>46381</v>
      </c>
    </row>
    <row r="19" spans="2:10" x14ac:dyDescent="0.25">
      <c r="H19">
        <f>F4-F3</f>
        <v>68</v>
      </c>
      <c r="J19" s="5"/>
    </row>
    <row r="20" spans="2:10" x14ac:dyDescent="0.25">
      <c r="F20" s="5">
        <f>_xlfn.XLOOKUP(B2,J3:J7,M3:M7,"")</f>
        <v>46102</v>
      </c>
    </row>
    <row r="22" spans="2:10" x14ac:dyDescent="0.25">
      <c r="F22" s="5">
        <f>FLOOR(DAY(MINUTE(B2/38)/2+56)&amp;"/5/"&amp;B2,7)-34</f>
        <v>46117</v>
      </c>
    </row>
    <row r="28" spans="2:10" x14ac:dyDescent="0.25">
      <c r="B28" s="11"/>
      <c r="C28" s="11"/>
    </row>
  </sheetData>
  <hyperlinks>
    <hyperlink ref="O2" r:id="rId1" display="https://lepetitjournal.com/dakar/jours-feries-senegal-295473" xr:uid="{6D10A920-0270-4588-9F91-0B63F7C2AA59}"/>
    <hyperlink ref="O4" r:id="rId2" display="https://lepetitjournal.com/dakar/jours-feries-senegal-295473" xr:uid="{DBB10B15-916F-4319-9096-C0DE35AB21C1}"/>
    <hyperlink ref="O6" r:id="rId3" display="https://lepetitjournal.com/dakar/jours-feries-senegal-295473" xr:uid="{55C7C5ED-13ED-45F4-94AA-D97986C25AD7}"/>
  </hyperlinks>
  <pageMargins left="0.7" right="0.7" top="0.75" bottom="0.75" header="0.3" footer="0.3"/>
  <pageSetup paperSize="9" orientation="portrait" r:id="rId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17DEC1ED-1D8E-4D30-B761-F2D11DCA1FB5}">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jour  férié</vt:lpstr>
      <vt:lpstr>Jours Fériés - Sénégal</vt:lpstr>
      <vt:lpstr>Texte affiché - OLD</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DIOP Ibrahima-Emmanuel Sgsn</dc:creator>
  <cp:lastModifiedBy>JFL</cp:lastModifiedBy>
  <dcterms:created xsi:type="dcterms:W3CDTF">2015-06-05T18:17:20Z</dcterms:created>
  <dcterms:modified xsi:type="dcterms:W3CDTF">2025-12-31T10:11:55Z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401b303-ecb1-4a9d-936a-70858c2d9a3e_Enabled">
    <vt:lpwstr>true</vt:lpwstr>
  </property>
  <property fmtid="{D5CDD505-2E9C-101B-9397-08002B2CF9AE}" pid="3" name="MSIP_Label_a401b303-ecb1-4a9d-936a-70858c2d9a3e_SetDate">
    <vt:lpwstr>2025-12-29T16:43:08Z</vt:lpwstr>
  </property>
  <property fmtid="{D5CDD505-2E9C-101B-9397-08002B2CF9AE}" pid="4" name="MSIP_Label_a401b303-ecb1-4a9d-936a-70858c2d9a3e_Method">
    <vt:lpwstr>Privileged</vt:lpwstr>
  </property>
  <property fmtid="{D5CDD505-2E9C-101B-9397-08002B2CF9AE}" pid="5" name="MSIP_Label_a401b303-ecb1-4a9d-936a-70858c2d9a3e_Name">
    <vt:lpwstr>a401b303-ecb1-4a9d-936a-70858c2d9a3e</vt:lpwstr>
  </property>
  <property fmtid="{D5CDD505-2E9C-101B-9397-08002B2CF9AE}" pid="6" name="MSIP_Label_a401b303-ecb1-4a9d-936a-70858c2d9a3e_SiteId">
    <vt:lpwstr>c9a7d621-4bc4-4407-b730-f428e656aa9e</vt:lpwstr>
  </property>
  <property fmtid="{D5CDD505-2E9C-101B-9397-08002B2CF9AE}" pid="7" name="MSIP_Label_a401b303-ecb1-4a9d-936a-70858c2d9a3e_ActionId">
    <vt:lpwstr>47c02bda-c77a-4d80-b5e4-bd9414fdcceb</vt:lpwstr>
  </property>
  <property fmtid="{D5CDD505-2E9C-101B-9397-08002B2CF9AE}" pid="8" name="MSIP_Label_a401b303-ecb1-4a9d-936a-70858c2d9a3e_ContentBits">
    <vt:lpwstr>0</vt:lpwstr>
  </property>
</Properties>
</file>