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71646AE-CD55-4DB0-8041-7B14DF477F3F}" xr6:coauthVersionLast="47" xr6:coauthVersionMax="47" xr10:uidLastSave="{00000000-0000-0000-0000-000000000000}"/>
  <bookViews>
    <workbookView xWindow="960" yWindow="1590" windowWidth="27750" windowHeight="12735" tabRatio="729" activeTab="1" xr2:uid="{DCBC4208-C841-4D6F-AD3B-426EC08E4776}"/>
    <workbookView xWindow="480" yWindow="5400" windowWidth="27750" windowHeight="10365" xr2:uid="{F55A4B62-18AA-4D45-B798-E46003FE259B}"/>
  </bookViews>
  <sheets>
    <sheet name="Proposition" sheetId="21" r:id="rId1"/>
    <sheet name="OCT 25 (2)" sheetId="22" r:id="rId2"/>
  </sheets>
  <definedNames>
    <definedName name="t_FraisEnt">Proposition!$A$59:$H$60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21" l="1" a="1"/>
  <c r="K34" i="21" s="1"/>
  <c r="K33" i="21" a="1"/>
  <c r="K33" i="21" s="1"/>
  <c r="K32" i="21" a="1"/>
  <c r="K32" i="21" s="1"/>
  <c r="K31" i="21" a="1"/>
  <c r="K31" i="21" s="1"/>
  <c r="K30" i="21" a="1"/>
  <c r="K30" i="21" s="1"/>
  <c r="K29" i="21" a="1"/>
  <c r="K29" i="21" s="1"/>
  <c r="K28" i="21" a="1"/>
  <c r="K28" i="21" s="1"/>
  <c r="K27" i="21" a="1"/>
  <c r="K27" i="21" s="1"/>
  <c r="K26" i="21" a="1"/>
  <c r="K26" i="21"/>
  <c r="K25" i="21" a="1"/>
  <c r="K25" i="21" s="1"/>
  <c r="K24" i="21" a="1"/>
  <c r="K24" i="21" s="1"/>
  <c r="K23" i="21" a="1"/>
  <c r="K23" i="21" s="1"/>
  <c r="K22" i="21" a="1"/>
  <c r="K22" i="21"/>
  <c r="K21" i="21" a="1"/>
  <c r="K21" i="21" s="1"/>
  <c r="K20" i="21" a="1"/>
  <c r="K20" i="21" s="1"/>
  <c r="K19" i="21" a="1"/>
  <c r="K19" i="21" s="1"/>
  <c r="K18" i="21" a="1"/>
  <c r="K18" i="21" s="1"/>
  <c r="K17" i="21" a="1"/>
  <c r="K17" i="21" s="1"/>
  <c r="K16" i="21" a="1"/>
  <c r="K16" i="21" s="1"/>
  <c r="K15" i="21" a="1"/>
  <c r="K15" i="21"/>
  <c r="K14" i="21" a="1"/>
  <c r="K14" i="21"/>
  <c r="K13" i="21" a="1"/>
  <c r="K13" i="21" s="1"/>
  <c r="K12" i="21" a="1"/>
  <c r="K12" i="21" s="1"/>
  <c r="K11" i="21" a="1"/>
  <c r="K11" i="21" s="1"/>
  <c r="K10" i="21" a="1"/>
  <c r="K10" i="21" s="1"/>
  <c r="K9" i="21" a="1"/>
  <c r="K9" i="21" s="1"/>
  <c r="K8" i="21" a="1"/>
  <c r="K8" i="21" s="1"/>
  <c r="K7" i="21" a="1"/>
  <c r="K7" i="21" s="1"/>
  <c r="K6" i="21" a="1"/>
  <c r="K6" i="21" s="1"/>
  <c r="K5" i="21" a="1"/>
  <c r="K5" i="21" s="1"/>
  <c r="B46" i="22"/>
  <c r="F35" i="22"/>
  <c r="G33" i="22"/>
  <c r="D33" i="22"/>
  <c r="E33" i="22" s="1"/>
  <c r="I32" i="22"/>
  <c r="I31" i="22"/>
  <c r="G30" i="22"/>
  <c r="E30" i="22"/>
  <c r="D30" i="22"/>
  <c r="G27" i="22"/>
  <c r="D27" i="22"/>
  <c r="E27" i="22" s="1"/>
  <c r="G26" i="22"/>
  <c r="D26" i="22"/>
  <c r="E26" i="22" s="1"/>
  <c r="I25" i="22"/>
  <c r="I24" i="22"/>
  <c r="G23" i="22"/>
  <c r="D23" i="22"/>
  <c r="E23" i="22" s="1"/>
  <c r="G20" i="22"/>
  <c r="D20" i="22"/>
  <c r="E20" i="22" s="1"/>
  <c r="G19" i="22"/>
  <c r="D19" i="22"/>
  <c r="E19" i="22" s="1"/>
  <c r="I18" i="22"/>
  <c r="I17" i="22"/>
  <c r="G16" i="22"/>
  <c r="D16" i="22"/>
  <c r="E16" i="22" s="1"/>
  <c r="G13" i="22"/>
  <c r="D13" i="22"/>
  <c r="E13" i="22" s="1"/>
  <c r="G12" i="22"/>
  <c r="G35" i="22" s="1"/>
  <c r="B43" i="22" s="1"/>
  <c r="E39" i="22" s="1"/>
  <c r="E12" i="22"/>
  <c r="D12" i="22"/>
  <c r="I11" i="22"/>
  <c r="I10" i="22"/>
  <c r="G9" i="22"/>
  <c r="D9" i="22"/>
  <c r="E9" i="22" s="1"/>
  <c r="G6" i="22"/>
  <c r="D6" i="22"/>
  <c r="E6" i="22" s="1"/>
  <c r="G5" i="22"/>
  <c r="D5" i="22"/>
  <c r="E5" i="22" s="1"/>
  <c r="I4" i="22"/>
  <c r="B46" i="21"/>
  <c r="D33" i="21"/>
  <c r="E33" i="21" s="1"/>
  <c r="G33" i="21" s="1"/>
  <c r="I32" i="21"/>
  <c r="I31" i="21"/>
  <c r="D30" i="21"/>
  <c r="E30" i="21" s="1"/>
  <c r="G30" i="21" s="1"/>
  <c r="D27" i="21"/>
  <c r="D26" i="21"/>
  <c r="I25" i="21"/>
  <c r="I24" i="21"/>
  <c r="D23" i="21"/>
  <c r="D20" i="21"/>
  <c r="D19" i="21"/>
  <c r="I18" i="21"/>
  <c r="I17" i="21"/>
  <c r="D16" i="21"/>
  <c r="E16" i="21" s="1"/>
  <c r="G16" i="21" s="1"/>
  <c r="D13" i="21"/>
  <c r="D12" i="21"/>
  <c r="I11" i="21"/>
  <c r="I10" i="21"/>
  <c r="D9" i="21"/>
  <c r="D6" i="21"/>
  <c r="D5" i="21"/>
  <c r="I4" i="21"/>
  <c r="E27" i="21" l="1"/>
  <c r="G27" i="21" s="1"/>
  <c r="E26" i="21"/>
  <c r="G26" i="21" s="1"/>
  <c r="E23" i="21"/>
  <c r="G23" i="21" s="1"/>
  <c r="E20" i="21"/>
  <c r="G20" i="21" s="1"/>
  <c r="E19" i="21"/>
  <c r="G19" i="21" s="1"/>
  <c r="E13" i="21"/>
  <c r="G13" i="21" s="1"/>
  <c r="E12" i="21"/>
  <c r="G12" i="21" s="1"/>
  <c r="E9" i="21"/>
  <c r="G9" i="21" s="1"/>
  <c r="E6" i="21"/>
  <c r="G6" i="21" s="1"/>
  <c r="D35" i="21"/>
  <c r="E35" i="22"/>
  <c r="B39" i="22" s="1"/>
  <c r="D35" i="22"/>
  <c r="E5" i="21"/>
  <c r="E35" i="21" l="1"/>
  <c r="B39" i="21" s="1"/>
  <c r="F35" i="21" l="1"/>
  <c r="G5" i="21"/>
  <c r="G35" i="21" s="1"/>
  <c r="B43" i="21" s="1"/>
  <c r="E39" i="2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<sst xmlns="http://schemas.openxmlformats.org/spreadsheetml/2006/main" count="79" uniqueCount="39">
  <si>
    <t>Date</t>
  </si>
  <si>
    <t>Heure d'arrivée</t>
  </si>
  <si>
    <t>Heure de départ</t>
  </si>
  <si>
    <t>Indemnités d'entreiten</t>
  </si>
  <si>
    <t>Repas</t>
  </si>
  <si>
    <t>REPOS</t>
  </si>
  <si>
    <t>CONGES AM</t>
  </si>
  <si>
    <t>MA/CP/CPS
 AM</t>
  </si>
  <si>
    <t>CP</t>
  </si>
  <si>
    <t>TOTAL MOIS</t>
  </si>
  <si>
    <t>Entre 1h et 6h</t>
  </si>
  <si>
    <t>6h30</t>
  </si>
  <si>
    <t>7h</t>
  </si>
  <si>
    <t>7h30</t>
  </si>
  <si>
    <t>8h</t>
  </si>
  <si>
    <t>8h30</t>
  </si>
  <si>
    <t>9h et +</t>
  </si>
  <si>
    <t>6,5 x 0,41 =2,66</t>
  </si>
  <si>
    <t>7 x 0.41=2.87</t>
  </si>
  <si>
    <t>7,5 x 0,41 =3.1</t>
  </si>
  <si>
    <t>8 x 0,41 =3.28</t>
  </si>
  <si>
    <t>8,5 x 0.41 =3.49</t>
  </si>
  <si>
    <t>3.69</t>
  </si>
  <si>
    <t>Heure en décimal</t>
  </si>
  <si>
    <t>A l'heure en €</t>
  </si>
  <si>
    <t>Frais entretiens prévu au contrat</t>
  </si>
  <si>
    <t>Motif Abscence Axel</t>
  </si>
  <si>
    <t>Total heure contractuelles efféctuées</t>
  </si>
  <si>
    <t>Nombre d'heures contractuelles efféctives</t>
  </si>
  <si>
    <t>Nombre d"heure contractuelles efféctuées</t>
  </si>
  <si>
    <t>Congés payés pris ce mois-ci</t>
  </si>
  <si>
    <t>Indémnité de repas</t>
  </si>
  <si>
    <t>REPOS AM</t>
  </si>
  <si>
    <t>Total Congés payés en heure</t>
  </si>
  <si>
    <t>Taux horraire net</t>
  </si>
  <si>
    <t>TOTAL NET A PAYER</t>
  </si>
  <si>
    <t>SALAIRE NET DE BASE</t>
  </si>
  <si>
    <t>OCOTBRE 2025 - AXEL BEGHIN</t>
  </si>
  <si>
    <t>10h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</si>
</sst>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[$-F800]dddd\,\ mmmm\ dd\,\ yyyy"/>
    <numFmt numFmtId="165" formatCode="#,##0.00\ &quot;€&quot;"/>
    <numFmt numFmtId="167" formatCode="hh:mm&quot; et +&quot;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4" borderId="0" xfId="0" applyFill="1"/>
    <xf numFmtId="0" fontId="0" fillId="5" borderId="0" xfId="0" applyFill="1"/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8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5" fontId="0" fillId="0" borderId="13" xfId="0" applyNumberFormat="1" applyBorder="1"/>
    <xf numFmtId="165" fontId="0" fillId="0" borderId="9" xfId="0" applyNumberFormat="1" applyBorder="1"/>
    <xf numFmtId="0" fontId="0" fillId="3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4" fontId="0" fillId="3" borderId="16" xfId="0" applyNumberFormat="1" applyFill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64" fontId="0" fillId="8" borderId="16" xfId="0" applyNumberFormat="1" applyFill="1" applyBorder="1"/>
    <xf numFmtId="0" fontId="0" fillId="8" borderId="1" xfId="0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46" fontId="1" fillId="0" borderId="22" xfId="0" applyNumberFormat="1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20" fontId="0" fillId="2" borderId="3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0" fontId="1" fillId="0" borderId="6" xfId="0" applyFont="1" applyBorder="1"/>
    <xf numFmtId="164" fontId="0" fillId="2" borderId="15" xfId="0" applyNumberFormat="1" applyFill="1" applyBorder="1"/>
    <xf numFmtId="164" fontId="0" fillId="2" borderId="16" xfId="0" applyNumberFormat="1" applyFill="1" applyBorder="1"/>
    <xf numFmtId="164" fontId="0" fillId="2" borderId="30" xfId="0" applyNumberFormat="1" applyFill="1" applyBorder="1"/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4" fillId="6" borderId="17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/>
    </xf>
    <xf numFmtId="0" fontId="2" fillId="7" borderId="29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center"/>
    </xf>
    <xf numFmtId="165" fontId="2" fillId="7" borderId="28" xfId="0" applyNumberFormat="1" applyFont="1" applyFill="1" applyBorder="1" applyAlignment="1">
      <alignment horizontal="center"/>
    </xf>
    <xf numFmtId="165" fontId="2" fillId="7" borderId="29" xfId="0" applyNumberFormat="1" applyFont="1" applyFill="1" applyBorder="1" applyAlignment="1">
      <alignment horizontal="center"/>
    </xf>
    <xf numFmtId="165" fontId="2" fillId="7" borderId="5" xfId="0" applyNumberFormat="1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9" borderId="31" xfId="0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Continuous"/>
    </xf>
    <xf numFmtId="0" fontId="1" fillId="9" borderId="31" xfId="0" applyFont="1" applyFill="1" applyBorder="1" applyAlignment="1">
      <alignment horizontal="centerContinuous"/>
    </xf>
    <xf numFmtId="167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9E7F7"/>
      <color rgb="FFF5FC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B590-565A-43CB-A938-8C269B9A7F3C}">
  <sheetPr>
    <tabColor rgb="FF92D050"/>
    <pageSetUpPr fitToPage="1"/>
  </sheetPr>
  <dimension ref="A1:K60"/>
  <sheetViews>
    <sheetView topLeftCell="A36" zoomScale="130" zoomScaleNormal="130" workbookViewId="0">
      <selection activeCell="F12" sqref="F12"/>
    </sheetView>
    <sheetView showGridLines="0" tabSelected="1" zoomScaleNormal="100" workbookViewId="1">
      <selection activeCell="K5" sqref="K5:K34"/>
    </sheetView>
  </sheetViews>
  <sheetFormatPr baseColWidth="10" defaultRowHeight="15" x14ac:dyDescent="0.25"/>
  <cols>
    <col min="1" max="1" width="38.42578125" bestFit="1" customWidth="1"/>
    <col min="2" max="2" width="11.140625" bestFit="1" customWidth="1"/>
    <col min="3" max="3" width="10.5703125" bestFit="1" customWidth="1"/>
    <col min="4" max="4" width="16" bestFit="1" customWidth="1"/>
    <col min="5" max="5" width="10.5703125" bestFit="1" customWidth="1"/>
    <col min="6" max="6" width="12.85546875" bestFit="1" customWidth="1"/>
    <col min="7" max="7" width="9" bestFit="1" customWidth="1"/>
    <col min="8" max="8" width="9.42578125" customWidth="1"/>
    <col min="9" max="9" width="12.5703125" customWidth="1"/>
  </cols>
  <sheetData>
    <row r="1" spans="1:11" ht="27" thickBot="1" x14ac:dyDescent="0.45">
      <c r="A1" s="53" t="s">
        <v>37</v>
      </c>
      <c r="B1" s="54"/>
      <c r="C1" s="54"/>
      <c r="D1" s="54"/>
      <c r="E1" s="54"/>
      <c r="F1" s="54"/>
      <c r="G1" s="54"/>
      <c r="H1" s="54"/>
      <c r="I1" s="55"/>
    </row>
    <row r="2" spans="1:11" ht="52.5" thickBot="1" x14ac:dyDescent="0.3">
      <c r="A2" s="19" t="s">
        <v>0</v>
      </c>
      <c r="B2" s="20" t="s">
        <v>1</v>
      </c>
      <c r="C2" s="21" t="s">
        <v>2</v>
      </c>
      <c r="D2" s="21" t="s">
        <v>27</v>
      </c>
      <c r="E2" s="21" t="s">
        <v>23</v>
      </c>
      <c r="F2" s="21" t="s">
        <v>3</v>
      </c>
      <c r="G2" s="21" t="s">
        <v>4</v>
      </c>
      <c r="H2" s="21" t="s">
        <v>7</v>
      </c>
      <c r="I2" s="22" t="s">
        <v>26</v>
      </c>
    </row>
    <row r="3" spans="1:11" ht="9.75" customHeight="1" thickBot="1" x14ac:dyDescent="0.3">
      <c r="A3" s="56"/>
      <c r="B3" s="57"/>
      <c r="C3" s="57"/>
      <c r="D3" s="57"/>
      <c r="E3" s="57"/>
      <c r="F3" s="57"/>
      <c r="G3" s="57"/>
      <c r="H3" s="57"/>
      <c r="I3" s="58"/>
    </row>
    <row r="4" spans="1:11" x14ac:dyDescent="0.25">
      <c r="A4" s="48">
        <v>45931</v>
      </c>
      <c r="B4" s="43"/>
      <c r="C4" s="40"/>
      <c r="D4" s="40"/>
      <c r="E4" s="39"/>
      <c r="F4" s="41"/>
      <c r="G4" s="39"/>
      <c r="H4" s="39"/>
      <c r="I4" s="42" t="str">
        <f>IF(F4&lt;1,"REPOS","")</f>
        <v>REPOS</v>
      </c>
    </row>
    <row r="5" spans="1:11" x14ac:dyDescent="0.25">
      <c r="A5" s="23">
        <v>45932</v>
      </c>
      <c r="B5" s="27">
        <v>0.35416666666666669</v>
      </c>
      <c r="C5" s="28">
        <v>0.75347222222222221</v>
      </c>
      <c r="D5" s="28">
        <f t="shared" ref="D5" si="0">C5-B5</f>
        <v>0.39930555555555552</v>
      </c>
      <c r="E5" s="29">
        <f t="shared" ref="E5" si="1">D5*24</f>
        <v>9.5833333333333321</v>
      </c>
      <c r="F5" s="25">
        <v>3.69</v>
      </c>
      <c r="G5" s="24">
        <f t="shared" ref="G5:G33" si="2">IF(F5&lt;1,0,1)</f>
        <v>1</v>
      </c>
      <c r="H5" s="24"/>
      <c r="I5" s="26"/>
      <c r="K5" s="2" cm="1">
        <f t="array" ref="K5">IF(D5,LOOKUP(D5,+t_FraisEnt),"")</f>
        <v>3.69</v>
      </c>
    </row>
    <row r="6" spans="1:11" x14ac:dyDescent="0.25">
      <c r="A6" s="23">
        <v>45933</v>
      </c>
      <c r="B6" s="27">
        <v>0.34722222222222227</v>
      </c>
      <c r="C6" s="28">
        <v>0.57291666666666663</v>
      </c>
      <c r="D6" s="28">
        <f>C6-B6</f>
        <v>0.22569444444444436</v>
      </c>
      <c r="E6" s="29">
        <f>D6*24</f>
        <v>5.4166666666666643</v>
      </c>
      <c r="F6" s="25">
        <v>2.65</v>
      </c>
      <c r="G6" s="24">
        <f t="shared" si="2"/>
        <v>1</v>
      </c>
      <c r="H6" s="24"/>
      <c r="I6" s="26"/>
      <c r="K6" s="2" cm="1">
        <f t="array" ref="K6">IF(D6,LOOKUP(D6,+t_FraisEnt),"")</f>
        <v>2.65</v>
      </c>
    </row>
    <row r="7" spans="1:11" x14ac:dyDescent="0.25">
      <c r="A7" s="18">
        <v>45934</v>
      </c>
      <c r="B7" s="17"/>
      <c r="C7" s="3"/>
      <c r="D7" s="37"/>
      <c r="E7" s="44"/>
      <c r="F7" s="4"/>
      <c r="G7" s="3"/>
      <c r="H7" s="3"/>
      <c r="I7" s="16"/>
      <c r="K7" s="2" t="str" cm="1">
        <f t="array" ref="K7">IF(D7,LOOKUP(D7,+t_FraisEnt),"")</f>
        <v/>
      </c>
    </row>
    <row r="8" spans="1:11" x14ac:dyDescent="0.25">
      <c r="A8" s="18">
        <v>45935</v>
      </c>
      <c r="B8" s="17"/>
      <c r="C8" s="3"/>
      <c r="D8" s="37"/>
      <c r="E8" s="44"/>
      <c r="F8" s="4"/>
      <c r="G8" s="3"/>
      <c r="H8" s="3"/>
      <c r="I8" s="16"/>
      <c r="K8" s="2" t="str" cm="1">
        <f t="array" ref="K8">IF(D8,LOOKUP(D8,+t_FraisEnt),"")</f>
        <v/>
      </c>
    </row>
    <row r="9" spans="1:11" x14ac:dyDescent="0.25">
      <c r="A9" s="23">
        <v>45936</v>
      </c>
      <c r="B9" s="27">
        <v>0.3576388888888889</v>
      </c>
      <c r="C9" s="28">
        <v>0.75694444444444453</v>
      </c>
      <c r="D9" s="28">
        <f t="shared" ref="D9:D33" si="3">C9-B9</f>
        <v>0.39930555555555564</v>
      </c>
      <c r="E9" s="29">
        <f t="shared" ref="E9:E33" si="4">D9*24</f>
        <v>9.5833333333333357</v>
      </c>
      <c r="F9" s="25">
        <v>3.69</v>
      </c>
      <c r="G9" s="24">
        <f t="shared" si="2"/>
        <v>1</v>
      </c>
      <c r="H9" s="24"/>
      <c r="I9" s="26"/>
      <c r="K9" s="2" cm="1">
        <f t="array" ref="K9">IF(D9,LOOKUP(D9,+t_FraisEnt),"")</f>
        <v>3.69</v>
      </c>
    </row>
    <row r="10" spans="1:11" x14ac:dyDescent="0.25">
      <c r="A10" s="49">
        <v>45937</v>
      </c>
      <c r="B10" s="38"/>
      <c r="C10" s="39"/>
      <c r="D10" s="40"/>
      <c r="E10" s="45"/>
      <c r="F10" s="41"/>
      <c r="G10" s="39"/>
      <c r="H10" s="39"/>
      <c r="I10" s="42" t="str">
        <f t="shared" ref="I10:I32" si="5">IF(F10&lt;1,"REPOS","")</f>
        <v>REPOS</v>
      </c>
      <c r="K10" s="2" t="str" cm="1">
        <f t="array" ref="K10">IF(D10,LOOKUP(D10,+t_FraisEnt),"")</f>
        <v/>
      </c>
    </row>
    <row r="11" spans="1:11" x14ac:dyDescent="0.25">
      <c r="A11" s="49">
        <v>45938</v>
      </c>
      <c r="B11" s="38"/>
      <c r="C11" s="39"/>
      <c r="D11" s="40"/>
      <c r="E11" s="45"/>
      <c r="F11" s="41"/>
      <c r="G11" s="39"/>
      <c r="H11" s="39"/>
      <c r="I11" s="42" t="str">
        <f t="shared" si="5"/>
        <v>REPOS</v>
      </c>
      <c r="K11" s="2" t="str" cm="1">
        <f t="array" ref="K11">IF(D11,LOOKUP(D11,+t_FraisEnt),"")</f>
        <v/>
      </c>
    </row>
    <row r="12" spans="1:11" x14ac:dyDescent="0.25">
      <c r="A12" s="23">
        <v>45939</v>
      </c>
      <c r="B12" s="27">
        <v>0.34722222222222227</v>
      </c>
      <c r="C12" s="28">
        <v>0.75694444444444453</v>
      </c>
      <c r="D12" s="28">
        <f t="shared" si="3"/>
        <v>0.40972222222222227</v>
      </c>
      <c r="E12" s="29">
        <f t="shared" si="4"/>
        <v>9.8333333333333339</v>
      </c>
      <c r="F12" s="25">
        <v>3.69</v>
      </c>
      <c r="G12" s="24">
        <f t="shared" si="2"/>
        <v>1</v>
      </c>
      <c r="H12" s="24"/>
      <c r="I12" s="26"/>
      <c r="K12" s="2" cm="1">
        <f t="array" ref="K12">IF(D12,LOOKUP(D12,+t_FraisEnt),"")</f>
        <v>3.69</v>
      </c>
    </row>
    <row r="13" spans="1:11" x14ac:dyDescent="0.25">
      <c r="A13" s="23">
        <v>45940</v>
      </c>
      <c r="B13" s="27">
        <v>0.34722222222222227</v>
      </c>
      <c r="C13" s="28">
        <v>0.6875</v>
      </c>
      <c r="D13" s="28">
        <f t="shared" si="3"/>
        <v>0.34027777777777773</v>
      </c>
      <c r="E13" s="29">
        <f t="shared" si="4"/>
        <v>8.1666666666666661</v>
      </c>
      <c r="F13" s="25">
        <v>3.28</v>
      </c>
      <c r="G13" s="24">
        <f t="shared" si="2"/>
        <v>1</v>
      </c>
      <c r="H13" s="24"/>
      <c r="I13" s="26"/>
      <c r="K13" s="2" cm="1">
        <f t="array" ref="K13">IF(D13,LOOKUP(D13,+t_FraisEnt),"")</f>
        <v>3.28</v>
      </c>
    </row>
    <row r="14" spans="1:11" x14ac:dyDescent="0.25">
      <c r="A14" s="18">
        <v>45941</v>
      </c>
      <c r="B14" s="17"/>
      <c r="C14" s="3"/>
      <c r="D14" s="37"/>
      <c r="E14" s="44"/>
      <c r="F14" s="4"/>
      <c r="G14" s="3"/>
      <c r="H14" s="3"/>
      <c r="I14" s="16"/>
      <c r="K14" s="2" t="str" cm="1">
        <f t="array" ref="K14">IF(D14,LOOKUP(D14,+t_FraisEnt),"")</f>
        <v/>
      </c>
    </row>
    <row r="15" spans="1:11" x14ac:dyDescent="0.25">
      <c r="A15" s="18">
        <v>45942</v>
      </c>
      <c r="B15" s="17"/>
      <c r="C15" s="3"/>
      <c r="D15" s="37"/>
      <c r="E15" s="44"/>
      <c r="F15" s="4"/>
      <c r="G15" s="3"/>
      <c r="H15" s="3"/>
      <c r="I15" s="16"/>
      <c r="K15" s="2" t="str" cm="1">
        <f t="array" ref="K15">IF(D15,LOOKUP(D15,+t_FraisEnt),"")</f>
        <v/>
      </c>
    </row>
    <row r="16" spans="1:11" x14ac:dyDescent="0.25">
      <c r="A16" s="23">
        <v>45943</v>
      </c>
      <c r="B16" s="27">
        <v>0.35416666666666669</v>
      </c>
      <c r="C16" s="28">
        <v>0.75347222222222221</v>
      </c>
      <c r="D16" s="28">
        <f t="shared" si="3"/>
        <v>0.39930555555555552</v>
      </c>
      <c r="E16" s="29">
        <f t="shared" si="4"/>
        <v>9.5833333333333321</v>
      </c>
      <c r="F16" s="25">
        <v>3.69</v>
      </c>
      <c r="G16" s="24">
        <f t="shared" si="2"/>
        <v>1</v>
      </c>
      <c r="H16" s="24"/>
      <c r="I16" s="26"/>
      <c r="K16" s="2" cm="1">
        <f t="array" ref="K16">IF(D16,LOOKUP(D16,+t_FraisEnt),"")</f>
        <v>3.69</v>
      </c>
    </row>
    <row r="17" spans="1:11" x14ac:dyDescent="0.25">
      <c r="A17" s="49">
        <v>45944</v>
      </c>
      <c r="B17" s="38"/>
      <c r="C17" s="39"/>
      <c r="D17" s="40"/>
      <c r="E17" s="45"/>
      <c r="F17" s="41"/>
      <c r="G17" s="39"/>
      <c r="H17" s="39"/>
      <c r="I17" s="42" t="str">
        <f t="shared" si="5"/>
        <v>REPOS</v>
      </c>
      <c r="K17" s="2" t="str" cm="1">
        <f t="array" ref="K17">IF(D17,LOOKUP(D17,+t_FraisEnt),"")</f>
        <v/>
      </c>
    </row>
    <row r="18" spans="1:11" x14ac:dyDescent="0.25">
      <c r="A18" s="49">
        <v>45945</v>
      </c>
      <c r="B18" s="38"/>
      <c r="C18" s="39"/>
      <c r="D18" s="40"/>
      <c r="E18" s="45"/>
      <c r="F18" s="41"/>
      <c r="G18" s="39"/>
      <c r="H18" s="39"/>
      <c r="I18" s="42" t="str">
        <f t="shared" si="5"/>
        <v>REPOS</v>
      </c>
      <c r="K18" s="2" t="str" cm="1">
        <f t="array" ref="K18">IF(D18,LOOKUP(D18,+t_FraisEnt),"")</f>
        <v/>
      </c>
    </row>
    <row r="19" spans="1:11" x14ac:dyDescent="0.25">
      <c r="A19" s="23">
        <v>45946</v>
      </c>
      <c r="B19" s="27">
        <v>0.33333333333333331</v>
      </c>
      <c r="C19" s="28">
        <v>0.76736111111111116</v>
      </c>
      <c r="D19" s="28">
        <f t="shared" si="3"/>
        <v>0.43402777777777785</v>
      </c>
      <c r="E19" s="29">
        <f t="shared" si="4"/>
        <v>10.416666666666668</v>
      </c>
      <c r="F19" s="25">
        <v>4.22</v>
      </c>
      <c r="G19" s="24">
        <f t="shared" si="2"/>
        <v>1</v>
      </c>
      <c r="H19" s="24"/>
      <c r="I19" s="26"/>
      <c r="K19" s="2" cm="1">
        <f t="array" ref="K19">IF(D19,LOOKUP(D19,+t_FraisEnt),"")</f>
        <v>4.22</v>
      </c>
    </row>
    <row r="20" spans="1:11" x14ac:dyDescent="0.25">
      <c r="A20" s="23">
        <v>45947</v>
      </c>
      <c r="B20" s="27">
        <v>0.36458333333333331</v>
      </c>
      <c r="C20" s="28">
        <v>0.71527777777777779</v>
      </c>
      <c r="D20" s="28">
        <f t="shared" si="3"/>
        <v>0.35069444444444448</v>
      </c>
      <c r="E20" s="29">
        <f t="shared" si="4"/>
        <v>8.4166666666666679</v>
      </c>
      <c r="F20" s="25">
        <v>3.28</v>
      </c>
      <c r="G20" s="24">
        <f t="shared" si="2"/>
        <v>1</v>
      </c>
      <c r="H20" s="24"/>
      <c r="I20" s="26"/>
      <c r="K20" s="2" cm="1">
        <f t="array" ref="K20">IF(D20,LOOKUP(D20,+t_FraisEnt),"")</f>
        <v>3.28</v>
      </c>
    </row>
    <row r="21" spans="1:11" x14ac:dyDescent="0.25">
      <c r="A21" s="18">
        <v>45948</v>
      </c>
      <c r="B21" s="17"/>
      <c r="C21" s="3"/>
      <c r="D21" s="37"/>
      <c r="E21" s="44"/>
      <c r="F21" s="4"/>
      <c r="G21" s="3"/>
      <c r="H21" s="3"/>
      <c r="I21" s="16"/>
      <c r="K21" s="2" t="str" cm="1">
        <f t="array" ref="K21">IF(D21,LOOKUP(D21,+t_FraisEnt),"")</f>
        <v/>
      </c>
    </row>
    <row r="22" spans="1:11" x14ac:dyDescent="0.25">
      <c r="A22" s="18">
        <v>45949</v>
      </c>
      <c r="B22" s="17"/>
      <c r="C22" s="3"/>
      <c r="D22" s="37"/>
      <c r="E22" s="44"/>
      <c r="F22" s="4"/>
      <c r="G22" s="3"/>
      <c r="H22" s="3"/>
      <c r="I22" s="16"/>
      <c r="K22" s="2" t="str" cm="1">
        <f t="array" ref="K22">IF(D22,LOOKUP(D22,+t_FraisEnt),"")</f>
        <v/>
      </c>
    </row>
    <row r="23" spans="1:11" x14ac:dyDescent="0.25">
      <c r="A23" s="23">
        <v>45950</v>
      </c>
      <c r="B23" s="27">
        <v>0.34375</v>
      </c>
      <c r="C23" s="28">
        <v>0.74652777777777779</v>
      </c>
      <c r="D23" s="28">
        <f t="shared" si="3"/>
        <v>0.40277777777777779</v>
      </c>
      <c r="E23" s="29">
        <f t="shared" si="4"/>
        <v>9.6666666666666679</v>
      </c>
      <c r="F23" s="25">
        <v>3.69</v>
      </c>
      <c r="G23" s="24">
        <f t="shared" si="2"/>
        <v>1</v>
      </c>
      <c r="H23" s="24"/>
      <c r="I23" s="26"/>
      <c r="K23" s="2" cm="1">
        <f t="array" ref="K23">IF(D23,LOOKUP(D23,+t_FraisEnt),"")</f>
        <v>3.69</v>
      </c>
    </row>
    <row r="24" spans="1:11" x14ac:dyDescent="0.25">
      <c r="A24" s="49">
        <v>45951</v>
      </c>
      <c r="B24" s="38"/>
      <c r="C24" s="39"/>
      <c r="D24" s="40"/>
      <c r="E24" s="45"/>
      <c r="F24" s="41"/>
      <c r="G24" s="39"/>
      <c r="H24" s="39"/>
      <c r="I24" s="42" t="str">
        <f t="shared" si="5"/>
        <v>REPOS</v>
      </c>
      <c r="K24" s="2" t="str" cm="1">
        <f t="array" ref="K24">IF(D24,LOOKUP(D24,+t_FraisEnt),"")</f>
        <v/>
      </c>
    </row>
    <row r="25" spans="1:11" x14ac:dyDescent="0.25">
      <c r="A25" s="49">
        <v>45952</v>
      </c>
      <c r="B25" s="38"/>
      <c r="C25" s="39"/>
      <c r="D25" s="40"/>
      <c r="E25" s="45"/>
      <c r="F25" s="41"/>
      <c r="G25" s="39"/>
      <c r="H25" s="39"/>
      <c r="I25" s="42" t="str">
        <f t="shared" si="5"/>
        <v>REPOS</v>
      </c>
      <c r="K25" s="2" t="str" cm="1">
        <f t="array" ref="K25">IF(D25,LOOKUP(D25,+t_FraisEnt),"")</f>
        <v/>
      </c>
    </row>
    <row r="26" spans="1:11" x14ac:dyDescent="0.25">
      <c r="A26" s="23">
        <v>45953</v>
      </c>
      <c r="B26" s="27">
        <v>0.34375</v>
      </c>
      <c r="C26" s="28">
        <v>0.75</v>
      </c>
      <c r="D26" s="28">
        <f t="shared" si="3"/>
        <v>0.40625</v>
      </c>
      <c r="E26" s="29">
        <f t="shared" si="4"/>
        <v>9.75</v>
      </c>
      <c r="F26" s="25">
        <v>3.69</v>
      </c>
      <c r="G26" s="24">
        <f t="shared" si="2"/>
        <v>1</v>
      </c>
      <c r="H26" s="24"/>
      <c r="I26" s="26"/>
      <c r="K26" s="2" cm="1">
        <f t="array" ref="K26">IF(D26,LOOKUP(D26,+t_FraisEnt),"")</f>
        <v>3.69</v>
      </c>
    </row>
    <row r="27" spans="1:11" x14ac:dyDescent="0.25">
      <c r="A27" s="23">
        <v>45954</v>
      </c>
      <c r="B27" s="27">
        <v>0.34027777777777773</v>
      </c>
      <c r="C27" s="28">
        <v>0.71875</v>
      </c>
      <c r="D27" s="28">
        <f t="shared" si="3"/>
        <v>0.37847222222222227</v>
      </c>
      <c r="E27" s="29">
        <f t="shared" si="4"/>
        <v>9.0833333333333339</v>
      </c>
      <c r="F27" s="25">
        <v>3.69</v>
      </c>
      <c r="G27" s="24">
        <f t="shared" si="2"/>
        <v>1</v>
      </c>
      <c r="H27" s="24"/>
      <c r="I27" s="26"/>
      <c r="K27" s="2" cm="1">
        <f t="array" ref="K27">IF(D27,LOOKUP(D27,+t_FraisEnt),"")</f>
        <v>3.69</v>
      </c>
    </row>
    <row r="28" spans="1:11" x14ac:dyDescent="0.25">
      <c r="A28" s="18">
        <v>45955</v>
      </c>
      <c r="B28" s="36"/>
      <c r="C28" s="37"/>
      <c r="D28" s="37"/>
      <c r="E28" s="44"/>
      <c r="F28" s="4"/>
      <c r="G28" s="3"/>
      <c r="H28" s="3"/>
      <c r="I28" s="16"/>
      <c r="K28" s="2" t="str" cm="1">
        <f t="array" ref="K28">IF(D28,LOOKUP(D28,+t_FraisEnt),"")</f>
        <v/>
      </c>
    </row>
    <row r="29" spans="1:11" x14ac:dyDescent="0.25">
      <c r="A29" s="18">
        <v>45956</v>
      </c>
      <c r="B29" s="17"/>
      <c r="C29" s="3"/>
      <c r="D29" s="37"/>
      <c r="E29" s="44"/>
      <c r="F29" s="4"/>
      <c r="G29" s="3"/>
      <c r="H29" s="3"/>
      <c r="I29" s="16"/>
      <c r="K29" s="2" t="str" cm="1">
        <f t="array" ref="K29">IF(D29,LOOKUP(D29,+t_FraisEnt),"")</f>
        <v/>
      </c>
    </row>
    <row r="30" spans="1:11" x14ac:dyDescent="0.25">
      <c r="A30" s="23">
        <v>45957</v>
      </c>
      <c r="B30" s="27">
        <v>0.34722222222222227</v>
      </c>
      <c r="C30" s="28">
        <v>0.75694444444444453</v>
      </c>
      <c r="D30" s="28">
        <f t="shared" si="3"/>
        <v>0.40972222222222227</v>
      </c>
      <c r="E30" s="29">
        <f t="shared" si="4"/>
        <v>9.8333333333333339</v>
      </c>
      <c r="F30" s="25">
        <v>3.69</v>
      </c>
      <c r="G30" s="24">
        <f t="shared" si="2"/>
        <v>1</v>
      </c>
      <c r="H30" s="24"/>
      <c r="I30" s="26"/>
      <c r="K30" s="2" cm="1">
        <f t="array" ref="K30">IF(D30,LOOKUP(D30,+t_FraisEnt),"")</f>
        <v>3.69</v>
      </c>
    </row>
    <row r="31" spans="1:11" x14ac:dyDescent="0.25">
      <c r="A31" s="49">
        <v>45958</v>
      </c>
      <c r="B31" s="43"/>
      <c r="C31" s="39"/>
      <c r="D31" s="40"/>
      <c r="E31" s="45"/>
      <c r="F31" s="41"/>
      <c r="G31" s="39"/>
      <c r="H31" s="39"/>
      <c r="I31" s="42" t="str">
        <f t="shared" si="5"/>
        <v>REPOS</v>
      </c>
      <c r="K31" s="2" t="str" cm="1">
        <f t="array" ref="K31">IF(D31,LOOKUP(D31,+t_FraisEnt),"")</f>
        <v/>
      </c>
    </row>
    <row r="32" spans="1:11" x14ac:dyDescent="0.25">
      <c r="A32" s="49">
        <v>45959</v>
      </c>
      <c r="B32" s="38"/>
      <c r="C32" s="39"/>
      <c r="D32" s="40"/>
      <c r="E32" s="45"/>
      <c r="F32" s="41"/>
      <c r="G32" s="39"/>
      <c r="H32" s="39"/>
      <c r="I32" s="42" t="str">
        <f t="shared" si="5"/>
        <v>REPOS</v>
      </c>
      <c r="K32" s="2" t="str" cm="1">
        <f t="array" ref="K32">IF(D32,LOOKUP(D32,+t_FraisEnt),"")</f>
        <v/>
      </c>
    </row>
    <row r="33" spans="1:11" x14ac:dyDescent="0.25">
      <c r="A33" s="23">
        <v>45960</v>
      </c>
      <c r="B33" s="27">
        <v>0.42708333333333331</v>
      </c>
      <c r="C33" s="28">
        <v>0.70833333333333337</v>
      </c>
      <c r="D33" s="28">
        <f t="shared" si="3"/>
        <v>0.28125000000000006</v>
      </c>
      <c r="E33" s="29">
        <f t="shared" si="4"/>
        <v>6.7500000000000018</v>
      </c>
      <c r="F33" s="25">
        <v>2.66</v>
      </c>
      <c r="G33" s="24">
        <f t="shared" si="2"/>
        <v>1</v>
      </c>
      <c r="H33" s="24"/>
      <c r="I33" s="26"/>
      <c r="K33" s="2" cm="1">
        <f t="array" ref="K33">IF(D33,LOOKUP(D33,+t_FraisEnt),"")</f>
        <v>2.66</v>
      </c>
    </row>
    <row r="34" spans="1:11" ht="15.75" thickBot="1" x14ac:dyDescent="0.3">
      <c r="A34" s="50">
        <v>45961</v>
      </c>
      <c r="B34" s="51"/>
      <c r="C34" s="52"/>
      <c r="D34" s="40"/>
      <c r="E34" s="39"/>
      <c r="F34" s="41"/>
      <c r="G34" s="39"/>
      <c r="H34" s="52"/>
      <c r="I34" s="42" t="s">
        <v>5</v>
      </c>
      <c r="K34" s="2" t="str" cm="1">
        <f t="array" ref="K34">IF(D34,LOOKUP(D34,+t_FraisEnt),"")</f>
        <v/>
      </c>
    </row>
    <row r="35" spans="1:11" ht="15.75" thickBot="1" x14ac:dyDescent="0.3">
      <c r="A35" s="47" t="s">
        <v>9</v>
      </c>
      <c r="B35" s="35"/>
      <c r="C35" s="30"/>
      <c r="D35" s="31">
        <f>SUM(D4:D33)</f>
        <v>4.8368055555555554</v>
      </c>
      <c r="E35" s="46">
        <f>SUM(E4:E33)</f>
        <v>116.08333333333333</v>
      </c>
      <c r="F35" s="32">
        <f>SUM(F4:F33)</f>
        <v>45.61</v>
      </c>
      <c r="G35" s="33">
        <f>SUM(G4:G33)</f>
        <v>13</v>
      </c>
      <c r="H35" s="30"/>
      <c r="I35" s="34"/>
    </row>
    <row r="37" spans="1:11" ht="15.75" thickBot="1" x14ac:dyDescent="0.3"/>
    <row r="38" spans="1:11" ht="20.25" thickBot="1" x14ac:dyDescent="0.35">
      <c r="A38" s="9" t="s">
        <v>28</v>
      </c>
      <c r="B38" s="10">
        <v>128</v>
      </c>
      <c r="E38" s="59" t="s">
        <v>35</v>
      </c>
      <c r="F38" s="60"/>
      <c r="G38" s="61"/>
    </row>
    <row r="39" spans="1:11" ht="20.25" thickBot="1" x14ac:dyDescent="0.35">
      <c r="A39" s="11" t="s">
        <v>29</v>
      </c>
      <c r="B39" s="12">
        <f>E35</f>
        <v>116.08333333333333</v>
      </c>
      <c r="E39" s="62">
        <f>B46+B43+B41+F35</f>
        <v>532.71</v>
      </c>
      <c r="F39" s="63"/>
      <c r="G39" s="64"/>
    </row>
    <row r="40" spans="1:11" x14ac:dyDescent="0.25">
      <c r="A40" s="11" t="s">
        <v>34</v>
      </c>
      <c r="B40" s="12">
        <v>3.6</v>
      </c>
    </row>
    <row r="41" spans="1:11" ht="15.75" thickBot="1" x14ac:dyDescent="0.3">
      <c r="A41" s="13" t="s">
        <v>36</v>
      </c>
      <c r="B41" s="14">
        <v>441.6</v>
      </c>
    </row>
    <row r="42" spans="1:11" ht="15.75" thickBot="1" x14ac:dyDescent="0.3"/>
    <row r="43" spans="1:11" x14ac:dyDescent="0.25">
      <c r="A43" s="9" t="s">
        <v>31</v>
      </c>
      <c r="B43" s="15">
        <f>G35*3.5</f>
        <v>45.5</v>
      </c>
    </row>
    <row r="44" spans="1:11" x14ac:dyDescent="0.25">
      <c r="A44" s="11" t="s">
        <v>30</v>
      </c>
      <c r="B44" s="12">
        <v>0</v>
      </c>
    </row>
    <row r="45" spans="1:11" x14ac:dyDescent="0.25">
      <c r="A45" s="11" t="s">
        <v>33</v>
      </c>
      <c r="B45" s="12">
        <v>0</v>
      </c>
    </row>
    <row r="46" spans="1:11" ht="15.75" thickBot="1" x14ac:dyDescent="0.3">
      <c r="A46" s="13" t="s">
        <v>8</v>
      </c>
      <c r="B46" s="14">
        <f>B45*B40</f>
        <v>0</v>
      </c>
    </row>
    <row r="49" spans="1:8" x14ac:dyDescent="0.25">
      <c r="A49" s="1" t="s">
        <v>32</v>
      </c>
    </row>
    <row r="50" spans="1:8" x14ac:dyDescent="0.25">
      <c r="A50" s="2" t="s">
        <v>6</v>
      </c>
    </row>
    <row r="52" spans="1:8" ht="15.75" thickBot="1" x14ac:dyDescent="0.3">
      <c r="A52" s="65" t="s">
        <v>25</v>
      </c>
      <c r="B52" s="66"/>
      <c r="C52" s="66"/>
      <c r="D52" s="66"/>
      <c r="E52" s="66"/>
      <c r="F52" s="66"/>
      <c r="G52" s="66"/>
      <c r="H52" s="66"/>
    </row>
    <row r="53" spans="1:8" ht="15.75" thickBot="1" x14ac:dyDescent="0.3">
      <c r="A53" s="5" t="s">
        <v>10</v>
      </c>
      <c r="B53" s="6" t="s">
        <v>11</v>
      </c>
      <c r="C53" s="6" t="s">
        <v>12</v>
      </c>
      <c r="D53" s="6" t="s">
        <v>13</v>
      </c>
      <c r="E53" s="6" t="s">
        <v>14</v>
      </c>
      <c r="F53" s="6" t="s">
        <v>15</v>
      </c>
      <c r="G53" s="6" t="s">
        <v>16</v>
      </c>
      <c r="H53" s="6" t="s">
        <v>38</v>
      </c>
    </row>
    <row r="54" spans="1:8" ht="29.25" thickBot="1" x14ac:dyDescent="0.3">
      <c r="A54" s="7">
        <v>2.65</v>
      </c>
      <c r="B54" s="8" t="s">
        <v>17</v>
      </c>
      <c r="C54" s="8" t="s">
        <v>18</v>
      </c>
      <c r="D54" s="8" t="s">
        <v>19</v>
      </c>
      <c r="E54" s="8" t="s">
        <v>20</v>
      </c>
      <c r="F54" s="8" t="s">
        <v>21</v>
      </c>
      <c r="G54" s="8" t="s">
        <v>22</v>
      </c>
      <c r="H54" s="8">
        <v>4.22</v>
      </c>
    </row>
    <row r="55" spans="1:8" x14ac:dyDescent="0.25">
      <c r="A55" t="s">
        <v>24</v>
      </c>
      <c r="B55">
        <v>0.41</v>
      </c>
    </row>
    <row r="58" spans="1:8" ht="15.75" thickBot="1" x14ac:dyDescent="0.3">
      <c r="A58" s="67" t="s">
        <v>25</v>
      </c>
      <c r="B58" s="68"/>
      <c r="C58" s="68"/>
      <c r="D58" s="68"/>
      <c r="E58" s="68"/>
      <c r="F58" s="68"/>
      <c r="G58" s="68"/>
      <c r="H58" s="68"/>
    </row>
    <row r="59" spans="1:8" ht="15.75" thickBot="1" x14ac:dyDescent="0.3">
      <c r="A59" s="69">
        <v>4.1666666666666664E-2</v>
      </c>
      <c r="B59" s="69">
        <v>0.27083333333333331</v>
      </c>
      <c r="C59" s="69">
        <v>0.29166666666666669</v>
      </c>
      <c r="D59" s="69">
        <v>0.3125</v>
      </c>
      <c r="E59" s="69">
        <v>0.33333333333333331</v>
      </c>
      <c r="F59" s="69">
        <v>0.35416666666666669</v>
      </c>
      <c r="G59" s="69">
        <v>0.375</v>
      </c>
      <c r="H59" s="69">
        <v>0.41666666666666669</v>
      </c>
    </row>
    <row r="60" spans="1:8" ht="15.75" thickBot="1" x14ac:dyDescent="0.3">
      <c r="A60" s="70">
        <v>2.65</v>
      </c>
      <c r="B60" s="70">
        <v>2.66</v>
      </c>
      <c r="C60" s="70">
        <v>2.87</v>
      </c>
      <c r="D60" s="70">
        <v>3.1</v>
      </c>
      <c r="E60" s="70">
        <v>3.28</v>
      </c>
      <c r="F60" s="70">
        <v>3.49</v>
      </c>
      <c r="G60" s="70">
        <v>3.69</v>
      </c>
      <c r="H60" s="70">
        <v>4.22</v>
      </c>
    </row>
  </sheetData>
  <mergeCells count="5">
    <mergeCell ref="A1:I1"/>
    <mergeCell ref="A3:I3"/>
    <mergeCell ref="E38:G38"/>
    <mergeCell ref="E39:G39"/>
    <mergeCell ref="A52:H52"/>
  </mergeCells>
  <pageMargins left="0.25" right="0.25" top="0.75" bottom="0.75" header="0.3" footer="0.3"/>
  <pageSetup paperSize="9" scale="4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0E0404E-B9FF-4F24-BC41-3DB352ACDC43}">
            <xm:f>NOT(ISERROR(SEARCH(samedi,A4)))</xm:f>
            <xm:f>samedi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A4:A34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B5CE2-6511-4F1E-92F7-85CA1F68995A}">
  <sheetPr>
    <tabColor rgb="FFFFFF00"/>
    <pageSetUpPr fitToPage="1"/>
  </sheetPr>
  <dimension ref="A1:I55"/>
  <sheetViews>
    <sheetView tabSelected="1" topLeftCell="A36" zoomScale="130" zoomScaleNormal="130" workbookViewId="0">
      <selection activeCell="F12" sqref="F12"/>
    </sheetView>
    <sheetView workbookViewId="1">
      <selection sqref="A1:I1"/>
    </sheetView>
  </sheetViews>
  <sheetFormatPr baseColWidth="10" defaultRowHeight="15" x14ac:dyDescent="0.25"/>
  <cols>
    <col min="1" max="1" width="38.42578125" bestFit="1" customWidth="1"/>
    <col min="2" max="2" width="11.140625" bestFit="1" customWidth="1"/>
    <col min="3" max="3" width="10.5703125" bestFit="1" customWidth="1"/>
    <col min="4" max="4" width="16" bestFit="1" customWidth="1"/>
    <col min="5" max="5" width="10.5703125" bestFit="1" customWidth="1"/>
    <col min="6" max="6" width="12.85546875" bestFit="1" customWidth="1"/>
    <col min="7" max="7" width="7.5703125" bestFit="1" customWidth="1"/>
    <col min="8" max="8" width="9.42578125" customWidth="1"/>
    <col min="9" max="9" width="12.5703125" customWidth="1"/>
  </cols>
  <sheetData>
    <row r="1" spans="1:9" ht="27" thickBot="1" x14ac:dyDescent="0.45">
      <c r="A1" s="53" t="s">
        <v>37</v>
      </c>
      <c r="B1" s="54"/>
      <c r="C1" s="54"/>
      <c r="D1" s="54"/>
      <c r="E1" s="54"/>
      <c r="F1" s="54"/>
      <c r="G1" s="54"/>
      <c r="H1" s="54"/>
      <c r="I1" s="55"/>
    </row>
    <row r="2" spans="1:9" ht="52.5" thickBot="1" x14ac:dyDescent="0.3">
      <c r="A2" s="19" t="s">
        <v>0</v>
      </c>
      <c r="B2" s="20" t="s">
        <v>1</v>
      </c>
      <c r="C2" s="21" t="s">
        <v>2</v>
      </c>
      <c r="D2" s="21" t="s">
        <v>27</v>
      </c>
      <c r="E2" s="21" t="s">
        <v>23</v>
      </c>
      <c r="F2" s="21" t="s">
        <v>3</v>
      </c>
      <c r="G2" s="21" t="s">
        <v>4</v>
      </c>
      <c r="H2" s="21" t="s">
        <v>7</v>
      </c>
      <c r="I2" s="22" t="s">
        <v>26</v>
      </c>
    </row>
    <row r="3" spans="1:9" ht="9.75" customHeight="1" thickBot="1" x14ac:dyDescent="0.3">
      <c r="A3" s="56"/>
      <c r="B3" s="57"/>
      <c r="C3" s="57"/>
      <c r="D3" s="57"/>
      <c r="E3" s="57"/>
      <c r="F3" s="57"/>
      <c r="G3" s="57"/>
      <c r="H3" s="57"/>
      <c r="I3" s="58"/>
    </row>
    <row r="4" spans="1:9" x14ac:dyDescent="0.25">
      <c r="A4" s="48">
        <v>45931</v>
      </c>
      <c r="B4" s="43"/>
      <c r="C4" s="40"/>
      <c r="D4" s="40"/>
      <c r="E4" s="39"/>
      <c r="F4" s="41"/>
      <c r="G4" s="39"/>
      <c r="H4" s="39"/>
      <c r="I4" s="42" t="str">
        <f>IF(F4&lt;1,"REPOS","")</f>
        <v>REPOS</v>
      </c>
    </row>
    <row r="5" spans="1:9" x14ac:dyDescent="0.25">
      <c r="A5" s="23">
        <v>45932</v>
      </c>
      <c r="B5" s="27">
        <v>0.35416666666666669</v>
      </c>
      <c r="C5" s="28">
        <v>0.75347222222222221</v>
      </c>
      <c r="D5" s="28">
        <f t="shared" ref="D5" si="0">C5-B5</f>
        <v>0.39930555555555552</v>
      </c>
      <c r="E5" s="29">
        <f t="shared" ref="E5" si="1">D5*24</f>
        <v>9.5833333333333321</v>
      </c>
      <c r="F5" s="25"/>
      <c r="G5" s="24">
        <f t="shared" ref="G5:G33" si="2">IF(F5&lt;1,0,1)</f>
        <v>0</v>
      </c>
      <c r="H5" s="24"/>
      <c r="I5" s="26"/>
    </row>
    <row r="6" spans="1:9" x14ac:dyDescent="0.25">
      <c r="A6" s="23">
        <v>45933</v>
      </c>
      <c r="B6" s="27">
        <v>0.34722222222222227</v>
      </c>
      <c r="C6" s="28">
        <v>0.57291666666666663</v>
      </c>
      <c r="D6" s="28">
        <f>C6-B6</f>
        <v>0.22569444444444436</v>
      </c>
      <c r="E6" s="29">
        <f>D6*24</f>
        <v>5.4166666666666643</v>
      </c>
      <c r="F6" s="25"/>
      <c r="G6" s="24">
        <f t="shared" si="2"/>
        <v>0</v>
      </c>
      <c r="H6" s="24"/>
      <c r="I6" s="26"/>
    </row>
    <row r="7" spans="1:9" x14ac:dyDescent="0.25">
      <c r="A7" s="18">
        <v>45934</v>
      </c>
      <c r="B7" s="17"/>
      <c r="C7" s="3"/>
      <c r="D7" s="37"/>
      <c r="E7" s="44"/>
      <c r="F7" s="4"/>
      <c r="G7" s="3"/>
      <c r="H7" s="3"/>
      <c r="I7" s="16"/>
    </row>
    <row r="8" spans="1:9" x14ac:dyDescent="0.25">
      <c r="A8" s="18">
        <v>45935</v>
      </c>
      <c r="B8" s="17"/>
      <c r="C8" s="3"/>
      <c r="D8" s="37"/>
      <c r="E8" s="44"/>
      <c r="F8" s="4"/>
      <c r="G8" s="3"/>
      <c r="H8" s="3"/>
      <c r="I8" s="16"/>
    </row>
    <row r="9" spans="1:9" x14ac:dyDescent="0.25">
      <c r="A9" s="23">
        <v>45936</v>
      </c>
      <c r="B9" s="27">
        <v>0.3576388888888889</v>
      </c>
      <c r="C9" s="28">
        <v>0.75694444444444453</v>
      </c>
      <c r="D9" s="28">
        <f t="shared" ref="D9:D33" si="3">C9-B9</f>
        <v>0.39930555555555564</v>
      </c>
      <c r="E9" s="29">
        <f t="shared" ref="E9:E33" si="4">D9*24</f>
        <v>9.5833333333333357</v>
      </c>
      <c r="F9" s="25"/>
      <c r="G9" s="24">
        <f t="shared" si="2"/>
        <v>0</v>
      </c>
      <c r="H9" s="24"/>
      <c r="I9" s="26"/>
    </row>
    <row r="10" spans="1:9" x14ac:dyDescent="0.25">
      <c r="A10" s="49">
        <v>45937</v>
      </c>
      <c r="B10" s="38"/>
      <c r="C10" s="39"/>
      <c r="D10" s="40"/>
      <c r="E10" s="45"/>
      <c r="F10" s="41"/>
      <c r="G10" s="39"/>
      <c r="H10" s="39"/>
      <c r="I10" s="42" t="str">
        <f t="shared" ref="I10:I32" si="5">IF(F10&lt;1,"REPOS","")</f>
        <v>REPOS</v>
      </c>
    </row>
    <row r="11" spans="1:9" x14ac:dyDescent="0.25">
      <c r="A11" s="49">
        <v>45938</v>
      </c>
      <c r="B11" s="38"/>
      <c r="C11" s="39"/>
      <c r="D11" s="40"/>
      <c r="E11" s="45"/>
      <c r="F11" s="41"/>
      <c r="G11" s="39"/>
      <c r="H11" s="39"/>
      <c r="I11" s="42" t="str">
        <f t="shared" si="5"/>
        <v>REPOS</v>
      </c>
    </row>
    <row r="12" spans="1:9" x14ac:dyDescent="0.25">
      <c r="A12" s="23">
        <v>45939</v>
      </c>
      <c r="B12" s="27">
        <v>0.34722222222222227</v>
      </c>
      <c r="C12" s="28">
        <v>0.75694444444444453</v>
      </c>
      <c r="D12" s="28">
        <f t="shared" si="3"/>
        <v>0.40972222222222227</v>
      </c>
      <c r="E12" s="29">
        <f t="shared" si="4"/>
        <v>9.8333333333333339</v>
      </c>
      <c r="F12" s="25"/>
      <c r="G12" s="24">
        <f t="shared" si="2"/>
        <v>0</v>
      </c>
      <c r="H12" s="24"/>
      <c r="I12" s="26"/>
    </row>
    <row r="13" spans="1:9" x14ac:dyDescent="0.25">
      <c r="A13" s="23">
        <v>45940</v>
      </c>
      <c r="B13" s="27">
        <v>0.34722222222222227</v>
      </c>
      <c r="C13" s="28">
        <v>0.6875</v>
      </c>
      <c r="D13" s="28">
        <f t="shared" si="3"/>
        <v>0.34027777777777773</v>
      </c>
      <c r="E13" s="29">
        <f t="shared" si="4"/>
        <v>8.1666666666666661</v>
      </c>
      <c r="F13" s="25"/>
      <c r="G13" s="24">
        <f t="shared" si="2"/>
        <v>0</v>
      </c>
      <c r="H13" s="24"/>
      <c r="I13" s="26"/>
    </row>
    <row r="14" spans="1:9" x14ac:dyDescent="0.25">
      <c r="A14" s="18">
        <v>45941</v>
      </c>
      <c r="B14" s="17"/>
      <c r="C14" s="3"/>
      <c r="D14" s="37"/>
      <c r="E14" s="44"/>
      <c r="F14" s="4"/>
      <c r="G14" s="3"/>
      <c r="H14" s="3"/>
      <c r="I14" s="16"/>
    </row>
    <row r="15" spans="1:9" x14ac:dyDescent="0.25">
      <c r="A15" s="18">
        <v>45942</v>
      </c>
      <c r="B15" s="17"/>
      <c r="C15" s="3"/>
      <c r="D15" s="37"/>
      <c r="E15" s="44"/>
      <c r="F15" s="4"/>
      <c r="G15" s="3"/>
      <c r="H15" s="3"/>
      <c r="I15" s="16"/>
    </row>
    <row r="16" spans="1:9" x14ac:dyDescent="0.25">
      <c r="A16" s="23">
        <v>45943</v>
      </c>
      <c r="B16" s="27">
        <v>0.35416666666666669</v>
      </c>
      <c r="C16" s="28">
        <v>0.75347222222222221</v>
      </c>
      <c r="D16" s="28">
        <f t="shared" si="3"/>
        <v>0.39930555555555552</v>
      </c>
      <c r="E16" s="29">
        <f t="shared" si="4"/>
        <v>9.5833333333333321</v>
      </c>
      <c r="F16" s="25"/>
      <c r="G16" s="24">
        <f t="shared" si="2"/>
        <v>0</v>
      </c>
      <c r="H16" s="24"/>
      <c r="I16" s="26"/>
    </row>
    <row r="17" spans="1:9" x14ac:dyDescent="0.25">
      <c r="A17" s="49">
        <v>45944</v>
      </c>
      <c r="B17" s="38"/>
      <c r="C17" s="39"/>
      <c r="D17" s="40"/>
      <c r="E17" s="45"/>
      <c r="F17" s="41"/>
      <c r="G17" s="39"/>
      <c r="H17" s="39"/>
      <c r="I17" s="42" t="str">
        <f t="shared" si="5"/>
        <v>REPOS</v>
      </c>
    </row>
    <row r="18" spans="1:9" x14ac:dyDescent="0.25">
      <c r="A18" s="49">
        <v>45945</v>
      </c>
      <c r="B18" s="38"/>
      <c r="C18" s="39"/>
      <c r="D18" s="40"/>
      <c r="E18" s="45"/>
      <c r="F18" s="41"/>
      <c r="G18" s="39"/>
      <c r="H18" s="39"/>
      <c r="I18" s="42" t="str">
        <f t="shared" si="5"/>
        <v>REPOS</v>
      </c>
    </row>
    <row r="19" spans="1:9" x14ac:dyDescent="0.25">
      <c r="A19" s="23">
        <v>45946</v>
      </c>
      <c r="B19" s="27">
        <v>0.33333333333333331</v>
      </c>
      <c r="C19" s="28">
        <v>0.76736111111111116</v>
      </c>
      <c r="D19" s="28">
        <f t="shared" si="3"/>
        <v>0.43402777777777785</v>
      </c>
      <c r="E19" s="29">
        <f t="shared" si="4"/>
        <v>10.416666666666668</v>
      </c>
      <c r="F19" s="25"/>
      <c r="G19" s="24">
        <f t="shared" si="2"/>
        <v>0</v>
      </c>
      <c r="H19" s="24"/>
      <c r="I19" s="26"/>
    </row>
    <row r="20" spans="1:9" x14ac:dyDescent="0.25">
      <c r="A20" s="23">
        <v>45947</v>
      </c>
      <c r="B20" s="27">
        <v>0.36458333333333331</v>
      </c>
      <c r="C20" s="28">
        <v>0.71527777777777779</v>
      </c>
      <c r="D20" s="28">
        <f t="shared" si="3"/>
        <v>0.35069444444444448</v>
      </c>
      <c r="E20" s="29">
        <f t="shared" si="4"/>
        <v>8.4166666666666679</v>
      </c>
      <c r="F20" s="25"/>
      <c r="G20" s="24">
        <f t="shared" si="2"/>
        <v>0</v>
      </c>
      <c r="H20" s="24"/>
      <c r="I20" s="26"/>
    </row>
    <row r="21" spans="1:9" x14ac:dyDescent="0.25">
      <c r="A21" s="18">
        <v>45948</v>
      </c>
      <c r="B21" s="17"/>
      <c r="C21" s="3"/>
      <c r="D21" s="37"/>
      <c r="E21" s="44"/>
      <c r="F21" s="4"/>
      <c r="G21" s="3"/>
      <c r="H21" s="3"/>
      <c r="I21" s="16"/>
    </row>
    <row r="22" spans="1:9" x14ac:dyDescent="0.25">
      <c r="A22" s="18">
        <v>45949</v>
      </c>
      <c r="B22" s="17"/>
      <c r="C22" s="3"/>
      <c r="D22" s="37"/>
      <c r="E22" s="44"/>
      <c r="F22" s="4"/>
      <c r="G22" s="3"/>
      <c r="H22" s="3"/>
      <c r="I22" s="16"/>
    </row>
    <row r="23" spans="1:9" x14ac:dyDescent="0.25">
      <c r="A23" s="23">
        <v>45950</v>
      </c>
      <c r="B23" s="27">
        <v>0.34375</v>
      </c>
      <c r="C23" s="28">
        <v>0.74652777777777779</v>
      </c>
      <c r="D23" s="28">
        <f t="shared" si="3"/>
        <v>0.40277777777777779</v>
      </c>
      <c r="E23" s="29">
        <f t="shared" si="4"/>
        <v>9.6666666666666679</v>
      </c>
      <c r="F23" s="25"/>
      <c r="G23" s="24">
        <f t="shared" si="2"/>
        <v>0</v>
      </c>
      <c r="H23" s="24"/>
      <c r="I23" s="26"/>
    </row>
    <row r="24" spans="1:9" x14ac:dyDescent="0.25">
      <c r="A24" s="49">
        <v>45951</v>
      </c>
      <c r="B24" s="38"/>
      <c r="C24" s="39"/>
      <c r="D24" s="40"/>
      <c r="E24" s="45"/>
      <c r="F24" s="41"/>
      <c r="G24" s="39"/>
      <c r="H24" s="39"/>
      <c r="I24" s="42" t="str">
        <f t="shared" si="5"/>
        <v>REPOS</v>
      </c>
    </row>
    <row r="25" spans="1:9" x14ac:dyDescent="0.25">
      <c r="A25" s="49">
        <v>45952</v>
      </c>
      <c r="B25" s="38"/>
      <c r="C25" s="39"/>
      <c r="D25" s="40"/>
      <c r="E25" s="45"/>
      <c r="F25" s="41"/>
      <c r="G25" s="39"/>
      <c r="H25" s="39"/>
      <c r="I25" s="42" t="str">
        <f t="shared" si="5"/>
        <v>REPOS</v>
      </c>
    </row>
    <row r="26" spans="1:9" x14ac:dyDescent="0.25">
      <c r="A26" s="23">
        <v>45953</v>
      </c>
      <c r="B26" s="27">
        <v>0.34375</v>
      </c>
      <c r="C26" s="28">
        <v>0.75</v>
      </c>
      <c r="D26" s="28">
        <f t="shared" si="3"/>
        <v>0.40625</v>
      </c>
      <c r="E26" s="29">
        <f t="shared" si="4"/>
        <v>9.75</v>
      </c>
      <c r="F26" s="25"/>
      <c r="G26" s="24">
        <f t="shared" si="2"/>
        <v>0</v>
      </c>
      <c r="H26" s="24"/>
      <c r="I26" s="26"/>
    </row>
    <row r="27" spans="1:9" x14ac:dyDescent="0.25">
      <c r="A27" s="23">
        <v>45954</v>
      </c>
      <c r="B27" s="27">
        <v>0.34027777777777773</v>
      </c>
      <c r="C27" s="28">
        <v>0.71875</v>
      </c>
      <c r="D27" s="28">
        <f t="shared" si="3"/>
        <v>0.37847222222222227</v>
      </c>
      <c r="E27" s="29">
        <f t="shared" si="4"/>
        <v>9.0833333333333339</v>
      </c>
      <c r="F27" s="25"/>
      <c r="G27" s="24">
        <f t="shared" si="2"/>
        <v>0</v>
      </c>
      <c r="H27" s="24"/>
      <c r="I27" s="26"/>
    </row>
    <row r="28" spans="1:9" x14ac:dyDescent="0.25">
      <c r="A28" s="18">
        <v>45955</v>
      </c>
      <c r="B28" s="36"/>
      <c r="C28" s="37"/>
      <c r="D28" s="37"/>
      <c r="E28" s="44"/>
      <c r="F28" s="4"/>
      <c r="G28" s="3"/>
      <c r="H28" s="3"/>
      <c r="I28" s="16"/>
    </row>
    <row r="29" spans="1:9" x14ac:dyDescent="0.25">
      <c r="A29" s="18">
        <v>45956</v>
      </c>
      <c r="B29" s="17"/>
      <c r="C29" s="3"/>
      <c r="D29" s="37"/>
      <c r="E29" s="44"/>
      <c r="F29" s="4"/>
      <c r="G29" s="3"/>
      <c r="H29" s="3"/>
      <c r="I29" s="16"/>
    </row>
    <row r="30" spans="1:9" x14ac:dyDescent="0.25">
      <c r="A30" s="23">
        <v>45957</v>
      </c>
      <c r="B30" s="27">
        <v>0.34722222222222227</v>
      </c>
      <c r="C30" s="28">
        <v>0.75694444444444453</v>
      </c>
      <c r="D30" s="28">
        <f t="shared" si="3"/>
        <v>0.40972222222222227</v>
      </c>
      <c r="E30" s="29">
        <f t="shared" si="4"/>
        <v>9.8333333333333339</v>
      </c>
      <c r="F30" s="25"/>
      <c r="G30" s="24">
        <f t="shared" si="2"/>
        <v>0</v>
      </c>
      <c r="H30" s="24"/>
      <c r="I30" s="26"/>
    </row>
    <row r="31" spans="1:9" x14ac:dyDescent="0.25">
      <c r="A31" s="49">
        <v>45958</v>
      </c>
      <c r="B31" s="43"/>
      <c r="C31" s="39"/>
      <c r="D31" s="40"/>
      <c r="E31" s="45"/>
      <c r="F31" s="41"/>
      <c r="G31" s="39"/>
      <c r="H31" s="39"/>
      <c r="I31" s="42" t="str">
        <f t="shared" si="5"/>
        <v>REPOS</v>
      </c>
    </row>
    <row r="32" spans="1:9" x14ac:dyDescent="0.25">
      <c r="A32" s="49">
        <v>45959</v>
      </c>
      <c r="B32" s="38"/>
      <c r="C32" s="39"/>
      <c r="D32" s="40"/>
      <c r="E32" s="45"/>
      <c r="F32" s="41"/>
      <c r="G32" s="39"/>
      <c r="H32" s="39"/>
      <c r="I32" s="42" t="str">
        <f t="shared" si="5"/>
        <v>REPOS</v>
      </c>
    </row>
    <row r="33" spans="1:9" x14ac:dyDescent="0.25">
      <c r="A33" s="23">
        <v>45960</v>
      </c>
      <c r="B33" s="27">
        <v>0.42708333333333331</v>
      </c>
      <c r="C33" s="28">
        <v>0.70833333333333337</v>
      </c>
      <c r="D33" s="28">
        <f t="shared" si="3"/>
        <v>0.28125000000000006</v>
      </c>
      <c r="E33" s="29">
        <f t="shared" si="4"/>
        <v>6.7500000000000018</v>
      </c>
      <c r="F33" s="25"/>
      <c r="G33" s="24">
        <f t="shared" si="2"/>
        <v>0</v>
      </c>
      <c r="H33" s="24"/>
      <c r="I33" s="26"/>
    </row>
    <row r="34" spans="1:9" ht="15.75" thickBot="1" x14ac:dyDescent="0.3">
      <c r="A34" s="50">
        <v>45961</v>
      </c>
      <c r="B34" s="51"/>
      <c r="C34" s="52"/>
      <c r="D34" s="40"/>
      <c r="E34" s="39"/>
      <c r="F34" s="41"/>
      <c r="G34" s="39"/>
      <c r="H34" s="52"/>
      <c r="I34" s="42" t="s">
        <v>5</v>
      </c>
    </row>
    <row r="35" spans="1:9" ht="15.75" thickBot="1" x14ac:dyDescent="0.3">
      <c r="A35" s="47" t="s">
        <v>9</v>
      </c>
      <c r="B35" s="35"/>
      <c r="C35" s="30"/>
      <c r="D35" s="31">
        <f>SUM(D4:D33)</f>
        <v>4.8368055555555554</v>
      </c>
      <c r="E35" s="46">
        <f>SUM(E4:E33)</f>
        <v>116.08333333333333</v>
      </c>
      <c r="F35" s="32">
        <f>SUM(F4:F33)</f>
        <v>0</v>
      </c>
      <c r="G35" s="33">
        <f>SUM(G4:G33)</f>
        <v>0</v>
      </c>
      <c r="H35" s="30"/>
      <c r="I35" s="34"/>
    </row>
    <row r="37" spans="1:9" ht="15.75" thickBot="1" x14ac:dyDescent="0.3"/>
    <row r="38" spans="1:9" ht="20.25" thickBot="1" x14ac:dyDescent="0.35">
      <c r="A38" s="9" t="s">
        <v>28</v>
      </c>
      <c r="B38" s="10">
        <v>128</v>
      </c>
      <c r="E38" s="59" t="s">
        <v>35</v>
      </c>
      <c r="F38" s="60"/>
      <c r="G38" s="61"/>
    </row>
    <row r="39" spans="1:9" ht="20.25" thickBot="1" x14ac:dyDescent="0.35">
      <c r="A39" s="11" t="s">
        <v>29</v>
      </c>
      <c r="B39" s="12">
        <f>E35</f>
        <v>116.08333333333333</v>
      </c>
      <c r="E39" s="62">
        <f>B46+B43+B41+F35</f>
        <v>441.6</v>
      </c>
      <c r="F39" s="63"/>
      <c r="G39" s="64"/>
    </row>
    <row r="40" spans="1:9" x14ac:dyDescent="0.25">
      <c r="A40" s="11" t="s">
        <v>34</v>
      </c>
      <c r="B40" s="12">
        <v>3.6</v>
      </c>
    </row>
    <row r="41" spans="1:9" ht="15.75" thickBot="1" x14ac:dyDescent="0.3">
      <c r="A41" s="13" t="s">
        <v>36</v>
      </c>
      <c r="B41" s="14">
        <v>441.6</v>
      </c>
    </row>
    <row r="42" spans="1:9" ht="15.75" thickBot="1" x14ac:dyDescent="0.3"/>
    <row r="43" spans="1:9" x14ac:dyDescent="0.25">
      <c r="A43" s="9" t="s">
        <v>31</v>
      </c>
      <c r="B43" s="15">
        <f>G35*3.5</f>
        <v>0</v>
      </c>
    </row>
    <row r="44" spans="1:9" x14ac:dyDescent="0.25">
      <c r="A44" s="11" t="s">
        <v>30</v>
      </c>
      <c r="B44" s="12">
        <v>0</v>
      </c>
    </row>
    <row r="45" spans="1:9" x14ac:dyDescent="0.25">
      <c r="A45" s="11" t="s">
        <v>33</v>
      </c>
      <c r="B45" s="12">
        <v>0</v>
      </c>
    </row>
    <row r="46" spans="1:9" ht="15.75" thickBot="1" x14ac:dyDescent="0.3">
      <c r="A46" s="13" t="s">
        <v>8</v>
      </c>
      <c r="B46" s="14">
        <f>B45*B40</f>
        <v>0</v>
      </c>
    </row>
    <row r="49" spans="1:8" x14ac:dyDescent="0.25">
      <c r="A49" s="1" t="s">
        <v>32</v>
      </c>
    </row>
    <row r="50" spans="1:8" x14ac:dyDescent="0.25">
      <c r="A50" s="2" t="s">
        <v>6</v>
      </c>
    </row>
    <row r="52" spans="1:8" ht="15.75" thickBot="1" x14ac:dyDescent="0.3">
      <c r="A52" s="65" t="s">
        <v>25</v>
      </c>
      <c r="B52" s="66"/>
      <c r="C52" s="66"/>
      <c r="D52" s="66"/>
      <c r="E52" s="66"/>
      <c r="F52" s="66"/>
      <c r="G52" s="66"/>
      <c r="H52" s="66"/>
    </row>
    <row r="53" spans="1:8" ht="15.75" thickBot="1" x14ac:dyDescent="0.3">
      <c r="A53" s="5" t="s">
        <v>10</v>
      </c>
      <c r="B53" s="6" t="s">
        <v>11</v>
      </c>
      <c r="C53" s="6" t="s">
        <v>12</v>
      </c>
      <c r="D53" s="6" t="s">
        <v>13</v>
      </c>
      <c r="E53" s="6" t="s">
        <v>14</v>
      </c>
      <c r="F53" s="6" t="s">
        <v>15</v>
      </c>
      <c r="G53" s="6" t="s">
        <v>16</v>
      </c>
      <c r="H53" s="6" t="s">
        <v>38</v>
      </c>
    </row>
    <row r="54" spans="1:8" ht="29.25" thickBot="1" x14ac:dyDescent="0.3">
      <c r="A54" s="7">
        <v>2.65</v>
      </c>
      <c r="B54" s="8" t="s">
        <v>17</v>
      </c>
      <c r="C54" s="8" t="s">
        <v>18</v>
      </c>
      <c r="D54" s="8" t="s">
        <v>19</v>
      </c>
      <c r="E54" s="8" t="s">
        <v>20</v>
      </c>
      <c r="F54" s="8" t="s">
        <v>21</v>
      </c>
      <c r="G54" s="8" t="s">
        <v>22</v>
      </c>
      <c r="H54" s="8">
        <v>4.22</v>
      </c>
    </row>
    <row r="55" spans="1:8" x14ac:dyDescent="0.25">
      <c r="A55" t="s">
        <v>24</v>
      </c>
      <c r="B55">
        <v>0.41</v>
      </c>
    </row>
  </sheetData>
  <mergeCells count="5">
    <mergeCell ref="A1:I1"/>
    <mergeCell ref="A3:I3"/>
    <mergeCell ref="E38:G38"/>
    <mergeCell ref="E39:G39"/>
    <mergeCell ref="A52:H52"/>
  </mergeCells>
  <pageMargins left="0.25" right="0.25" top="0.75" bottom="0.75" header="0.3" footer="0.3"/>
  <pageSetup paperSize="9" scale="4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DFE6A14-8596-4EC2-8267-448F6230DDB5}">
            <xm:f>NOT(ISERROR(SEARCH(samedi,A4)))</xm:f>
            <xm:f>samedi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A4:A34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Proposition</vt:lpstr>
      <vt:lpstr>OCT 25 (2)</vt:lpstr>
      <vt:lpstr>t_FraisEnt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 Severine</dc:creator>
  <cp:lastModifiedBy>JFL</cp:lastModifiedBy>
  <cp:lastPrinted>2025-09-29T13:47:23Z</cp:lastPrinted>
  <dcterms:created xsi:type="dcterms:W3CDTF">2025-05-02T07:17:10Z</dcterms:created>
  <dcterms:modified xsi:type="dcterms:W3CDTF">2025-10-30T11:29:41Z</dcterms:modified>
</cp:coreProperties>
</file>