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2158409-5FDF-4479-8F56-F0224727065A}" xr6:coauthVersionLast="47" xr6:coauthVersionMax="47" xr10:uidLastSave="{00000000-0000-0000-0000-000000000000}"/>
  <bookViews>
    <workbookView xWindow="135" yWindow="0" windowWidth="28305" windowHeight="16305" activeTab="2" xr2:uid="{A597A5F4-F258-43F7-8FDC-53F45DF7887F}"/>
  </bookViews>
  <sheets>
    <sheet name="Feuil1" sheetId="1" r:id="rId1"/>
    <sheet name="Proposition" sheetId="3" r:id="rId2"/>
    <sheet name="Test" sheetId="5" r:id="rId3"/>
    <sheet name="Feuil2" sheetId="2" r:id="rId4"/>
  </sheets>
  <definedNames>
    <definedName name="Prénoms">Feuil2!$A$2:$C$3</definedName>
    <definedName name="Titre">Feuil2!$A$1:$C$1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4" i="5" l="1" a="1"/>
  <c r="Y4" i="5" s="1"/>
  <c r="Z4" i="5" a="1"/>
  <c r="Z4" i="5" s="1"/>
  <c r="AA4" i="5" a="1"/>
  <c r="AA4" i="5" s="1"/>
  <c r="AB4" i="5" a="1"/>
  <c r="AB4" i="5" s="1"/>
  <c r="AC4" i="5" a="1"/>
  <c r="AC4" i="5" s="1"/>
  <c r="Y5" i="5" a="1"/>
  <c r="Y5" i="5" s="1"/>
  <c r="Z5" i="5" a="1"/>
  <c r="Z5" i="5" s="1"/>
  <c r="AA5" i="5" a="1"/>
  <c r="AA5" i="5" s="1"/>
  <c r="AB5" i="5" a="1"/>
  <c r="AB5" i="5" s="1"/>
  <c r="AC5" i="5" a="1"/>
  <c r="AC5" i="5" s="1"/>
  <c r="Y6" i="5" a="1"/>
  <c r="Y6" i="5" s="1"/>
  <c r="Z6" i="5" a="1"/>
  <c r="Z6" i="5" s="1"/>
  <c r="AA6" i="5" a="1"/>
  <c r="AA6" i="5" s="1"/>
  <c r="AB6" i="5" a="1"/>
  <c r="AB6" i="5" s="1"/>
  <c r="AC6" i="5" a="1"/>
  <c r="AC6" i="5" s="1"/>
  <c r="Y7" i="5" a="1"/>
  <c r="Y7" i="5" s="1"/>
  <c r="Z7" i="5" a="1"/>
  <c r="Z7" i="5" s="1"/>
  <c r="AA7" i="5" a="1"/>
  <c r="AA7" i="5" s="1"/>
  <c r="AB7" i="5" a="1"/>
  <c r="AB7" i="5"/>
  <c r="AC7" i="5" a="1"/>
  <c r="AC7" i="5" s="1"/>
  <c r="Y8" i="5" a="1"/>
  <c r="Y8" i="5" s="1"/>
  <c r="Z8" i="5" a="1"/>
  <c r="Z8" i="5" s="1"/>
  <c r="AA8" i="5" a="1"/>
  <c r="AA8" i="5" s="1"/>
  <c r="AB8" i="5" a="1"/>
  <c r="AB8" i="5" s="1"/>
  <c r="AC8" i="5" a="1"/>
  <c r="AC8" i="5" s="1"/>
  <c r="Y9" i="5" a="1"/>
  <c r="Y9" i="5" s="1"/>
  <c r="Z9" i="5" a="1"/>
  <c r="Z9" i="5" s="1"/>
  <c r="AA9" i="5" a="1"/>
  <c r="AA9" i="5" s="1"/>
  <c r="AB9" i="5" a="1"/>
  <c r="AB9" i="5" s="1"/>
  <c r="AC9" i="5" a="1"/>
  <c r="AC9" i="5" s="1"/>
  <c r="Y10" i="5" a="1"/>
  <c r="Y10" i="5"/>
  <c r="Z10" i="5" a="1"/>
  <c r="Z10" i="5" s="1"/>
  <c r="AA10" i="5" a="1"/>
  <c r="AA10" i="5" s="1"/>
  <c r="AB10" i="5" a="1"/>
  <c r="AB10" i="5" s="1"/>
  <c r="AC10" i="5" a="1"/>
  <c r="AC10" i="5" s="1"/>
  <c r="Y11" i="5" a="1"/>
  <c r="Y11" i="5" s="1"/>
  <c r="Z11" i="5" a="1"/>
  <c r="Z11" i="5"/>
  <c r="AA11" i="5" a="1"/>
  <c r="AA11" i="5"/>
  <c r="AB11" i="5" a="1"/>
  <c r="AB11" i="5"/>
  <c r="AC11" i="5" a="1"/>
  <c r="AC11" i="5" s="1"/>
  <c r="AB3" i="5" a="1"/>
  <c r="AB3" i="5" s="1"/>
  <c r="AC3" i="5" a="1"/>
  <c r="AC3" i="5" s="1"/>
  <c r="Y3" i="5" a="1"/>
  <c r="Y3" i="5" s="1"/>
  <c r="Z3" i="5" a="1"/>
  <c r="Z3" i="5" s="1"/>
  <c r="AA3" i="5" a="1"/>
  <c r="AA3" i="5" s="1"/>
  <c r="O21" i="5"/>
  <c r="Q21" i="5" s="1"/>
  <c r="S21" i="5" s="1"/>
  <c r="U21" i="5" s="1"/>
  <c r="W21" i="5" s="1"/>
  <c r="Y20" i="5" a="1"/>
  <c r="Y20" i="5" s="1"/>
  <c r="O20" i="5"/>
  <c r="Q20" i="5" s="1"/>
  <c r="S20" i="5" s="1"/>
  <c r="U20" i="5" s="1"/>
  <c r="W20" i="5" s="1"/>
  <c r="Y19" i="5" a="1"/>
  <c r="Y19" i="5" s="1"/>
  <c r="O19" i="5"/>
  <c r="Q19" i="5" s="1"/>
  <c r="S19" i="5" s="1"/>
  <c r="U19" i="5" s="1"/>
  <c r="W19" i="5" s="1"/>
  <c r="Y18" i="5" a="1"/>
  <c r="Y18" i="5" s="1"/>
  <c r="O18" i="5"/>
  <c r="Q18" i="5" s="1"/>
  <c r="S18" i="5" s="1"/>
  <c r="U18" i="5" s="1"/>
  <c r="W18" i="5" s="1"/>
  <c r="Y17" i="5" a="1"/>
  <c r="Y17" i="5" s="1"/>
  <c r="O17" i="5"/>
  <c r="Q17" i="5" s="1"/>
  <c r="S17" i="5" s="1"/>
  <c r="U17" i="5" s="1"/>
  <c r="W17" i="5" s="1"/>
  <c r="L17" i="5"/>
  <c r="L18" i="5" s="1"/>
  <c r="L19" i="5" s="1"/>
  <c r="L20" i="5" s="1"/>
  <c r="L21" i="5" s="1"/>
  <c r="Y16" i="5" a="1"/>
  <c r="Y16" i="5" s="1"/>
  <c r="Y15" i="5" a="1"/>
  <c r="Y15" i="5" s="1"/>
  <c r="Y14" i="5" a="1"/>
  <c r="Y14" i="5" s="1"/>
  <c r="O14" i="5"/>
  <c r="Q14" i="5" s="1"/>
  <c r="S14" i="5" s="1"/>
  <c r="U14" i="5" s="1"/>
  <c r="W14" i="5" s="1"/>
  <c r="Y13" i="5" a="1"/>
  <c r="Y13" i="5" s="1"/>
  <c r="O13" i="5"/>
  <c r="Q13" i="5" s="1"/>
  <c r="S13" i="5" s="1"/>
  <c r="U13" i="5" s="1"/>
  <c r="W13" i="5" s="1"/>
  <c r="Y12" i="5" a="1"/>
  <c r="Y12" i="5" s="1"/>
  <c r="O12" i="5"/>
  <c r="Q12" i="5" s="1"/>
  <c r="S12" i="5" s="1"/>
  <c r="U12" i="5" s="1"/>
  <c r="W12" i="5" s="1"/>
  <c r="L12" i="5"/>
  <c r="L13" i="5" s="1"/>
  <c r="L14" i="5" s="1"/>
  <c r="Q11" i="5"/>
  <c r="S11" i="5" s="1"/>
  <c r="U11" i="5" s="1"/>
  <c r="W11" i="5" s="1"/>
  <c r="O11" i="5"/>
  <c r="L11" i="5"/>
  <c r="O10" i="5"/>
  <c r="Q10" i="5" s="1"/>
  <c r="S10" i="5" s="1"/>
  <c r="U10" i="5" s="1"/>
  <c r="W10" i="5" s="1"/>
  <c r="L10" i="5"/>
  <c r="O7" i="5"/>
  <c r="Q7" i="5" s="1"/>
  <c r="S7" i="5" s="1"/>
  <c r="U7" i="5" s="1"/>
  <c r="W7" i="5" s="1"/>
  <c r="L7" i="5"/>
  <c r="O6" i="5"/>
  <c r="Q6" i="5" s="1"/>
  <c r="S6" i="5" s="1"/>
  <c r="U6" i="5" s="1"/>
  <c r="W6" i="5" s="1"/>
  <c r="L6" i="5"/>
  <c r="O5" i="5"/>
  <c r="Q5" i="5" s="1"/>
  <c r="S5" i="5" s="1"/>
  <c r="U5" i="5" s="1"/>
  <c r="W5" i="5" s="1"/>
  <c r="L5" i="5"/>
  <c r="O4" i="5"/>
  <c r="Q4" i="5" s="1"/>
  <c r="S4" i="5" s="1"/>
  <c r="U4" i="5" s="1"/>
  <c r="W4" i="5" s="1"/>
  <c r="L4" i="5"/>
  <c r="O3" i="5"/>
  <c r="L17" i="3"/>
  <c r="Q3" i="5" l="1"/>
  <c r="Y12" i="3" a="1"/>
  <c r="Y12" i="3" s="1"/>
  <c r="Y13" i="3" a="1"/>
  <c r="Y13" i="3" s="1"/>
  <c r="Y14" i="3" a="1"/>
  <c r="Y14" i="3" s="1"/>
  <c r="Y15" i="3" a="1"/>
  <c r="Y15" i="3" s="1"/>
  <c r="Y16" i="3" a="1"/>
  <c r="Y16" i="3" s="1"/>
  <c r="Y17" i="3" a="1"/>
  <c r="Y17" i="3" s="1"/>
  <c r="Y18" i="3" a="1"/>
  <c r="Y18" i="3" s="1"/>
  <c r="Y19" i="3" a="1"/>
  <c r="Y19" i="3" s="1"/>
  <c r="Y20" i="3" a="1"/>
  <c r="Y20" i="3" s="1"/>
  <c r="S3" i="5" l="1"/>
  <c r="W21" i="3"/>
  <c r="W20" i="3"/>
  <c r="W19" i="3"/>
  <c r="W18" i="3"/>
  <c r="W17" i="3"/>
  <c r="S21" i="3"/>
  <c r="U21" i="3" s="1"/>
  <c r="S20" i="3"/>
  <c r="U20" i="3" s="1"/>
  <c r="S19" i="3"/>
  <c r="U19" i="3" s="1"/>
  <c r="S18" i="3"/>
  <c r="S17" i="3"/>
  <c r="O17" i="3"/>
  <c r="O21" i="3"/>
  <c r="O20" i="3"/>
  <c r="Q20" i="3" s="1"/>
  <c r="O19" i="3"/>
  <c r="Q19" i="3" s="1"/>
  <c r="O18" i="3"/>
  <c r="Q18" i="3" s="1"/>
  <c r="W14" i="3"/>
  <c r="W13" i="3"/>
  <c r="W12" i="3"/>
  <c r="W11" i="3"/>
  <c r="W10" i="3"/>
  <c r="W7" i="3"/>
  <c r="W6" i="3"/>
  <c r="W3" i="3"/>
  <c r="U14" i="3"/>
  <c r="U13" i="3"/>
  <c r="U12" i="3"/>
  <c r="U11" i="3"/>
  <c r="U10" i="3"/>
  <c r="U7" i="3"/>
  <c r="U6" i="3"/>
  <c r="U3" i="3"/>
  <c r="S14" i="3"/>
  <c r="S13" i="3"/>
  <c r="S12" i="3"/>
  <c r="S11" i="3"/>
  <c r="S10" i="3"/>
  <c r="S7" i="3"/>
  <c r="S6" i="3"/>
  <c r="S5" i="3"/>
  <c r="U5" i="3" s="1"/>
  <c r="W5" i="3" s="1"/>
  <c r="S3" i="3"/>
  <c r="Q21" i="3"/>
  <c r="Q17" i="3"/>
  <c r="Q14" i="3"/>
  <c r="Q13" i="3"/>
  <c r="Q12" i="3"/>
  <c r="Q11" i="3"/>
  <c r="Q10" i="3"/>
  <c r="O14" i="3"/>
  <c r="O13" i="3"/>
  <c r="O12" i="3"/>
  <c r="O11" i="3"/>
  <c r="O10" i="3"/>
  <c r="U18" i="3"/>
  <c r="U17" i="3"/>
  <c r="U3" i="5" l="1"/>
  <c r="L10" i="3"/>
  <c r="O7" i="3"/>
  <c r="Q7" i="3" s="1"/>
  <c r="O6" i="3"/>
  <c r="Q6" i="3" s="1"/>
  <c r="O5" i="3"/>
  <c r="Q5" i="3" s="1"/>
  <c r="O4" i="3"/>
  <c r="L4" i="3"/>
  <c r="O3" i="3"/>
  <c r="Q3" i="3" s="1"/>
  <c r="J11" i="1" a="1"/>
  <c r="J11" i="1" s="1"/>
  <c r="L11" i="1" s="1"/>
  <c r="J12" i="1" a="1"/>
  <c r="J12" i="1" s="1"/>
  <c r="L12" i="1" s="1"/>
  <c r="J13" i="1" a="1"/>
  <c r="J13" i="1" s="1"/>
  <c r="L13" i="1" s="1"/>
  <c r="J14" i="1" a="1"/>
  <c r="J14" i="1" s="1"/>
  <c r="L14" i="1" s="1"/>
  <c r="J15" i="1" a="1"/>
  <c r="J15" i="1" s="1"/>
  <c r="L15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N11" i="1" a="1"/>
  <c r="N11" i="1" s="1"/>
  <c r="N12" i="1" a="1"/>
  <c r="N12" i="1"/>
  <c r="N13" i="1" a="1"/>
  <c r="N13" i="1" s="1"/>
  <c r="N14" i="1" a="1"/>
  <c r="N14" i="1" s="1"/>
  <c r="N15" i="1" a="1"/>
  <c r="N15" i="1" s="1"/>
  <c r="F15" i="1" a="1"/>
  <c r="F15" i="1" s="1"/>
  <c r="F14" i="1" a="1"/>
  <c r="F14" i="1" s="1"/>
  <c r="F13" i="1" a="1"/>
  <c r="F13" i="1" s="1"/>
  <c r="F12" i="1" a="1"/>
  <c r="F12" i="1" s="1"/>
  <c r="F11" i="1" a="1"/>
  <c r="F11" i="1" s="1"/>
  <c r="F4" i="1"/>
  <c r="H4" i="1" s="1"/>
  <c r="J4" i="1" s="1"/>
  <c r="L4" i="1" s="1"/>
  <c r="N4" i="1" s="1"/>
  <c r="C5" i="1"/>
  <c r="F5" i="1"/>
  <c r="H5" i="1" s="1"/>
  <c r="J5" i="1" s="1"/>
  <c r="L5" i="1" s="1"/>
  <c r="N5" i="1" s="1"/>
  <c r="C6" i="1"/>
  <c r="F6" i="1"/>
  <c r="H6" i="1" s="1"/>
  <c r="J6" i="1" s="1"/>
  <c r="L6" i="1" s="1"/>
  <c r="N6" i="1" s="1"/>
  <c r="C7" i="1"/>
  <c r="F7" i="1"/>
  <c r="H7" i="1" s="1"/>
  <c r="J7" i="1" s="1"/>
  <c r="L7" i="1" s="1"/>
  <c r="N7" i="1" s="1"/>
  <c r="C8" i="1"/>
  <c r="F8" i="1"/>
  <c r="H8" i="1" s="1"/>
  <c r="J8" i="1" s="1"/>
  <c r="L8" i="1" s="1"/>
  <c r="N8" i="1" s="1"/>
  <c r="C11" i="1"/>
  <c r="C12" i="1"/>
  <c r="C13" i="1" s="1"/>
  <c r="C14" i="1" s="1"/>
  <c r="C15" i="1" s="1"/>
  <c r="W3" i="5" l="1"/>
  <c r="Q4" i="3"/>
  <c r="S4" i="3" s="1"/>
  <c r="U4" i="3" s="1"/>
  <c r="W4" i="3" s="1"/>
  <c r="L11" i="3"/>
  <c r="L5" i="3"/>
  <c r="L12" i="3" l="1"/>
  <c r="L6" i="3"/>
  <c r="L18" i="3" l="1"/>
  <c r="L13" i="3"/>
  <c r="L7" i="3"/>
  <c r="L19" i="3" l="1"/>
  <c r="L14" i="3"/>
  <c r="L20" i="3" l="1"/>
  <c r="AB10" i="3" l="1" a="1"/>
  <c r="AB10" i="3" s="1"/>
  <c r="AA9" i="3" a="1"/>
  <c r="AA9" i="3" s="1"/>
  <c r="Y9" i="3" a="1"/>
  <c r="Y9" i="3" s="1"/>
  <c r="AA7" i="3" a="1"/>
  <c r="AA7" i="3" s="1"/>
  <c r="AC8" i="3" a="1"/>
  <c r="AC8" i="3" s="1"/>
  <c r="Z8" i="3" a="1"/>
  <c r="Z8" i="3" s="1"/>
  <c r="Z7" i="3" a="1"/>
  <c r="Z7" i="3" s="1"/>
  <c r="L21" i="3"/>
  <c r="AA8" i="3" s="1" a="1"/>
  <c r="AA8" i="3" s="1"/>
  <c r="AC7" i="3" l="1" a="1"/>
  <c r="AC7" i="3" s="1"/>
  <c r="AB11" i="3" a="1"/>
  <c r="AB11" i="3" s="1"/>
  <c r="AC9" i="3" a="1"/>
  <c r="AC9" i="3" s="1"/>
  <c r="Z6" i="3" a="1"/>
  <c r="Z6" i="3" s="1"/>
  <c r="Y10" i="3" a="1"/>
  <c r="Y10" i="3" s="1"/>
  <c r="AA11" i="3" a="1"/>
  <c r="AA11" i="3" s="1"/>
  <c r="Z9" i="3" a="1"/>
  <c r="Z9" i="3" s="1"/>
  <c r="Y5" i="3" a="1"/>
  <c r="Y5" i="3" s="1"/>
  <c r="AC10" i="3" a="1"/>
  <c r="AC10" i="3" s="1"/>
  <c r="AB7" i="3" a="1"/>
  <c r="AB7" i="3" s="1"/>
  <c r="AC6" i="3" a="1"/>
  <c r="AC6" i="3" s="1"/>
  <c r="AB6" i="3" a="1"/>
  <c r="AB6" i="3" s="1"/>
  <c r="AA10" i="3" a="1"/>
  <c r="AA10" i="3" s="1"/>
  <c r="AA5" i="3" a="1"/>
  <c r="AA5" i="3" s="1"/>
  <c r="AC11" i="3" a="1"/>
  <c r="AC11" i="3" s="1"/>
  <c r="AB8" i="3" a="1"/>
  <c r="AB8" i="3" s="1"/>
  <c r="AC5" i="3" a="1"/>
  <c r="AC5" i="3" s="1"/>
  <c r="Y11" i="3" a="1"/>
  <c r="Y11" i="3" s="1"/>
  <c r="Z11" i="3" a="1"/>
  <c r="Z11" i="3" s="1"/>
  <c r="Y7" i="3" a="1"/>
  <c r="Y7" i="3" s="1"/>
  <c r="AA4" i="3" a="1"/>
  <c r="AA4" i="3" s="1"/>
  <c r="Y8" i="3" a="1"/>
  <c r="Y8" i="3" s="1"/>
  <c r="Z5" i="3" a="1"/>
  <c r="Z5" i="3" s="1"/>
  <c r="AB5" i="3" a="1"/>
  <c r="AB5" i="3" s="1"/>
  <c r="Y6" i="3" a="1"/>
  <c r="Y6" i="3" s="1"/>
  <c r="Y4" i="3" a="1"/>
  <c r="Y4" i="3" s="1"/>
  <c r="Z10" i="3" a="1"/>
  <c r="Z10" i="3" s="1"/>
  <c r="AA6" i="3" a="1"/>
  <c r="AA6" i="3" s="1"/>
  <c r="AC4" i="3" a="1"/>
  <c r="AC4" i="3" s="1"/>
  <c r="AB9" i="3" a="1"/>
  <c r="AB9" i="3" s="1"/>
  <c r="Z4" i="3" a="1"/>
  <c r="Z4" i="3" s="1"/>
  <c r="AB4" i="3" a="1"/>
  <c r="AB4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<sst xmlns="http://schemas.openxmlformats.org/spreadsheetml/2006/main" count="161" uniqueCount="41">
  <si>
    <t>laurent</t>
  </si>
  <si>
    <t xml:space="preserve">elise </t>
  </si>
  <si>
    <t>elise</t>
  </si>
  <si>
    <t>alice - 01:15</t>
  </si>
  <si>
    <t>alice - 01:00</t>
  </si>
  <si>
    <t>alice 02:00</t>
  </si>
  <si>
    <t>patrice 01:45</t>
  </si>
  <si>
    <t>patrice - 02:00</t>
  </si>
  <si>
    <t>patrice - 01:30</t>
  </si>
  <si>
    <t>patrice - 01:45</t>
  </si>
  <si>
    <t>veronique - 02:00</t>
  </si>
  <si>
    <t>veronique - 01:30</t>
  </si>
  <si>
    <t>veronique - 01:45</t>
  </si>
  <si>
    <t>daniel 01:45</t>
  </si>
  <si>
    <t>fabio 01:30</t>
  </si>
  <si>
    <t>fabio- 01:00</t>
  </si>
  <si>
    <t>lili 00:30</t>
  </si>
  <si>
    <t>raymond 04:00</t>
  </si>
  <si>
    <t>gwanaelle 02:30</t>
  </si>
  <si>
    <t>heloïse -  01:45</t>
  </si>
  <si>
    <t>heloïse -  01:15</t>
  </si>
  <si>
    <t>heloïse 01:30</t>
  </si>
  <si>
    <t>gwanaelle</t>
  </si>
  <si>
    <t>patrice</t>
  </si>
  <si>
    <t>fabio</t>
  </si>
  <si>
    <t>lili</t>
  </si>
  <si>
    <t>daniel</t>
  </si>
  <si>
    <t>daniel 02:00</t>
  </si>
  <si>
    <t>natacha</t>
  </si>
  <si>
    <t>alice</t>
  </si>
  <si>
    <t>raymond</t>
  </si>
  <si>
    <t>heloïse</t>
  </si>
  <si>
    <t>VERONIQUE</t>
  </si>
  <si>
    <t>L</t>
  </si>
  <si>
    <t>M</t>
  </si>
  <si>
    <t>J</t>
  </si>
  <si>
    <t>V</t>
  </si>
  <si>
    <t>00:00 (0)</t>
  </si>
  <si>
    <t>01:00 (1)</t>
  </si>
  <si>
    <t>03:15 (2)</t>
  </si>
  <si>
    <t>02:15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</si>
</sst>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ddd\.\ dd\ mmm"/>
    <numFmt numFmtId="166" formatCode="ddd"/>
  </numFmts>
  <fonts count="24" x14ac:knownFonts="1">
    <font>
      <sz val="11"/>
      <color theme="1"/>
      <name val="Aptos Narrow"/>
      <family val="2"/>
      <scheme val="minor"/>
    </font>
    <font>
      <b/>
      <sz val="22"/>
      <color rgb="FFDF8D49"/>
      <name val="Dreaming Outloud Pro"/>
      <family val="4"/>
    </font>
    <font>
      <b/>
      <sz val="16"/>
      <color rgb="FFDF8D49"/>
      <name val="Aptos"/>
      <family val="2"/>
    </font>
    <font>
      <b/>
      <i/>
      <sz val="16"/>
      <color rgb="FFDF8D49"/>
      <name val="Aptos"/>
      <family val="2"/>
    </font>
    <font>
      <sz val="14"/>
      <color rgb="FF7A8FAA"/>
      <name val="Aptos"/>
      <family val="2"/>
    </font>
    <font>
      <sz val="15"/>
      <name val="Aptos"/>
      <family val="2"/>
    </font>
    <font>
      <sz val="15"/>
      <color theme="0" tint="-0.499984740745262"/>
      <name val="Aptos"/>
      <family val="2"/>
    </font>
    <font>
      <sz val="15"/>
      <color theme="1" tint="0.499984740745262"/>
      <name val="Aptos"/>
      <family val="2"/>
    </font>
    <font>
      <sz val="16"/>
      <name val="Aptos"/>
      <family val="2"/>
    </font>
    <font>
      <sz val="16"/>
      <name val="Dreaming Outloud Pro"/>
      <family val="4"/>
    </font>
    <font>
      <sz val="17"/>
      <name val="Aptos"/>
      <family val="2"/>
    </font>
    <font>
      <i/>
      <sz val="16"/>
      <color theme="0" tint="-0.499984740745262"/>
      <name val="Aptos"/>
      <family val="2"/>
    </font>
    <font>
      <sz val="17"/>
      <color theme="0"/>
      <name val="Aptos"/>
      <family val="2"/>
    </font>
    <font>
      <sz val="16"/>
      <color theme="0"/>
      <name val="Aptos"/>
      <family val="2"/>
    </font>
    <font>
      <b/>
      <sz val="24"/>
      <color rgb="FFDF8D49"/>
      <name val="Dreaming Outloud Pro"/>
      <family val="4"/>
    </font>
    <font>
      <b/>
      <i/>
      <sz val="24"/>
      <color rgb="FFDF8D49"/>
      <name val="Aptos"/>
      <family val="2"/>
    </font>
    <font>
      <b/>
      <sz val="24"/>
      <color rgb="FFDF8D49"/>
      <name val="Aptos"/>
      <family val="2"/>
    </font>
    <font>
      <sz val="16"/>
      <color rgb="FF7A8FAA"/>
      <name val="Aptos"/>
      <family val="2"/>
    </font>
    <font>
      <sz val="16"/>
      <color theme="0" tint="-0.499984740745262"/>
      <name val="Aptos"/>
      <family val="2"/>
    </font>
    <font>
      <sz val="17"/>
      <color rgb="FF6699FF"/>
      <name val="Aptos"/>
      <family val="2"/>
    </font>
    <font>
      <sz val="11"/>
      <color rgb="FF242424"/>
      <name val="Aptos Narrow"/>
      <family val="2"/>
    </font>
    <font>
      <sz val="16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1CDB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6" fontId="3" fillId="2" borderId="1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vertical="center"/>
    </xf>
    <xf numFmtId="20" fontId="8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20" fontId="11" fillId="3" borderId="2" xfId="0" applyNumberFormat="1" applyFont="1" applyFill="1" applyBorder="1" applyAlignment="1">
      <alignment horizontal="center" vertical="center"/>
    </xf>
    <xf numFmtId="20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/>
    <xf numFmtId="164" fontId="12" fillId="0" borderId="3" xfId="0" applyNumberFormat="1" applyFont="1" applyBorder="1" applyAlignment="1">
      <alignment horizontal="center"/>
    </xf>
    <xf numFmtId="164" fontId="13" fillId="0" borderId="3" xfId="0" applyNumberFormat="1" applyFont="1" applyBorder="1"/>
    <xf numFmtId="164" fontId="13" fillId="0" borderId="3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vertical="center"/>
    </xf>
    <xf numFmtId="46" fontId="16" fillId="2" borderId="1" xfId="0" applyNumberFormat="1" applyFont="1" applyFill="1" applyBorder="1" applyAlignment="1">
      <alignment vertical="center"/>
    </xf>
    <xf numFmtId="164" fontId="17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20" fontId="18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20" fontId="8" fillId="4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1" fillId="0" borderId="0" xfId="0" quotePrefix="1" applyFont="1"/>
    <xf numFmtId="0" fontId="22" fillId="0" borderId="0" xfId="0" quotePrefix="1" applyFont="1"/>
    <xf numFmtId="0" fontId="0" fillId="6" borderId="0" xfId="0" applyFill="1"/>
    <xf numFmtId="0" fontId="0" fillId="7" borderId="0" xfId="0" applyFill="1"/>
    <xf numFmtId="0" fontId="20" fillId="7" borderId="0" xfId="0" applyFont="1" applyFill="1"/>
    <xf numFmtId="166" fontId="8" fillId="0" borderId="0" xfId="0" applyNumberFormat="1" applyFont="1" applyAlignment="1">
      <alignment horizontal="center" vertical="center"/>
    </xf>
    <xf numFmtId="0" fontId="0" fillId="0" borderId="4" xfId="0" applyBorder="1"/>
    <xf numFmtId="164" fontId="23" fillId="0" borderId="4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164" fontId="23" fillId="8" borderId="4" xfId="0" applyNumberFormat="1" applyFont="1" applyFill="1" applyBorder="1" applyAlignment="1">
      <alignment horizontal="center" vertical="center"/>
    </xf>
    <xf numFmtId="0" fontId="0" fillId="8" borderId="4" xfId="0" applyFill="1" applyBorder="1"/>
    <xf numFmtId="0" fontId="10" fillId="8" borderId="5" xfId="0" applyFont="1" applyFill="1" applyBorder="1" applyAlignment="1">
      <alignment horizontal="left" vertical="center"/>
    </xf>
  </cellXfs>
  <cellStyles count="1">
    <cellStyle name="Normal" xfId="0" builtinId="0"/>
  </cellStyles>
  <dxfs count="13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D09A00"/>
        </patternFill>
      </fill>
    </dxf>
    <dxf>
      <font>
        <b val="0"/>
        <i/>
        <color theme="3" tint="-0.499984740745262"/>
      </font>
      <fill>
        <patternFill>
          <bgColor rgb="FFA2EAE8"/>
        </patternFill>
      </fill>
    </dxf>
    <dxf>
      <font>
        <b/>
        <i val="0"/>
        <color rgb="FFDF8D49"/>
      </font>
      <fill>
        <patternFill>
          <bgColor rgb="FFF1CDB0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b/>
        <i/>
        <color theme="3"/>
      </font>
      <fill>
        <patternFill patternType="solid">
          <fgColor auto="1"/>
          <bgColor theme="4" tint="0.79998168889431442"/>
        </patternFill>
      </fill>
    </dxf>
    <dxf>
      <font>
        <b/>
        <i val="0"/>
        <color theme="0"/>
      </font>
      <fill>
        <patternFill>
          <bgColor rgb="FF5E7471"/>
        </patternFill>
      </fill>
    </dxf>
    <dxf>
      <font>
        <color theme="0"/>
      </font>
      <fill>
        <patternFill>
          <bgColor rgb="FF8EA9DB"/>
        </patternFill>
      </fill>
    </dxf>
    <dxf>
      <font>
        <b val="0"/>
        <i val="0"/>
        <strike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rgb="FFFFDFE3"/>
      </font>
      <fill>
        <patternFill>
          <bgColor rgb="FF6699FF"/>
        </patternFill>
      </fill>
    </dxf>
    <dxf>
      <font>
        <b val="0"/>
        <i val="0"/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EDB3-8F4E-45D6-88A5-795B867582F6}">
  <dimension ref="B3:N15"/>
  <sheetViews>
    <sheetView showGridLines="0" zoomScale="60" zoomScaleNormal="60" workbookViewId="0">
      <selection activeCell="G24" sqref="G24:I25"/>
    </sheetView>
  </sheetViews>
  <sheetFormatPr baseColWidth="10" defaultRowHeight="15" x14ac:dyDescent="0.25"/>
  <cols>
    <col min="1" max="1" width="4.85546875" customWidth="1"/>
    <col min="2" max="2" width="16" customWidth="1"/>
    <col min="3" max="3" width="17" bestFit="1" customWidth="1"/>
    <col min="4" max="4" width="9.28515625" bestFit="1" customWidth="1"/>
    <col min="5" max="5" width="35.7109375" customWidth="1"/>
    <col min="6" max="6" width="16.28515625" customWidth="1"/>
    <col min="7" max="7" width="36.42578125" bestFit="1" customWidth="1"/>
    <col min="8" max="8" width="10.28515625" bestFit="1" customWidth="1"/>
    <col min="9" max="9" width="38.42578125" bestFit="1" customWidth="1"/>
    <col min="10" max="10" width="10.28515625" bestFit="1" customWidth="1"/>
    <col min="11" max="11" width="31.5703125" bestFit="1" customWidth="1"/>
    <col min="12" max="12" width="15.7109375" customWidth="1"/>
    <col min="13" max="13" width="26.42578125" bestFit="1" customWidth="1"/>
    <col min="14" max="14" width="11.85546875" bestFit="1" customWidth="1"/>
  </cols>
  <sheetData>
    <row r="3" spans="2:14" ht="30.75" x14ac:dyDescent="0.3">
      <c r="B3" s="1" t="s">
        <v>0</v>
      </c>
      <c r="C3" s="2"/>
      <c r="D3" s="2"/>
      <c r="E3" s="3"/>
      <c r="F3" s="4"/>
      <c r="G3" s="5"/>
      <c r="H3" s="6"/>
      <c r="I3" s="5"/>
      <c r="J3" s="6"/>
      <c r="K3" s="5"/>
      <c r="L3" s="6"/>
      <c r="M3" s="5"/>
      <c r="N3" s="7"/>
    </row>
    <row r="4" spans="2:14" ht="22.5" x14ac:dyDescent="0.25">
      <c r="B4" s="8"/>
      <c r="C4" s="9">
        <v>45817</v>
      </c>
      <c r="D4" s="10">
        <v>0.33333333333333331</v>
      </c>
      <c r="E4" s="11"/>
      <c r="F4" s="12">
        <f>IF(E4="",D4,D4+RIGHT(E4,5))</f>
        <v>0.33333333333333331</v>
      </c>
      <c r="G4" s="11"/>
      <c r="H4" s="12">
        <f>IF(G4="",F4,F4+RIGHT(G4,5))</f>
        <v>0.33333333333333331</v>
      </c>
      <c r="I4" s="11"/>
      <c r="J4" s="12">
        <f>IF(I4="",H4,H4+RIGHT(I4,5))</f>
        <v>0.33333333333333331</v>
      </c>
      <c r="K4" s="11"/>
      <c r="L4" s="12">
        <f>IF(K4="",J4,J4+RIGHT(K4,5))</f>
        <v>0.33333333333333331</v>
      </c>
      <c r="M4" s="11"/>
      <c r="N4" s="10">
        <f>IF(M4="",L4,L4+RIGHT(M4,5))</f>
        <v>0.33333333333333331</v>
      </c>
    </row>
    <row r="5" spans="2:14" ht="22.5" x14ac:dyDescent="0.25">
      <c r="B5" s="8"/>
      <c r="C5" s="9">
        <f>C4+1</f>
        <v>45818</v>
      </c>
      <c r="D5" s="13">
        <v>0.33333333333333331</v>
      </c>
      <c r="E5" s="14" t="s">
        <v>4</v>
      </c>
      <c r="F5" s="15">
        <f>IF(E5="",D5,D5+RIGHT(E5,5))</f>
        <v>0.375</v>
      </c>
      <c r="G5" s="33" t="s">
        <v>18</v>
      </c>
      <c r="H5" s="15">
        <f>IF(G5="",F5,F5+RIGHT(G5,5))</f>
        <v>0.47916666666666669</v>
      </c>
      <c r="I5" s="14" t="s">
        <v>9</v>
      </c>
      <c r="J5" s="15">
        <f>IF(I5="",H5,H5+RIGHT(I5,5))</f>
        <v>0.55208333333333337</v>
      </c>
      <c r="K5" s="14" t="s">
        <v>12</v>
      </c>
      <c r="L5" s="15">
        <f>IF(K5="","",J5+RIGHT(K5,5))</f>
        <v>0.625</v>
      </c>
      <c r="M5" s="14" t="s">
        <v>11</v>
      </c>
      <c r="N5" s="13">
        <f>IF(M5="",L5,L5+RIGHT(M5,5))</f>
        <v>0.6875</v>
      </c>
    </row>
    <row r="6" spans="2:14" ht="22.5" x14ac:dyDescent="0.25">
      <c r="B6" s="8"/>
      <c r="C6" s="9">
        <f>C5+1</f>
        <v>45819</v>
      </c>
      <c r="D6" s="13">
        <v>0.33333333333333331</v>
      </c>
      <c r="E6" s="14" t="s">
        <v>5</v>
      </c>
      <c r="F6" s="15">
        <f>IF(E6="",D6,D6+RIGHT(E6,5))</f>
        <v>0.41666666666666663</v>
      </c>
      <c r="G6" s="14" t="s">
        <v>8</v>
      </c>
      <c r="H6" s="15">
        <f>IF(G6="",F6,F6+RIGHT(G6,5))</f>
        <v>0.47916666666666663</v>
      </c>
      <c r="I6" s="14" t="s">
        <v>12</v>
      </c>
      <c r="J6" s="15">
        <f>IF(I6="","",H6+RIGHT(I6,5))</f>
        <v>0.55208333333333326</v>
      </c>
      <c r="K6" s="14" t="s">
        <v>3</v>
      </c>
      <c r="L6" s="15">
        <f>IF(K6="","",J6+RIGHT(K6,5))</f>
        <v>0.60416666666666663</v>
      </c>
      <c r="M6" s="14"/>
      <c r="N6" s="13">
        <f>IF(M6="",L6,L6+RIGHT(M6,5))</f>
        <v>0.60416666666666663</v>
      </c>
    </row>
    <row r="7" spans="2:14" ht="22.5" x14ac:dyDescent="0.25">
      <c r="B7" s="8"/>
      <c r="C7" s="9">
        <f>C6+1</f>
        <v>45820</v>
      </c>
      <c r="D7" s="13">
        <v>0.33333333333333331</v>
      </c>
      <c r="E7" s="14" t="s">
        <v>4</v>
      </c>
      <c r="F7" s="15">
        <f>IF(E7="",D7,D7+RIGHT(E7,5))</f>
        <v>0.375</v>
      </c>
      <c r="G7" s="14" t="s">
        <v>8</v>
      </c>
      <c r="H7" s="15">
        <f>IF(G7="",F7,F7+RIGHT(G7,5))</f>
        <v>0.4375</v>
      </c>
      <c r="I7" s="14" t="s">
        <v>13</v>
      </c>
      <c r="J7" s="15">
        <f>IF(I7="",H7,H7+RIGHT(I7,5))</f>
        <v>0.51041666666666663</v>
      </c>
      <c r="K7" s="14" t="s">
        <v>10</v>
      </c>
      <c r="L7" s="15">
        <f>IF(K7="","",J7+RIGHT(K7,5))</f>
        <v>0.59375</v>
      </c>
      <c r="M7" s="14" t="s">
        <v>11</v>
      </c>
      <c r="N7" s="13">
        <f>IF(M7="",L7,L7+RIGHT(M7,5))</f>
        <v>0.65625</v>
      </c>
    </row>
    <row r="8" spans="2:14" ht="22.5" x14ac:dyDescent="0.25">
      <c r="B8" s="8"/>
      <c r="C8" s="9">
        <f>C7+1</f>
        <v>45821</v>
      </c>
      <c r="D8" s="13">
        <v>0.33333333333333331</v>
      </c>
      <c r="E8" s="14" t="s">
        <v>4</v>
      </c>
      <c r="F8" s="15">
        <f>IF(E8="",D8,D8+RIGHT(E8,5))</f>
        <v>0.375</v>
      </c>
      <c r="G8" s="33" t="s">
        <v>15</v>
      </c>
      <c r="H8" s="15">
        <f>IF(G8="",F8,F8+RIGHT(G8,5))</f>
        <v>0.41666666666666669</v>
      </c>
      <c r="I8" s="14" t="s">
        <v>7</v>
      </c>
      <c r="J8" s="15">
        <f>IF(I8="",H8,H8+RIGHT(I8,5))</f>
        <v>0.5</v>
      </c>
      <c r="K8" s="14" t="s">
        <v>10</v>
      </c>
      <c r="L8" s="15">
        <f>IF(K8="","",J8+RIGHT(K8,5))</f>
        <v>0.58333333333333337</v>
      </c>
      <c r="M8" s="14" t="s">
        <v>3</v>
      </c>
      <c r="N8" s="13">
        <f>IF(M8="",L8,L8+RIGHT(M8,5))</f>
        <v>0.63541666666666674</v>
      </c>
    </row>
    <row r="9" spans="2:14" ht="24" x14ac:dyDescent="0.45">
      <c r="B9" s="16"/>
      <c r="C9" s="17"/>
      <c r="D9" s="17"/>
      <c r="E9" s="18">
        <v>0.25</v>
      </c>
      <c r="F9" s="19"/>
      <c r="G9" s="18">
        <v>0.25</v>
      </c>
      <c r="H9" s="20"/>
      <c r="I9" s="21">
        <v>0.28125</v>
      </c>
      <c r="J9" s="20"/>
      <c r="K9" s="21">
        <v>0.33333333333333331</v>
      </c>
      <c r="L9" s="20"/>
      <c r="M9" s="21">
        <v>6.25E-2</v>
      </c>
      <c r="N9" s="22"/>
    </row>
    <row r="10" spans="2:14" ht="33.75" x14ac:dyDescent="0.35">
      <c r="B10" s="23" t="s">
        <v>1</v>
      </c>
      <c r="C10" s="24"/>
      <c r="D10" s="24"/>
      <c r="E10" s="25"/>
      <c r="F10" s="26"/>
      <c r="G10" s="27"/>
      <c r="H10" s="28"/>
      <c r="I10" s="29"/>
      <c r="J10" s="28"/>
      <c r="K10" s="29"/>
      <c r="L10" s="28"/>
      <c r="M10" s="29"/>
      <c r="N10" s="30"/>
    </row>
    <row r="11" spans="2:14" ht="22.5" x14ac:dyDescent="0.25">
      <c r="B11" s="8"/>
      <c r="C11" s="9">
        <f>C4</f>
        <v>45817</v>
      </c>
      <c r="D11" s="31">
        <v>0.35416666666666669</v>
      </c>
      <c r="E11" s="11"/>
      <c r="F11" s="12" t="e" cm="1">
        <f t="array" ref="F11">IF(E11="",alice1,alice1+RIGHT(E11,5))</f>
        <v>#NAME?</v>
      </c>
      <c r="G11" s="11"/>
      <c r="H11" s="12" t="e" cm="1">
        <f t="array" ref="H11">IF(gwanaelle1="",fabio1,fabio1+RIGHT(gwanaelle1,5))</f>
        <v>#NAME?</v>
      </c>
      <c r="I11" s="11"/>
      <c r="J11" s="12" t="e" cm="1">
        <f t="array" ref="J11">IF(I11="",heloïse1,heloïse1+RIGHT(I11,5))</f>
        <v>#NAME?</v>
      </c>
      <c r="K11" s="11"/>
      <c r="L11" s="12" t="e">
        <f>IF(K11="",J11,J11+RIGHT(K11,5))</f>
        <v>#NAME?</v>
      </c>
      <c r="M11" s="11"/>
      <c r="N11" s="10" t="e" cm="1">
        <f t="array" ref="N11">IF(M11="",lili1,lili1+RIGHT(M11,5))</f>
        <v>#NAME?</v>
      </c>
    </row>
    <row r="12" spans="2:14" ht="22.5" x14ac:dyDescent="0.25">
      <c r="B12" s="8"/>
      <c r="C12" s="9">
        <f>C11+1</f>
        <v>45818</v>
      </c>
      <c r="D12" s="13">
        <v>0.33333333333333331</v>
      </c>
      <c r="E12" s="33" t="s">
        <v>6</v>
      </c>
      <c r="F12" s="15" t="e" cm="1">
        <f t="array" ref="F12">IF(E12="",alice2,alice2+RIGHT(E12,5))</f>
        <v>#NAME?</v>
      </c>
      <c r="G12" s="14"/>
      <c r="H12" s="15" t="e" cm="1">
        <f t="array" ref="H12">IF(gwanaelle2="",fabio2,fabio2+RIGHT(gwanaelle2,5))</f>
        <v>#NAME?</v>
      </c>
      <c r="I12" s="14"/>
      <c r="J12" s="15" t="e" cm="1">
        <f t="array" ref="J12">IF(I12="",heloïse2,heloïse2+RIGHT(I12,5))</f>
        <v>#NAME?</v>
      </c>
      <c r="K12" s="14"/>
      <c r="L12" s="15" t="e">
        <f>IF(K12="",J12,J12+RIGHT(K12,5))</f>
        <v>#NAME?</v>
      </c>
      <c r="M12" s="14"/>
      <c r="N12" s="13" t="e" cm="1">
        <f t="array" ref="N12">IF(M12="",lili2,lili2+RIGHT(M12,5))</f>
        <v>#NAME?</v>
      </c>
    </row>
    <row r="13" spans="2:14" ht="22.5" x14ac:dyDescent="0.25">
      <c r="B13" s="8"/>
      <c r="C13" s="9">
        <f>C12+1</f>
        <v>45819</v>
      </c>
      <c r="D13" s="13">
        <v>0.35416666666666669</v>
      </c>
      <c r="E13" s="14" t="s">
        <v>16</v>
      </c>
      <c r="F13" s="15" t="e" cm="1">
        <f t="array" ref="F13">IF(E13="",alice3,alice3+RIGHT(E13,5))</f>
        <v>#NAME?</v>
      </c>
      <c r="G13" s="14" t="s">
        <v>14</v>
      </c>
      <c r="H13" s="15" t="e" cm="1">
        <f t="array" ref="H13">IF(gwanaelle3="",fabio3,fabio3+RIGHT(gwanaelle3,5))</f>
        <v>#NAME?</v>
      </c>
      <c r="I13" s="14" t="s">
        <v>21</v>
      </c>
      <c r="J13" s="15" t="e" cm="1">
        <f t="array" ref="J13">IF(I13="",heloïse3,heloïse3+RIGHT(I13,5))</f>
        <v>#NAME?</v>
      </c>
      <c r="K13" s="32"/>
      <c r="L13" s="15" t="e">
        <f>IF(K13="",J13,J13+RIGHT(K13,5))</f>
        <v>#NAME?</v>
      </c>
      <c r="M13" s="32"/>
      <c r="N13" s="13" t="e" cm="1">
        <f t="array" ref="N13">IF(M13="",lili3,lili3+RIGHT(M13,5))</f>
        <v>#NAME?</v>
      </c>
    </row>
    <row r="14" spans="2:14" ht="22.5" x14ac:dyDescent="0.25">
      <c r="B14" s="8"/>
      <c r="C14" s="9">
        <f>C13+1</f>
        <v>45820</v>
      </c>
      <c r="D14" s="13">
        <v>0.35416666666666669</v>
      </c>
      <c r="E14" s="14"/>
      <c r="F14" s="15" t="e" cm="1">
        <f t="array" ref="F14">IF(E14="",alice4,alice4+RIGHT(E14,5))</f>
        <v>#NAME?</v>
      </c>
      <c r="G14" s="14" t="s">
        <v>17</v>
      </c>
      <c r="H14" s="15" t="e" cm="1">
        <f t="array" ref="H14">IF(gwanaelle4="",fabio4,fabio4+RIGHT(gwanaelle4,5))</f>
        <v>#NAME?</v>
      </c>
      <c r="I14" s="33" t="s">
        <v>6</v>
      </c>
      <c r="J14" s="15" t="e" cm="1">
        <f t="array" ref="J14">IF(I14="",heloïse4,heloïse4+RIGHT(I14,5))</f>
        <v>#NAME?</v>
      </c>
      <c r="K14" s="14"/>
      <c r="L14" s="15" t="e">
        <f>IF(K14="",J14,J14+RIGHT(K14,5))</f>
        <v>#NAME?</v>
      </c>
      <c r="M14" s="14"/>
      <c r="N14" s="13" t="e" cm="1">
        <f t="array" ref="N14">IF(M14="",lili4,lili4+RIGHT(M14,5))</f>
        <v>#NAME?</v>
      </c>
    </row>
    <row r="15" spans="2:14" ht="22.5" x14ac:dyDescent="0.25">
      <c r="B15" s="8"/>
      <c r="C15" s="9">
        <f>C14+1</f>
        <v>45821</v>
      </c>
      <c r="D15" s="13">
        <v>0.35416666666666669</v>
      </c>
      <c r="E15" s="14" t="s">
        <v>16</v>
      </c>
      <c r="F15" s="15" t="e" cm="1">
        <f t="array" ref="F15">IF(E15="",alice5,alice5+RIGHT(E15,5))</f>
        <v>#NAME?</v>
      </c>
      <c r="G15" s="14" t="s">
        <v>20</v>
      </c>
      <c r="H15" s="15" t="e" cm="1">
        <f t="array" ref="H15">IF(gwanaelle5="",fabio5,fabio5+RIGHT(gwanaelle5,5))</f>
        <v>#NAME?</v>
      </c>
      <c r="I15" s="14" t="s">
        <v>18</v>
      </c>
      <c r="J15" s="15" t="e" cm="1">
        <f t="array" ref="J15">IF(I15="",heloïse5,heloïse5+RIGHT(I15,5))</f>
        <v>#NAME?</v>
      </c>
      <c r="K15" s="14" t="s">
        <v>19</v>
      </c>
      <c r="L15" s="15" t="e">
        <f>IF(K15="",J15,J15+RIGHT(K15,5))</f>
        <v>#NAME?</v>
      </c>
      <c r="M15" s="14"/>
      <c r="N15" s="13" t="e" cm="1">
        <f t="array" ref="N15">IF(M15="",lili5,lili5+RIGHT(M15,5))</f>
        <v>#NAME?</v>
      </c>
    </row>
  </sheetData>
  <conditionalFormatting sqref="B4:B8 B11:B15">
    <cfRule type="expression" dxfId="12" priority="3">
      <formula>COUNTIF(form,$K4)&gt;0</formula>
    </cfRule>
    <cfRule type="expression" dxfId="11" priority="8">
      <formula>$J4="f"</formula>
    </cfRule>
    <cfRule type="expression" dxfId="10" priority="9">
      <formula>$J4&lt;&gt;""</formula>
    </cfRule>
    <cfRule type="expression" dxfId="9" priority="11">
      <formula>COUNTIF(dataferm,$K4)&gt;0</formula>
    </cfRule>
  </conditionalFormatting>
  <conditionalFormatting sqref="D4:D8 D11:D15">
    <cfRule type="expression" dxfId="8" priority="14">
      <formula>D4&lt;&gt;#REF!</formula>
    </cfRule>
  </conditionalFormatting>
  <conditionalFormatting sqref="E4:M15">
    <cfRule type="expression" dxfId="6" priority="6">
      <formula>OR(ISNUMBER(FIND(colb,E4)))</formula>
    </cfRule>
  </conditionalFormatting>
  <conditionalFormatting sqref="E4:N8 E11:N15">
    <cfRule type="expression" dxfId="5" priority="7">
      <formula>OR(ISNUMBER(FIND(colc,E4)))</formula>
    </cfRule>
  </conditionalFormatting>
  <conditionalFormatting sqref="E4:N15">
    <cfRule type="containsText" dxfId="4" priority="1" operator="containsText" text="R.s.">
      <formula>NOT(ISERROR(SEARCH("R.s.",E4)))</formula>
    </cfRule>
    <cfRule type="expression" dxfId="3" priority="5">
      <formula>OR(ISNUMBER(FIND(cola,E4)))</formula>
    </cfRule>
    <cfRule type="containsText" dxfId="2" priority="12" operator="containsText" text="ufita">
      <formula>NOT(ISERROR(SEARCH("ufita",E4)))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58BCE0B3-09B6-460C-A9A6-FD402EC5B4BE}">
            <xm:f>NOT(ISERROR(SEARCH(#REF!,D4)))</xm:f>
            <xm:f>#REF!</xm:f>
            <x14:dxf>
              <font>
                <b/>
                <i val="0"/>
                <color theme="0"/>
              </font>
              <fill>
                <patternFill>
                  <bgColor rgb="FF5E7471"/>
                </patternFill>
              </fill>
            </x14:dxf>
          </x14:cfRule>
          <xm:sqref>D4:M15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0ED6-5741-4192-960E-80FE1E8A0BC1}">
  <dimension ref="K2:AE103"/>
  <sheetViews>
    <sheetView showGridLines="0" topLeftCell="L1" zoomScale="70" zoomScaleNormal="70" workbookViewId="0">
      <selection activeCell="Y3" sqref="Y3"/>
    </sheetView>
  </sheetViews>
  <sheetFormatPr baseColWidth="10" defaultRowHeight="15" x14ac:dyDescent="0.25"/>
  <cols>
    <col min="1" max="10" width="2.28515625" customWidth="1"/>
    <col min="11" max="11" width="16" customWidth="1"/>
    <col min="12" max="12" width="17.5703125" bestFit="1" customWidth="1"/>
    <col min="13" max="13" width="9.28515625" bestFit="1" customWidth="1"/>
    <col min="14" max="14" width="35.7109375" customWidth="1"/>
    <col min="15" max="15" width="16.28515625" customWidth="1"/>
    <col min="16" max="16" width="36.42578125" bestFit="1" customWidth="1"/>
    <col min="17" max="17" width="12.5703125" bestFit="1" customWidth="1"/>
    <col min="18" max="18" width="38.42578125" bestFit="1" customWidth="1"/>
    <col min="19" max="19" width="10.28515625" bestFit="1" customWidth="1"/>
    <col min="20" max="20" width="31.5703125" bestFit="1" customWidth="1"/>
    <col min="21" max="21" width="15.7109375" customWidth="1"/>
    <col min="22" max="22" width="26.42578125" bestFit="1" customWidth="1"/>
    <col min="23" max="23" width="11.85546875" bestFit="1" customWidth="1"/>
    <col min="24" max="24" width="5" customWidth="1"/>
    <col min="25" max="25" width="14.28515625" customWidth="1"/>
    <col min="26" max="26" width="17.140625" customWidth="1"/>
    <col min="27" max="30" width="12.42578125" customWidth="1"/>
    <col min="31" max="31" width="19.85546875" bestFit="1" customWidth="1"/>
  </cols>
  <sheetData>
    <row r="2" spans="11:31" ht="30.75" x14ac:dyDescent="0.25">
      <c r="K2" s="1" t="s">
        <v>2</v>
      </c>
      <c r="L2" s="2"/>
      <c r="M2" s="2"/>
      <c r="N2" s="3"/>
      <c r="Y2" s="40" t="s">
        <v>33</v>
      </c>
      <c r="Z2" s="40" t="s">
        <v>34</v>
      </c>
      <c r="AA2" s="40" t="s">
        <v>34</v>
      </c>
      <c r="AB2" s="40" t="s">
        <v>35</v>
      </c>
      <c r="AC2" s="40" t="s">
        <v>36</v>
      </c>
    </row>
    <row r="3" spans="11:31" ht="22.5" x14ac:dyDescent="0.25">
      <c r="K3" s="8"/>
      <c r="L3" s="9">
        <v>45817</v>
      </c>
      <c r="M3" s="13">
        <v>0.33333333333333331</v>
      </c>
      <c r="N3" s="14"/>
      <c r="O3" s="15">
        <f>IF(N3="",M3,M3+RIGHT(N3,5))</f>
        <v>0.33333333333333331</v>
      </c>
      <c r="P3" s="14"/>
      <c r="Q3" s="15">
        <f>IF(P3="",O3,O3+RIGHT(P3,5))</f>
        <v>0.33333333333333331</v>
      </c>
      <c r="R3" s="14"/>
      <c r="S3" s="15">
        <f>IF(R3="",Q3,Q3+RIGHT(R3,5))</f>
        <v>0.33333333333333331</v>
      </c>
      <c r="T3" s="14"/>
      <c r="U3" s="15">
        <f>IF(T3="",S3,S3+RIGHT(T3,5))</f>
        <v>0.33333333333333331</v>
      </c>
      <c r="V3" s="14"/>
      <c r="W3" s="15">
        <f>IF(V3="",U3,U3+RIGHT(V3,5))</f>
        <v>0.33333333333333331</v>
      </c>
      <c r="Y3" s="44" t="s">
        <v>37</v>
      </c>
      <c r="Z3" s="44" t="s">
        <v>38</v>
      </c>
      <c r="AA3" s="44" t="s">
        <v>39</v>
      </c>
      <c r="AB3" s="44" t="s">
        <v>38</v>
      </c>
      <c r="AC3" s="44" t="s">
        <v>40</v>
      </c>
      <c r="AD3" s="45"/>
      <c r="AE3" s="46" t="s">
        <v>29</v>
      </c>
    </row>
    <row r="4" spans="11:31" ht="22.5" x14ac:dyDescent="0.25">
      <c r="K4" s="8"/>
      <c r="L4" s="9">
        <f>L3+1</f>
        <v>45818</v>
      </c>
      <c r="M4" s="13">
        <v>0.33333333333333331</v>
      </c>
      <c r="N4" s="14" t="s">
        <v>4</v>
      </c>
      <c r="O4" s="15">
        <f>IF(N4="",M4,M4+RIGHT(N4,5))</f>
        <v>0.375</v>
      </c>
      <c r="P4" s="34" t="s">
        <v>18</v>
      </c>
      <c r="Q4" s="15">
        <f>IF(P4="",O4,O4+RIGHT(P4,5))</f>
        <v>0.47916666666666669</v>
      </c>
      <c r="R4" s="14" t="s">
        <v>9</v>
      </c>
      <c r="S4" s="15">
        <f>IF(R4="",Q4,Q4+RIGHT(R4,5))</f>
        <v>0.55208333333333337</v>
      </c>
      <c r="T4" s="14" t="s">
        <v>12</v>
      </c>
      <c r="U4" s="15">
        <f>IF(T4="",S4,S4+RIGHT(T4,5))</f>
        <v>0.625</v>
      </c>
      <c r="V4" s="14" t="s">
        <v>11</v>
      </c>
      <c r="W4" s="15">
        <f>IF(V4="",U4,U4+RIGHT(V4,5))</f>
        <v>0.6875</v>
      </c>
      <c r="Y4" s="42" cm="1">
        <f t="array" ref="Y4">IF($AE4="","",SUMPRODUCT((WEEKDAY($L$3:$L$21,2)=COLUMNS($Y:Y)*IF(LEFT($N$3:$V$21,LEN($AE4))=$AE4,RIGHT($N$3:$V$21,5),0))))</f>
        <v>0</v>
      </c>
      <c r="Z4" s="42" cm="1">
        <f t="array" ref="Z4">IF($AE4="","",SUMPRODUCT((WEEKDAY($L$3:$L$21,2)=COLUMNS($Y:Z)*IF(LEFT($N$3:$V$21,LEN($AE4))=$AE4,RIGHT($N$3:$V$21,5),0))))</f>
        <v>0</v>
      </c>
      <c r="AA4" s="42" cm="1">
        <f t="array" ref="AA4">IF($AE4="","",SUMPRODUCT((WEEKDAY($L$3:$L$21,2)=COLUMNS($Y:AA)*IF(LEFT($N$3:$V$21,LEN($AE4))=$AE4,RIGHT($N$3:$V$21,5),0))))</f>
        <v>0</v>
      </c>
      <c r="AB4" s="42" cm="1">
        <f t="array" ref="AB4">IF($AE4="","",SUMPRODUCT((WEEKDAY($L$3:$L$21,2)=COLUMNS($Y:AB)*IF(LEFT($N$3:$V$21,LEN($AE4))=$AE4,RIGHT($N$3:$V$21,5),0))))</f>
        <v>0</v>
      </c>
      <c r="AC4" s="42" cm="1">
        <f t="array" ref="AC4">IF($AE4="","",SUMPRODUCT((WEEKDAY($L$3:$L$21,2)=COLUMNS($Y:AC)*IF(LEFT($N$3:$V$21,LEN($AE4))=$AE4,RIGHT($N$3:$V$21,5),0))))</f>
        <v>0</v>
      </c>
      <c r="AD4" s="41"/>
      <c r="AE4" s="43" t="s">
        <v>26</v>
      </c>
    </row>
    <row r="5" spans="11:31" ht="22.5" x14ac:dyDescent="0.25">
      <c r="K5" s="8"/>
      <c r="L5" s="9">
        <f>L4+1</f>
        <v>45819</v>
      </c>
      <c r="M5" s="13">
        <v>0.33333333333333331</v>
      </c>
      <c r="N5" s="14" t="s">
        <v>5</v>
      </c>
      <c r="O5" s="15">
        <f>IF(N5="",M5,M5+RIGHT(N5,5))</f>
        <v>0.41666666666666663</v>
      </c>
      <c r="P5" s="14" t="s">
        <v>8</v>
      </c>
      <c r="Q5" s="15">
        <f>IF(P5="",O5,O5+RIGHT(P5,5))</f>
        <v>0.47916666666666663</v>
      </c>
      <c r="R5" s="14" t="s">
        <v>12</v>
      </c>
      <c r="S5" s="15">
        <f>IF(R5="",Q5,Q5+RIGHT(R5,5))</f>
        <v>0.55208333333333326</v>
      </c>
      <c r="T5" s="14" t="s">
        <v>3</v>
      </c>
      <c r="U5" s="15">
        <f>IF(T5="",S5,S5+RIGHT(T5,5))</f>
        <v>0.60416666666666663</v>
      </c>
      <c r="V5" s="14"/>
      <c r="W5" s="15">
        <f>IF(V5="",U5,U5+RIGHT(V5,5))</f>
        <v>0.60416666666666663</v>
      </c>
      <c r="Y5" s="42" cm="1">
        <f t="array" ref="Y5">IF($AE5="","",SUMPRODUCT((WEEKDAY($L$3:$L$21,2)=COLUMNS($Y:Y)*IF(LEFT($N$3:$V$21,LEN($AE5))=$AE5,RIGHT($N$3:$V$21,5),0))))</f>
        <v>0</v>
      </c>
      <c r="Z5" s="42" cm="1">
        <f t="array" ref="Z5">IF($AE5="","",SUMPRODUCT((WEEKDAY($L$3:$L$21,2)=COLUMNS($Y:Z)*IF(LEFT($N$3:$V$21,LEN($AE5))=$AE5,RIGHT($N$3:$V$21,5),0))))</f>
        <v>0</v>
      </c>
      <c r="AA5" s="42" cm="1">
        <f t="array" ref="AA5">IF($AE5="","",SUMPRODUCT((WEEKDAY($L$3:$L$21,2)=COLUMNS($Y:AA)*IF(LEFT($N$3:$V$21,LEN($AE5))=$AE5,RIGHT($N$3:$V$21,5),0))))</f>
        <v>0</v>
      </c>
      <c r="AB5" s="42" cm="1">
        <f t="array" ref="AB5">IF($AE5="","",SUMPRODUCT((WEEKDAY($L$3:$L$21,2)=COLUMNS($Y:AB)*IF(LEFT($N$3:$V$21,LEN($AE5))=$AE5,RIGHT($N$3:$V$21,5),0))))</f>
        <v>0</v>
      </c>
      <c r="AC5" s="42" cm="1">
        <f t="array" ref="AC5">IF($AE5="","",SUMPRODUCT((WEEKDAY($L$3:$L$21,2)=COLUMNS($Y:AC)*IF(LEFT($N$3:$V$21,LEN($AE5))=$AE5,RIGHT($N$3:$V$21,5),0))))</f>
        <v>0</v>
      </c>
      <c r="AD5" s="41"/>
      <c r="AE5" s="43" t="s">
        <v>24</v>
      </c>
    </row>
    <row r="6" spans="11:31" ht="22.5" x14ac:dyDescent="0.25">
      <c r="K6" s="8"/>
      <c r="L6" s="9">
        <f>L5+1</f>
        <v>45820</v>
      </c>
      <c r="M6" s="13">
        <v>0.33333333333333331</v>
      </c>
      <c r="N6" s="14" t="s">
        <v>4</v>
      </c>
      <c r="O6" s="15">
        <f>IF(N6="",M6,M6+RIGHT(N6,5))</f>
        <v>0.375</v>
      </c>
      <c r="P6" s="14" t="s">
        <v>8</v>
      </c>
      <c r="Q6" s="15">
        <f>IF(P6="",O6,O6+RIGHT(P6,5))</f>
        <v>0.4375</v>
      </c>
      <c r="R6" s="14" t="s">
        <v>13</v>
      </c>
      <c r="S6" s="15">
        <f>IF(R6="",Q6,Q6+RIGHT(R6,5))</f>
        <v>0.51041666666666663</v>
      </c>
      <c r="T6" s="14" t="s">
        <v>10</v>
      </c>
      <c r="U6" s="15">
        <f>IF(T6="",S6,S6+RIGHT(T6,5))</f>
        <v>0.59375</v>
      </c>
      <c r="V6" s="14" t="s">
        <v>11</v>
      </c>
      <c r="W6" s="15">
        <f>IF(V6="",U6,U6+RIGHT(V6,5))</f>
        <v>0.65625</v>
      </c>
      <c r="Y6" s="42" cm="1">
        <f t="array" ref="Y6">IF($AE6="","",SUMPRODUCT((WEEKDAY($L$3:$L$21,2)=COLUMNS($Y:Y)*IF(LEFT($N$3:$V$21,LEN($AE6))=$AE6,RIGHT($N$3:$V$21,5),0))))</f>
        <v>0</v>
      </c>
      <c r="Z6" s="42" cm="1">
        <f t="array" ref="Z6">IF($AE6="","",SUMPRODUCT((WEEKDAY($L$3:$L$21,2)=COLUMNS($Y:Z)*IF(LEFT($N$3:$V$21,LEN($AE6))=$AE6,RIGHT($N$3:$V$21,5),0))))</f>
        <v>0</v>
      </c>
      <c r="AA6" s="42" cm="1">
        <f t="array" ref="AA6">IF($AE6="","",SUMPRODUCT((WEEKDAY($L$3:$L$21,2)=COLUMNS($Y:AA)*IF(LEFT($N$3:$V$21,LEN($AE6))=$AE6,RIGHT($N$3:$V$21,5),0))))</f>
        <v>0</v>
      </c>
      <c r="AB6" s="42" cm="1">
        <f t="array" ref="AB6">IF($AE6="","",SUMPRODUCT((WEEKDAY($L$3:$L$21,2)=COLUMNS($Y:AB)*IF(LEFT($N$3:$V$21,LEN($AE6))=$AE6,RIGHT($N$3:$V$21,5),0))))</f>
        <v>0</v>
      </c>
      <c r="AC6" s="42" cm="1">
        <f t="array" ref="AC6">IF($AE6="","",SUMPRODUCT((WEEKDAY($L$3:$L$21,2)=COLUMNS($Y:AC)*IF(LEFT($N$3:$V$21,LEN($AE6))=$AE6,RIGHT($N$3:$V$21,5),0))))</f>
        <v>0</v>
      </c>
      <c r="AD6" s="41"/>
      <c r="AE6" s="43" t="s">
        <v>22</v>
      </c>
    </row>
    <row r="7" spans="11:31" ht="22.5" x14ac:dyDescent="0.25">
      <c r="K7" s="8"/>
      <c r="L7" s="9">
        <f>L6+1</f>
        <v>45821</v>
      </c>
      <c r="M7" s="13">
        <v>0.33333333333333331</v>
      </c>
      <c r="N7" s="14" t="s">
        <v>4</v>
      </c>
      <c r="O7" s="15">
        <f>IF(N7="",M7,M7+RIGHT(N7,5))</f>
        <v>0.375</v>
      </c>
      <c r="P7" s="34" t="s">
        <v>15</v>
      </c>
      <c r="Q7" s="15">
        <f>IF(P7="",O7,O7+RIGHT(P7,5))</f>
        <v>0.41666666666666669</v>
      </c>
      <c r="R7" s="14" t="s">
        <v>7</v>
      </c>
      <c r="S7" s="15">
        <f>IF(R7="",Q7,Q7+RIGHT(R7,5))</f>
        <v>0.5</v>
      </c>
      <c r="T7" s="14" t="s">
        <v>10</v>
      </c>
      <c r="U7" s="15">
        <f>IF(T7="",S7,S7+RIGHT(T7,5))</f>
        <v>0.58333333333333337</v>
      </c>
      <c r="V7" s="14" t="s">
        <v>3</v>
      </c>
      <c r="W7" s="15">
        <f>IF(V7="",U7,U7+RIGHT(V7,5))</f>
        <v>0.63541666666666674</v>
      </c>
      <c r="Y7" s="42" cm="1">
        <f t="array" ref="Y7">IF($AE7="","",SUMPRODUCT((WEEKDAY($L$3:$L$21,2)=COLUMNS($Y:Y)*IF(LEFT($N$3:$V$21,LEN($AE7))=$AE7,RIGHT($N$3:$V$21,5),0))))</f>
        <v>0</v>
      </c>
      <c r="Z7" s="42" cm="1">
        <f t="array" ref="Z7">IF($AE7="","",SUMPRODUCT((WEEKDAY($L$3:$L$21,2)=COLUMNS($Y:Z)*IF(LEFT($N$3:$V$21,LEN($AE7))=$AE7,RIGHT($N$3:$V$21,5),0))))</f>
        <v>0</v>
      </c>
      <c r="AA7" s="42" cm="1">
        <f t="array" ref="AA7">IF($AE7="","",SUMPRODUCT((WEEKDAY($L$3:$L$21,2)=COLUMNS($Y:AA)*IF(LEFT($N$3:$V$21,LEN($AE7))=$AE7,RIGHT($N$3:$V$21,5),0))))</f>
        <v>0</v>
      </c>
      <c r="AB7" s="42" cm="1">
        <f t="array" ref="AB7">IF($AE7="","",SUMPRODUCT((WEEKDAY($L$3:$L$21,2)=COLUMNS($Y:AB)*IF(LEFT($N$3:$V$21,LEN($AE7))=$AE7,RIGHT($N$3:$V$21,5),0))))</f>
        <v>0</v>
      </c>
      <c r="AC7" s="42" cm="1">
        <f t="array" ref="AC7">IF($AE7="","",SUMPRODUCT((WEEKDAY($L$3:$L$21,2)=COLUMNS($Y:AC)*IF(LEFT($N$3:$V$21,LEN($AE7))=$AE7,RIGHT($N$3:$V$21,5),0))))</f>
        <v>0</v>
      </c>
      <c r="AD7" s="41"/>
      <c r="AE7" s="43" t="s">
        <v>31</v>
      </c>
    </row>
    <row r="8" spans="11:31" ht="24" x14ac:dyDescent="0.45">
      <c r="K8" s="16"/>
      <c r="L8" s="17"/>
      <c r="M8" s="17"/>
      <c r="N8" s="18">
        <v>0.25</v>
      </c>
      <c r="O8" s="19"/>
      <c r="P8" s="18">
        <v>0.25</v>
      </c>
      <c r="Q8" s="20"/>
      <c r="R8" s="21">
        <v>0.28125</v>
      </c>
      <c r="S8" s="20"/>
      <c r="T8" s="21">
        <v>0.33333333333333331</v>
      </c>
      <c r="U8" s="20"/>
      <c r="V8" s="21">
        <v>6.25E-2</v>
      </c>
      <c r="W8" s="20"/>
      <c r="Y8" s="42" cm="1">
        <f t="array" ref="Y8">IF($AE8="","",SUMPRODUCT((WEEKDAY($L$3:$L$21,2)=COLUMNS($Y:Y)*IF(LEFT($N$3:$V$21,LEN($AE8))=$AE8,RIGHT($N$3:$V$21,5),0))))</f>
        <v>0</v>
      </c>
      <c r="Z8" s="42" cm="1">
        <f t="array" ref="Z8">IF($AE8="","",SUMPRODUCT((WEEKDAY($L$3:$L$21,2)=COLUMNS($Y:Z)*IF(LEFT($N$3:$V$21,LEN($AE8))=$AE8,RIGHT($N$3:$V$21,5),0))))</f>
        <v>0</v>
      </c>
      <c r="AA8" s="42" cm="1">
        <f t="array" ref="AA8">IF($AE8="","",SUMPRODUCT((WEEKDAY($L$3:$L$21,2)=COLUMNS($Y:AA)*IF(LEFT($N$3:$V$21,LEN($AE8))=$AE8,RIGHT($N$3:$V$21,5),0))))</f>
        <v>0</v>
      </c>
      <c r="AB8" s="42" cm="1">
        <f t="array" ref="AB8">IF($AE8="","",SUMPRODUCT((WEEKDAY($L$3:$L$21,2)=COLUMNS($Y:AB)*IF(LEFT($N$3:$V$21,LEN($AE8))=$AE8,RIGHT($N$3:$V$21,5),0))))</f>
        <v>0</v>
      </c>
      <c r="AC8" s="42" cm="1">
        <f t="array" ref="AC8">IF($AE8="","",SUMPRODUCT((WEEKDAY($L$3:$L$21,2)=COLUMNS($Y:AC)*IF(LEFT($N$3:$V$21,LEN($AE8))=$AE8,RIGHT($N$3:$V$21,5),0))))</f>
        <v>0</v>
      </c>
      <c r="AD8" s="41"/>
      <c r="AE8" s="43" t="s">
        <v>25</v>
      </c>
    </row>
    <row r="9" spans="11:31" ht="33.75" x14ac:dyDescent="0.35">
      <c r="K9" s="23" t="s">
        <v>0</v>
      </c>
      <c r="L9" s="24"/>
      <c r="M9" s="24"/>
      <c r="N9" s="25"/>
      <c r="O9" s="26"/>
      <c r="P9" s="27"/>
      <c r="Q9" s="28"/>
      <c r="R9" s="29"/>
      <c r="S9" s="28"/>
      <c r="T9" s="29"/>
      <c r="U9" s="28"/>
      <c r="V9" s="29"/>
      <c r="W9" s="28"/>
      <c r="Y9" s="42" cm="1">
        <f t="array" ref="Y9">IF($AE9="","",SUMPRODUCT((WEEKDAY($L$3:$L$21,2)=COLUMNS($Y:Y)*IF(LEFT($N$3:$V$21,LEN($AE9))=$AE9,RIGHT($N$3:$V$21,5),0))))</f>
        <v>0</v>
      </c>
      <c r="Z9" s="42" cm="1">
        <f t="array" ref="Z9">IF($AE9="","",SUMPRODUCT((WEEKDAY($L$3:$L$21,2)=COLUMNS($Y:Z)*IF(LEFT($N$3:$V$21,LEN($AE9))=$AE9,RIGHT($N$3:$V$21,5),0))))</f>
        <v>0</v>
      </c>
      <c r="AA9" s="42" cm="1">
        <f t="array" ref="AA9">IF($AE9="","",SUMPRODUCT((WEEKDAY($L$3:$L$21,2)=COLUMNS($Y:AA)*IF(LEFT($N$3:$V$21,LEN($AE9))=$AE9,RIGHT($N$3:$V$21,5),0))))</f>
        <v>0</v>
      </c>
      <c r="AB9" s="42" cm="1">
        <f t="array" ref="AB9">IF($AE9="","",SUMPRODUCT((WEEKDAY($L$3:$L$21,2)=COLUMNS($Y:AB)*IF(LEFT($N$3:$V$21,LEN($AE9))=$AE9,RIGHT($N$3:$V$21,5),0))))</f>
        <v>0</v>
      </c>
      <c r="AC9" s="42" cm="1">
        <f t="array" ref="AC9">IF($AE9="","",SUMPRODUCT((WEEKDAY($L$3:$L$21,2)=COLUMNS($Y:AC)*IF(LEFT($N$3:$V$21,LEN($AE9))=$AE9,RIGHT($N$3:$V$21,5),0))))</f>
        <v>0</v>
      </c>
      <c r="AD9" s="41"/>
      <c r="AE9" s="43" t="s">
        <v>23</v>
      </c>
    </row>
    <row r="10" spans="11:31" ht="22.5" x14ac:dyDescent="0.25">
      <c r="K10" s="8"/>
      <c r="L10" s="9">
        <f>L3</f>
        <v>45817</v>
      </c>
      <c r="M10" s="13">
        <v>0.35416666666666669</v>
      </c>
      <c r="N10" s="14"/>
      <c r="O10" s="15">
        <f>IF(N10="",M10,M10+RIGHT(N10,5))</f>
        <v>0.35416666666666669</v>
      </c>
      <c r="P10" s="14" t="s">
        <v>27</v>
      </c>
      <c r="Q10" s="15">
        <f>IF(P10="",O10,O10+RIGHT(P10,5))</f>
        <v>0.4375</v>
      </c>
      <c r="R10" s="14"/>
      <c r="S10" s="15">
        <f>IF(R10="",Q10,Q10+RIGHT(R10,5))</f>
        <v>0.4375</v>
      </c>
      <c r="T10" s="14"/>
      <c r="U10" s="15">
        <f>IF(T10="",S10,S10+RIGHT(T10,5))</f>
        <v>0.4375</v>
      </c>
      <c r="V10" s="14"/>
      <c r="W10" s="15">
        <f>IF(V10="",U10,U10+RIGHT(V10,5))</f>
        <v>0.4375</v>
      </c>
      <c r="Y10" s="42" cm="1">
        <f t="array" ref="Y10">IF($AE10="","",SUMPRODUCT((WEEKDAY($L$3:$L$21,2)=COLUMNS($Y:Y)*IF(LEFT($N$3:$V$21,LEN($AE10))=$AE10,RIGHT($N$3:$V$21,5),0))))</f>
        <v>0</v>
      </c>
      <c r="Z10" s="42" cm="1">
        <f t="array" ref="Z10">IF($AE10="","",SUMPRODUCT((WEEKDAY($L$3:$L$21,2)=COLUMNS($Y:Z)*IF(LEFT($N$3:$V$21,LEN($AE10))=$AE10,RIGHT($N$3:$V$21,5),0))))</f>
        <v>0</v>
      </c>
      <c r="AA10" s="42" cm="1">
        <f t="array" ref="AA10">IF($AE10="","",SUMPRODUCT((WEEKDAY($L$3:$L$21,2)=COLUMNS($Y:AA)*IF(LEFT($N$3:$V$21,LEN($AE10))=$AE10,RIGHT($N$3:$V$21,5),0))))</f>
        <v>0</v>
      </c>
      <c r="AB10" s="42" cm="1">
        <f t="array" ref="AB10">IF($AE10="","",SUMPRODUCT((WEEKDAY($L$3:$L$21,2)=COLUMNS($Y:AB)*IF(LEFT($N$3:$V$21,LEN($AE10))=$AE10,RIGHT($N$3:$V$21,5),0))))</f>
        <v>0</v>
      </c>
      <c r="AC10" s="42" cm="1">
        <f t="array" ref="AC10">IF($AE10="","",SUMPRODUCT((WEEKDAY($L$3:$L$21,2)=COLUMNS($Y:AC)*IF(LEFT($N$3:$V$21,LEN($AE10))=$AE10,RIGHT($N$3:$V$21,5),0))))</f>
        <v>0</v>
      </c>
      <c r="AD10" s="41"/>
      <c r="AE10" s="43" t="s">
        <v>30</v>
      </c>
    </row>
    <row r="11" spans="11:31" ht="22.5" x14ac:dyDescent="0.25">
      <c r="K11" s="8"/>
      <c r="L11" s="9">
        <f>L10+1</f>
        <v>45818</v>
      </c>
      <c r="M11" s="13">
        <v>0.33333333333333331</v>
      </c>
      <c r="N11" s="14" t="s">
        <v>6</v>
      </c>
      <c r="O11" s="15">
        <f>IF(N11="",M11,M11+RIGHT(N11,5))</f>
        <v>0.40625</v>
      </c>
      <c r="P11" s="14"/>
      <c r="Q11" s="15">
        <f>IF(P11="",O11,O11+RIGHT(P11,5))</f>
        <v>0.40625</v>
      </c>
      <c r="R11" s="14"/>
      <c r="S11" s="15">
        <f>IF(R11="",Q11,Q11+RIGHT(R11,5))</f>
        <v>0.40625</v>
      </c>
      <c r="T11" s="14"/>
      <c r="U11" s="15">
        <f>IF(T11="",S11,S11+RIGHT(T11,5))</f>
        <v>0.40625</v>
      </c>
      <c r="V11" s="14"/>
      <c r="W11" s="15">
        <f>IF(V11="",U11,U11+RIGHT(V11,5))</f>
        <v>0.40625</v>
      </c>
      <c r="Y11" s="42" cm="1">
        <f t="array" ref="Y11">IF($AE11="","",SUMPRODUCT((WEEKDAY($L$3:$L$21,2)=COLUMNS($Y:Y)*IF(LEFT($N$3:$V$21,LEN($AE11))=$AE11,RIGHT($N$3:$V$21,5),0))))</f>
        <v>0</v>
      </c>
      <c r="Z11" s="42" cm="1">
        <f t="array" ref="Z11">IF($AE11="","",SUMPRODUCT((WEEKDAY($L$3:$L$21,2)=COLUMNS($Y:Z)*IF(LEFT($N$3:$V$21,LEN($AE11))=$AE11,RIGHT($N$3:$V$21,5),0))))</f>
        <v>0</v>
      </c>
      <c r="AA11" s="42" cm="1">
        <f t="array" ref="AA11">IF($AE11="","",SUMPRODUCT((WEEKDAY($L$3:$L$21,2)=COLUMNS($Y:AA)*IF(LEFT($N$3:$V$21,LEN($AE11))=$AE11,RIGHT($N$3:$V$21,5),0))))</f>
        <v>0</v>
      </c>
      <c r="AB11" s="42" cm="1">
        <f t="array" ref="AB11">IF($AE11="","",SUMPRODUCT((WEEKDAY($L$3:$L$21,2)=COLUMNS($Y:AB)*IF(LEFT($N$3:$V$21,LEN($AE11))=$AE11,RIGHT($N$3:$V$21,5),0))))</f>
        <v>0</v>
      </c>
      <c r="AC11" s="42" cm="1">
        <f t="array" ref="AC11">IF($AE11="","",SUMPRODUCT((WEEKDAY($L$3:$L$21,2)=COLUMNS($Y:AC)*IF(LEFT($N$3:$V$21,LEN($AE11))=$AE11,RIGHT($N$3:$V$21,5),0))))</f>
        <v>0</v>
      </c>
      <c r="AD11" s="41"/>
      <c r="AE11" s="43" t="s">
        <v>32</v>
      </c>
    </row>
    <row r="12" spans="11:31" ht="22.5" x14ac:dyDescent="0.25">
      <c r="K12" s="8"/>
      <c r="L12" s="9">
        <f>L11+1</f>
        <v>45819</v>
      </c>
      <c r="M12" s="13">
        <v>0.35416666666666669</v>
      </c>
      <c r="N12" s="14" t="s">
        <v>16</v>
      </c>
      <c r="O12" s="15">
        <f>IF(N12="",M12,M12+RIGHT(N12,5))</f>
        <v>0.375</v>
      </c>
      <c r="P12" s="14" t="s">
        <v>14</v>
      </c>
      <c r="Q12" s="15">
        <f>IF(P12="",O12,O12+RIGHT(P12,5))</f>
        <v>0.4375</v>
      </c>
      <c r="R12" s="14" t="s">
        <v>21</v>
      </c>
      <c r="S12" s="15">
        <f>IF(R12="",Q12,Q12+RIGHT(R12,5))</f>
        <v>0.5</v>
      </c>
      <c r="T12" s="32"/>
      <c r="U12" s="15">
        <f>IF(T12="",S12,S12+RIGHT(T12,5))</f>
        <v>0.5</v>
      </c>
      <c r="V12" s="32"/>
      <c r="W12" s="15">
        <f>IF(V12="",U12,U12+RIGHT(V12,5))</f>
        <v>0.5</v>
      </c>
      <c r="Y12" s="42" t="str" cm="1">
        <f t="array" ref="Y12">IF($AE12="","",SUMPRODUCT((WEEKDAY($L$3:$L$21,2)=COLUMNS($Y:Y)*IF(LEFT($N$3:$W$21,LEN($AE12))=$AE12,RIGHT($N$3:$W$21,5),0))))</f>
        <v/>
      </c>
      <c r="Z12" s="42"/>
      <c r="AA12" s="42"/>
      <c r="AB12" s="42"/>
      <c r="AC12" s="42"/>
      <c r="AD12" s="41"/>
      <c r="AE12" s="43"/>
    </row>
    <row r="13" spans="11:31" ht="22.5" x14ac:dyDescent="0.25">
      <c r="K13" s="8"/>
      <c r="L13" s="9">
        <f>L12+1</f>
        <v>45820</v>
      </c>
      <c r="M13" s="13">
        <v>0.35416666666666669</v>
      </c>
      <c r="N13" s="14"/>
      <c r="O13" s="15">
        <f>IF(N13="",M13,M13+RIGHT(N13,5))</f>
        <v>0.35416666666666669</v>
      </c>
      <c r="P13" s="14" t="s">
        <v>17</v>
      </c>
      <c r="Q13" s="15">
        <f>IF(P13="",O13,O13+RIGHT(P13,5))</f>
        <v>0.52083333333333337</v>
      </c>
      <c r="R13" s="14" t="s">
        <v>6</v>
      </c>
      <c r="S13" s="15">
        <f>IF(R13="",Q13,Q13+RIGHT(R13,5))</f>
        <v>0.59375</v>
      </c>
      <c r="T13" s="14"/>
      <c r="U13" s="15">
        <f>IF(T13="",S13,S13+RIGHT(T13,5))</f>
        <v>0.59375</v>
      </c>
      <c r="V13" s="14"/>
      <c r="W13" s="15">
        <f>IF(V13="",U13,U13+RIGHT(V13,5))</f>
        <v>0.59375</v>
      </c>
      <c r="Y13" s="42" t="str" cm="1">
        <f t="array" ref="Y13">IF($AE13="","",SUMPRODUCT((WEEKDAY($L$3:$L$21,2)=COLUMNS($Y:Y)*IF(LEFT($N$3:$W$21,LEN($AE13))=$AE13,RIGHT($N$3:$W$21,5),0))))</f>
        <v/>
      </c>
      <c r="Z13" s="42"/>
      <c r="AA13" s="42"/>
      <c r="AB13" s="42"/>
      <c r="AC13" s="42"/>
      <c r="AD13" s="41"/>
      <c r="AE13" s="43"/>
    </row>
    <row r="14" spans="11:31" ht="22.5" x14ac:dyDescent="0.25">
      <c r="K14" s="8"/>
      <c r="L14" s="9">
        <f>L13+1</f>
        <v>45821</v>
      </c>
      <c r="M14" s="13">
        <v>0.35416666666666669</v>
      </c>
      <c r="N14" s="14" t="s">
        <v>16</v>
      </c>
      <c r="O14" s="15">
        <f>IF(N14="",M14,M14+RIGHT(N14,5))</f>
        <v>0.375</v>
      </c>
      <c r="P14" s="14" t="s">
        <v>20</v>
      </c>
      <c r="Q14" s="15">
        <f>IF(P14="",O14,O14+RIGHT(P14,5))</f>
        <v>0.42708333333333331</v>
      </c>
      <c r="R14" s="14" t="s">
        <v>18</v>
      </c>
      <c r="S14" s="15">
        <f>IF(R14="",Q14,Q14+RIGHT(R14,5))</f>
        <v>0.53125</v>
      </c>
      <c r="T14" s="14" t="s">
        <v>19</v>
      </c>
      <c r="U14" s="15">
        <f>IF(T14="",S14,S14+RIGHT(T14,5))</f>
        <v>0.60416666666666663</v>
      </c>
      <c r="V14" s="14"/>
      <c r="W14" s="15">
        <f>IF(V14="",U14,U14+RIGHT(V14,5))</f>
        <v>0.60416666666666663</v>
      </c>
      <c r="Y14" s="42" t="str" cm="1">
        <f t="array" ref="Y14">IF($AE14="","",SUMPRODUCT((WEEKDAY($L$3:$L$21,2)=COLUMNS($Y:Y)*IF(LEFT($N$3:$W$21,LEN($AE14))=$AE14,RIGHT($N$3:$W$21,5),0))))</f>
        <v/>
      </c>
      <c r="Z14" s="42"/>
      <c r="AA14" s="42"/>
      <c r="AB14" s="42"/>
      <c r="AC14" s="42"/>
      <c r="AD14" s="41"/>
      <c r="AE14" s="43"/>
    </row>
    <row r="15" spans="11:31" ht="22.5" x14ac:dyDescent="0.25">
      <c r="Y15" s="42" t="str" cm="1">
        <f t="array" ref="Y15">IF($AE15="","",SUMPRODUCT((WEEKDAY($L$3:$L$21,2)=COLUMNS($Y:Y)*IF(LEFT($N$3:$W$21,LEN($AE15))=$AE15,RIGHT($N$3:$W$21,5),0))))</f>
        <v/>
      </c>
      <c r="Z15" s="42"/>
      <c r="AA15" s="42"/>
      <c r="AB15" s="42"/>
      <c r="AC15" s="42"/>
      <c r="AD15" s="41"/>
      <c r="AE15" s="43"/>
    </row>
    <row r="16" spans="11:31" ht="33.75" x14ac:dyDescent="0.35">
      <c r="K16" s="23" t="s">
        <v>28</v>
      </c>
      <c r="L16" s="24"/>
      <c r="M16" s="24"/>
      <c r="N16" s="25"/>
      <c r="O16" s="26"/>
      <c r="P16" s="27"/>
      <c r="Q16" s="28"/>
      <c r="R16" s="29"/>
      <c r="S16" s="28"/>
      <c r="T16" s="29"/>
      <c r="U16" s="28"/>
      <c r="V16" s="29"/>
      <c r="W16" s="30"/>
      <c r="Y16" s="42" t="str" cm="1">
        <f t="array" ref="Y16">IF($AE16="","",SUMPRODUCT((WEEKDAY($L$3:$L$21,2)=COLUMNS($Y:Y)*IF(LEFT($N$3:$W$21,LEN($AE16))=$AE16,RIGHT($N$3:$W$21,5),0))))</f>
        <v/>
      </c>
      <c r="Z16" s="42"/>
      <c r="AA16" s="42"/>
      <c r="AB16" s="42"/>
      <c r="AC16" s="42"/>
      <c r="AD16" s="41"/>
      <c r="AE16" s="43"/>
    </row>
    <row r="17" spans="11:31" ht="25.9" customHeight="1" x14ac:dyDescent="0.25">
      <c r="K17" s="8"/>
      <c r="L17" s="9">
        <f>L3</f>
        <v>45817</v>
      </c>
      <c r="M17" s="13">
        <v>0.35416666666666669</v>
      </c>
      <c r="N17" s="14"/>
      <c r="O17" s="15">
        <f>IF(N17="",M17,M17+RIGHT(N17,5))</f>
        <v>0.35416666666666669</v>
      </c>
      <c r="P17" s="14" t="s">
        <v>27</v>
      </c>
      <c r="Q17" s="15">
        <f>IF(P17="",O17,O17+RIGHT(P17,5))</f>
        <v>0.4375</v>
      </c>
      <c r="R17" s="14"/>
      <c r="S17" s="15">
        <f>IF(R17="",Q17,Q17+RIGHT(R17,5))</f>
        <v>0.4375</v>
      </c>
      <c r="T17" s="14"/>
      <c r="U17" s="15">
        <f>IF(T17="",S17,S17+RIGHT(T17,5))</f>
        <v>0.4375</v>
      </c>
      <c r="V17" s="14"/>
      <c r="W17" s="15">
        <f>IF(V17="",U17,U17+RIGHT(V17,5))</f>
        <v>0.4375</v>
      </c>
      <c r="Y17" s="42" t="str" cm="1">
        <f t="array" ref="Y17">IF($AE17="","",SUMPRODUCT((WEEKDAY($L$3:$L$21,2)=COLUMNS($Y:Y)*IF(LEFT($N$3:$W$21,LEN($AE17))=$AE17,RIGHT($N$3:$W$21,5),0))))</f>
        <v/>
      </c>
      <c r="Z17" s="42"/>
      <c r="AA17" s="42"/>
      <c r="AB17" s="42"/>
      <c r="AC17" s="42"/>
      <c r="AD17" s="41"/>
      <c r="AE17" s="43"/>
    </row>
    <row r="18" spans="11:31" ht="25.9" customHeight="1" x14ac:dyDescent="0.25">
      <c r="K18" s="8"/>
      <c r="L18" s="9">
        <f>L17+1</f>
        <v>45818</v>
      </c>
      <c r="M18" s="13">
        <v>0.33333333333333331</v>
      </c>
      <c r="N18" s="14" t="s">
        <v>6</v>
      </c>
      <c r="O18" s="15">
        <f>IF(N18="",M18,M18+RIGHT(N18,5))</f>
        <v>0.40625</v>
      </c>
      <c r="P18" s="14"/>
      <c r="Q18" s="15">
        <f>IF(P18="",O18,O18+RIGHT(P18,5))</f>
        <v>0.40625</v>
      </c>
      <c r="R18" s="14"/>
      <c r="S18" s="15">
        <f>IF(R18="",Q18,Q18+RIGHT(R18,5))</f>
        <v>0.40625</v>
      </c>
      <c r="T18" s="14"/>
      <c r="U18" s="15">
        <f>IF(T18="",S18,S18+RIGHT(T18,5))</f>
        <v>0.40625</v>
      </c>
      <c r="V18" s="14"/>
      <c r="W18" s="15">
        <f>IF(V18="",U18,U18+RIGHT(V18,5))</f>
        <v>0.40625</v>
      </c>
      <c r="Y18" s="42" t="str" cm="1">
        <f t="array" ref="Y18">IF($AE18="","",SUMPRODUCT((WEEKDAY($L$3:$L$21,2)=COLUMNS($Y:Y)*IF(LEFT($N$3:$W$21,LEN($AE18))=$AE18,RIGHT($N$3:$W$21,5),0))))</f>
        <v/>
      </c>
      <c r="Z18" s="42"/>
      <c r="AA18" s="42"/>
      <c r="AB18" s="42"/>
      <c r="AC18" s="42"/>
      <c r="AD18" s="41"/>
      <c r="AE18" s="43"/>
    </row>
    <row r="19" spans="11:31" ht="25.9" customHeight="1" x14ac:dyDescent="0.25">
      <c r="K19" s="8"/>
      <c r="L19" s="9">
        <f>L18+1</f>
        <v>45819</v>
      </c>
      <c r="M19" s="13">
        <v>0.35416666666666669</v>
      </c>
      <c r="N19" s="14" t="s">
        <v>16</v>
      </c>
      <c r="O19" s="15">
        <f>IF(N19="",M19,M19+RIGHT(N19,5))</f>
        <v>0.375</v>
      </c>
      <c r="P19" s="14" t="s">
        <v>14</v>
      </c>
      <c r="Q19" s="15">
        <f>IF(P19="",O19,O19+RIGHT(P19,5))</f>
        <v>0.4375</v>
      </c>
      <c r="R19" s="14" t="s">
        <v>21</v>
      </c>
      <c r="S19" s="15">
        <f>IF(R19="",Q19,Q19+RIGHT(R19,5))</f>
        <v>0.5</v>
      </c>
      <c r="T19" s="32"/>
      <c r="U19" s="15">
        <f>IF(T19="",S19,S19+RIGHT(T19,5))</f>
        <v>0.5</v>
      </c>
      <c r="V19" s="32"/>
      <c r="W19" s="15">
        <f>IF(V19="",U19,U19+RIGHT(V19,5))</f>
        <v>0.5</v>
      </c>
      <c r="Y19" s="42" t="str" cm="1">
        <f t="array" ref="Y19">IF($AE19="","",SUMPRODUCT((WEEKDAY($L$3:$L$21,2)=COLUMNS($Y:Y)*IF(LEFT($N$3:$W$21,LEN($AE19))=$AE19,RIGHT($N$3:$W$21,5),0))))</f>
        <v/>
      </c>
      <c r="Z19" s="42"/>
      <c r="AA19" s="42"/>
      <c r="AB19" s="42"/>
      <c r="AC19" s="42"/>
      <c r="AD19" s="41"/>
      <c r="AE19" s="43"/>
    </row>
    <row r="20" spans="11:31" ht="25.9" customHeight="1" x14ac:dyDescent="0.25">
      <c r="K20" s="8"/>
      <c r="L20" s="9">
        <f>L19+1</f>
        <v>45820</v>
      </c>
      <c r="M20" s="13">
        <v>0.35416666666666669</v>
      </c>
      <c r="N20" s="14"/>
      <c r="O20" s="15">
        <f>IF(N20="",M20,M20+RIGHT(N20,5))</f>
        <v>0.35416666666666669</v>
      </c>
      <c r="P20" s="14" t="s">
        <v>17</v>
      </c>
      <c r="Q20" s="15">
        <f>IF(P20="",O20,O20+RIGHT(P20,5))</f>
        <v>0.52083333333333337</v>
      </c>
      <c r="R20" s="14" t="s">
        <v>6</v>
      </c>
      <c r="S20" s="15">
        <f>IF(R20="",Q20,Q20+RIGHT(R20,5))</f>
        <v>0.59375</v>
      </c>
      <c r="T20" s="14"/>
      <c r="U20" s="15">
        <f>IF(T20="",S20,S20+RIGHT(T20,5))</f>
        <v>0.59375</v>
      </c>
      <c r="V20" s="14"/>
      <c r="W20" s="15">
        <f>IF(V20="",U20,U20+RIGHT(V20,5))</f>
        <v>0.59375</v>
      </c>
      <c r="Y20" s="42" t="str" cm="1">
        <f t="array" ref="Y20">IF($AE20="","",SUMPRODUCT((WEEKDAY($L$3:$L$21,2)=COLUMNS($Y:Y)*IF(LEFT($N$3:$W$21,LEN($AE20))=$AE20,RIGHT($N$3:$W$21,5),0))))</f>
        <v/>
      </c>
      <c r="Z20" s="42"/>
      <c r="AA20" s="42"/>
      <c r="AB20" s="42"/>
      <c r="AC20" s="42"/>
      <c r="AD20" s="41"/>
      <c r="AE20" s="43"/>
    </row>
    <row r="21" spans="11:31" ht="25.9" customHeight="1" x14ac:dyDescent="0.25">
      <c r="K21" s="8"/>
      <c r="L21" s="9">
        <f>L20+1</f>
        <v>45821</v>
      </c>
      <c r="M21" s="13">
        <v>0.35416666666666669</v>
      </c>
      <c r="N21" s="14" t="s">
        <v>16</v>
      </c>
      <c r="O21" s="15">
        <f>IF(N21="",M21,M21+RIGHT(N21,5))</f>
        <v>0.375</v>
      </c>
      <c r="P21" s="14" t="s">
        <v>20</v>
      </c>
      <c r="Q21" s="15">
        <f>IF(P21="",O21,O21+RIGHT(P21,5))</f>
        <v>0.42708333333333331</v>
      </c>
      <c r="R21" s="14" t="s">
        <v>18</v>
      </c>
      <c r="S21" s="15">
        <f>IF(R21="",Q21,Q21+RIGHT(R21,5))</f>
        <v>0.53125</v>
      </c>
      <c r="T21" s="14" t="s">
        <v>19</v>
      </c>
      <c r="U21" s="15">
        <f>IF(T21="",S21,S21+RIGHT(T21,5))</f>
        <v>0.60416666666666663</v>
      </c>
      <c r="V21" s="14"/>
      <c r="W21" s="15">
        <f>IF(V21="",U21,U21+RIGHT(V21,5))</f>
        <v>0.60416666666666663</v>
      </c>
    </row>
    <row r="22" spans="11:31" ht="15" customHeight="1" x14ac:dyDescent="0.25"/>
    <row r="23" spans="11:31" ht="15" customHeight="1" x14ac:dyDescent="0.25"/>
    <row r="24" spans="11:31" ht="15" customHeight="1" x14ac:dyDescent="0.25"/>
    <row r="25" spans="11:31" ht="15" customHeight="1" x14ac:dyDescent="0.25"/>
    <row r="26" spans="11:31" ht="15" customHeight="1" x14ac:dyDescent="0.25"/>
    <row r="27" spans="11:31" ht="15" customHeight="1" x14ac:dyDescent="0.25"/>
    <row r="28" spans="11:31" ht="15" customHeight="1" x14ac:dyDescent="0.25"/>
    <row r="29" spans="11:31" ht="15" customHeight="1" x14ac:dyDescent="0.25"/>
    <row r="30" spans="11:31" ht="15" customHeight="1" x14ac:dyDescent="0.25"/>
    <row r="31" spans="11:31" ht="15" customHeight="1" x14ac:dyDescent="0.25"/>
    <row r="32" spans="11:31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</sheetData>
  <sortState xmlns:xlrd2="http://schemas.microsoft.com/office/spreadsheetml/2017/richdata2" ref="AE3:AE13">
    <sortCondition ref="AE3:AE13"/>
  </sortState>
  <conditionalFormatting sqref="N3:W21">
    <cfRule type="expression" dxfId="1" priority="21">
      <formula>SUMPRODUCT(ISNUMBER(FIND(INDEX(IF(Prénoms&lt;&gt;"",Prénoms,"$"),,MATCH(INDEX($K$2:$K$21,ROW()-MOD(ROW()-1,7),1),Titre,0)),N3))*1)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3AA94-C1B5-4876-9D7B-C1FDCCB060C2}">
  <sheetPr>
    <tabColor theme="9" tint="0.59999389629810485"/>
  </sheetPr>
  <dimension ref="K2:AE103"/>
  <sheetViews>
    <sheetView showGridLines="0" tabSelected="1" topLeftCell="L1" zoomScale="70" zoomScaleNormal="70" workbookViewId="0">
      <selection activeCell="Y3" sqref="Y3:AC11"/>
    </sheetView>
  </sheetViews>
  <sheetFormatPr baseColWidth="10" defaultRowHeight="15" x14ac:dyDescent="0.25"/>
  <cols>
    <col min="1" max="10" width="2.28515625" customWidth="1"/>
    <col min="11" max="11" width="16" customWidth="1"/>
    <col min="12" max="12" width="17.5703125" bestFit="1" customWidth="1"/>
    <col min="13" max="13" width="9.28515625" bestFit="1" customWidth="1"/>
    <col min="14" max="14" width="35.7109375" customWidth="1"/>
    <col min="15" max="15" width="16.28515625" customWidth="1"/>
    <col min="16" max="16" width="36.42578125" bestFit="1" customWidth="1"/>
    <col min="17" max="17" width="12.5703125" bestFit="1" customWidth="1"/>
    <col min="18" max="18" width="38.42578125" bestFit="1" customWidth="1"/>
    <col min="19" max="19" width="10.28515625" bestFit="1" customWidth="1"/>
    <col min="20" max="20" width="31.5703125" bestFit="1" customWidth="1"/>
    <col min="21" max="21" width="15.7109375" customWidth="1"/>
    <col min="22" max="22" width="26.42578125" bestFit="1" customWidth="1"/>
    <col min="23" max="23" width="11.85546875" bestFit="1" customWidth="1"/>
    <col min="24" max="24" width="5" customWidth="1"/>
    <col min="25" max="25" width="14.28515625" customWidth="1"/>
    <col min="26" max="26" width="17.140625" customWidth="1"/>
    <col min="27" max="30" width="12.42578125" customWidth="1"/>
    <col min="31" max="31" width="19.85546875" bestFit="1" customWidth="1"/>
  </cols>
  <sheetData>
    <row r="2" spans="11:31" ht="30.75" x14ac:dyDescent="0.25">
      <c r="K2" s="1" t="s">
        <v>2</v>
      </c>
      <c r="L2" s="2"/>
      <c r="M2" s="2"/>
      <c r="N2" s="3"/>
      <c r="Y2" s="40" t="s">
        <v>33</v>
      </c>
      <c r="Z2" s="40" t="s">
        <v>34</v>
      </c>
      <c r="AA2" s="40" t="s">
        <v>34</v>
      </c>
      <c r="AB2" s="40" t="s">
        <v>35</v>
      </c>
      <c r="AC2" s="40" t="s">
        <v>36</v>
      </c>
    </row>
    <row r="3" spans="11:31" ht="22.5" x14ac:dyDescent="0.25">
      <c r="K3" s="8"/>
      <c r="L3" s="9">
        <v>45817</v>
      </c>
      <c r="M3" s="13">
        <v>0.33333333333333331</v>
      </c>
      <c r="N3" s="14"/>
      <c r="O3" s="15">
        <f>IF(N3="",M3,M3+RIGHT(N3,5))</f>
        <v>0.33333333333333331</v>
      </c>
      <c r="P3" s="14"/>
      <c r="Q3" s="15">
        <f>IF(P3="",O3,O3+RIGHT(P3,5))</f>
        <v>0.33333333333333331</v>
      </c>
      <c r="R3" s="14"/>
      <c r="S3" s="15">
        <f>IF(R3="",Q3,Q3+RIGHT(R3,5))</f>
        <v>0.33333333333333331</v>
      </c>
      <c r="T3" s="14"/>
      <c r="U3" s="15">
        <f>IF(T3="",S3,S3+RIGHT(T3,5))</f>
        <v>0.33333333333333331</v>
      </c>
      <c r="V3" s="14"/>
      <c r="W3" s="15">
        <f>IF(V3="",U3,U3+RIGHT(V3,5))</f>
        <v>0.33333333333333331</v>
      </c>
      <c r="Y3" s="44" t="str" cm="1">
        <f t="array" ref="Y3">TEXT(SUMPRODUCT(ISNUMBER(FIND($AE3,$N$3:$V$21))*(WEEKDAY($L$3:$L$21,2)=COLUMN(A1))*(IFERROR(RIGHT($N$3:$V$21,5)*1,0))),"hh:mm") &amp; " (" &amp; SUMPRODUCT(ISNUMBER(FIND($AE3,$N$3:$V$21))*(WEEKDAY($L$3:$L$21,2)=COLUMN(A1))) &amp; ")"</f>
        <v>00:00 (0)</v>
      </c>
      <c r="Z3" s="44" t="str" cm="1">
        <f t="array" ref="Z3">TEXT(SUMPRODUCT(ISNUMBER(FIND($AE3,$N$3:$V$21))*(WEEKDAY($L$3:$L$21,2)=COLUMN(B1))*(IFERROR(RIGHT($N$3:$V$21,5)*1,0))),"hh:mm") &amp; " (" &amp; SUMPRODUCT(ISNUMBER(FIND($AE3,$N$3:$V$21))*(WEEKDAY($L$3:$L$21,2)=COLUMN(B1))) &amp; ")"</f>
        <v>01:00 (1)</v>
      </c>
      <c r="AA3" s="44" t="str" cm="1">
        <f t="array" ref="AA3">TEXT(SUMPRODUCT(ISNUMBER(FIND($AE3,$N$3:$V$21))*(WEEKDAY($L$3:$L$21,2)=COLUMN(C1))*(IFERROR(RIGHT($N$3:$V$21,5)*1,0))),"hh:mm") &amp; " (" &amp; SUMPRODUCT(ISNUMBER(FIND($AE3,$N$3:$V$21))*(WEEKDAY($L$3:$L$21,2)=COLUMN(C1))) &amp; ")"</f>
        <v>03:15 (2)</v>
      </c>
      <c r="AB3" s="44" t="str" cm="1">
        <f t="array" ref="AB3">TEXT(SUMPRODUCT(ISNUMBER(FIND($AE3,$N$3:$V$21))*(WEEKDAY($L$3:$L$21,2)=COLUMN(D1))*(IFERROR(RIGHT($N$3:$V$21,5)*1,0))),"hh:mm") &amp; " (" &amp; SUMPRODUCT(ISNUMBER(FIND($AE3,$N$3:$V$21))*(WEEKDAY($L$3:$L$21,2)=COLUMN(D1))) &amp; ")"</f>
        <v>01:00 (1)</v>
      </c>
      <c r="AC3" s="44" t="str" cm="1">
        <f t="array" ref="AC3">TEXT(SUMPRODUCT(ISNUMBER(FIND($AE3,$N$3:$V$21))*(WEEKDAY($L$3:$L$21,2)=COLUMN(E1))*(IFERROR(RIGHT($N$3:$V$21,5)*1,0))),"hh:mm") &amp; " (" &amp; SUMPRODUCT(ISNUMBER(FIND($AE3,$N$3:$V$21))*(WEEKDAY($L$3:$L$21,2)=COLUMN(E1))) &amp; ")"</f>
        <v>02:15 (2)</v>
      </c>
      <c r="AD3" s="45"/>
      <c r="AE3" s="46" t="s">
        <v>29</v>
      </c>
    </row>
    <row r="4" spans="11:31" ht="22.5" x14ac:dyDescent="0.25">
      <c r="K4" s="8"/>
      <c r="L4" s="9">
        <f>L3+1</f>
        <v>45818</v>
      </c>
      <c r="M4" s="13">
        <v>0.33333333333333331</v>
      </c>
      <c r="N4" s="14" t="s">
        <v>4</v>
      </c>
      <c r="O4" s="15">
        <f>IF(N4="",M4,M4+RIGHT(N4,5))</f>
        <v>0.375</v>
      </c>
      <c r="P4" s="34" t="s">
        <v>18</v>
      </c>
      <c r="Q4" s="15">
        <f>IF(P4="",O4,O4+RIGHT(P4,5))</f>
        <v>0.47916666666666669</v>
      </c>
      <c r="R4" s="14" t="s">
        <v>9</v>
      </c>
      <c r="S4" s="15">
        <f>IF(R4="",Q4,Q4+RIGHT(R4,5))</f>
        <v>0.55208333333333337</v>
      </c>
      <c r="T4" s="14" t="s">
        <v>12</v>
      </c>
      <c r="U4" s="15">
        <f>IF(T4="",S4,S4+RIGHT(T4,5))</f>
        <v>0.625</v>
      </c>
      <c r="V4" s="14" t="s">
        <v>11</v>
      </c>
      <c r="W4" s="15">
        <f>IF(V4="",U4,U4+RIGHT(V4,5))</f>
        <v>0.6875</v>
      </c>
      <c r="Y4" s="44" t="str" cm="1">
        <f t="array" ref="Y4">TEXT(SUMPRODUCT(ISNUMBER(FIND($AE4,$N$3:$V$21))*(WEEKDAY($L$3:$L$21,2)=COLUMN(A2))*(IFERROR(RIGHT($N$3:$V$21,5)*1,0))),"hh:mm") &amp; " (" &amp; SUMPRODUCT(ISNUMBER(FIND($AE4,$N$3:$V$21))*(WEEKDAY($L$3:$L$21,2)=COLUMN(A2))) &amp; ")"</f>
        <v>04:00 (2)</v>
      </c>
      <c r="Z4" s="44" t="str" cm="1">
        <f t="array" ref="Z4">TEXT(SUMPRODUCT(ISNUMBER(FIND($AE4,$N$3:$V$21))*(WEEKDAY($L$3:$L$21,2)=COLUMN(B2))*(IFERROR(RIGHT($N$3:$V$21,5)*1,0))),"hh:mm") &amp; " (" &amp; SUMPRODUCT(ISNUMBER(FIND($AE4,$N$3:$V$21))*(WEEKDAY($L$3:$L$21,2)=COLUMN(B2))) &amp; ")"</f>
        <v>00:00 (0)</v>
      </c>
      <c r="AA4" s="44" t="str" cm="1">
        <f t="array" ref="AA4">TEXT(SUMPRODUCT(ISNUMBER(FIND($AE4,$N$3:$V$21))*(WEEKDAY($L$3:$L$21,2)=COLUMN(C2))*(IFERROR(RIGHT($N$3:$V$21,5)*1,0))),"hh:mm") &amp; " (" &amp; SUMPRODUCT(ISNUMBER(FIND($AE4,$N$3:$V$21))*(WEEKDAY($L$3:$L$21,2)=COLUMN(C2))) &amp; ")"</f>
        <v>00:00 (0)</v>
      </c>
      <c r="AB4" s="44" t="str" cm="1">
        <f t="array" ref="AB4">TEXT(SUMPRODUCT(ISNUMBER(FIND($AE4,$N$3:$V$21))*(WEEKDAY($L$3:$L$21,2)=COLUMN(D2))*(IFERROR(RIGHT($N$3:$V$21,5)*1,0))),"hh:mm") &amp; " (" &amp; SUMPRODUCT(ISNUMBER(FIND($AE4,$N$3:$V$21))*(WEEKDAY($L$3:$L$21,2)=COLUMN(D2))) &amp; ")"</f>
        <v>01:45 (1)</v>
      </c>
      <c r="AC4" s="44" t="str" cm="1">
        <f t="array" ref="AC4">TEXT(SUMPRODUCT(ISNUMBER(FIND($AE4,$N$3:$V$21))*(WEEKDAY($L$3:$L$21,2)=COLUMN(E2))*(IFERROR(RIGHT($N$3:$V$21,5)*1,0))),"hh:mm") &amp; " (" &amp; SUMPRODUCT(ISNUMBER(FIND($AE4,$N$3:$V$21))*(WEEKDAY($L$3:$L$21,2)=COLUMN(E2))) &amp; ")"</f>
        <v>00:00 (0)</v>
      </c>
      <c r="AD4" s="41"/>
      <c r="AE4" s="43" t="s">
        <v>26</v>
      </c>
    </row>
    <row r="5" spans="11:31" ht="22.5" x14ac:dyDescent="0.25">
      <c r="K5" s="8"/>
      <c r="L5" s="9">
        <f>L4+1</f>
        <v>45819</v>
      </c>
      <c r="M5" s="13">
        <v>0.33333333333333331</v>
      </c>
      <c r="N5" s="14" t="s">
        <v>5</v>
      </c>
      <c r="O5" s="15">
        <f>IF(N5="",M5,M5+RIGHT(N5,5))</f>
        <v>0.41666666666666663</v>
      </c>
      <c r="P5" s="14" t="s">
        <v>8</v>
      </c>
      <c r="Q5" s="15">
        <f>IF(P5="",O5,O5+RIGHT(P5,5))</f>
        <v>0.47916666666666663</v>
      </c>
      <c r="R5" s="14" t="s">
        <v>12</v>
      </c>
      <c r="S5" s="15">
        <f>IF(R5="",Q5,Q5+RIGHT(R5,5))</f>
        <v>0.55208333333333326</v>
      </c>
      <c r="T5" s="14" t="s">
        <v>3</v>
      </c>
      <c r="U5" s="15">
        <f>IF(T5="",S5,S5+RIGHT(T5,5))</f>
        <v>0.60416666666666663</v>
      </c>
      <c r="V5" s="14"/>
      <c r="W5" s="15">
        <f>IF(V5="",U5,U5+RIGHT(V5,5))</f>
        <v>0.60416666666666663</v>
      </c>
      <c r="Y5" s="44" t="str" cm="1">
        <f t="array" ref="Y5">TEXT(SUMPRODUCT(ISNUMBER(FIND($AE5,$N$3:$V$21))*(WEEKDAY($L$3:$L$21,2)=COLUMN(A3))*(IFERROR(RIGHT($N$3:$V$21,5)*1,0))),"hh:mm") &amp; " (" &amp; SUMPRODUCT(ISNUMBER(FIND($AE5,$N$3:$V$21))*(WEEKDAY($L$3:$L$21,2)=COLUMN(A3))) &amp; ")"</f>
        <v>00:00 (0)</v>
      </c>
      <c r="Z5" s="44" t="str" cm="1">
        <f t="array" ref="Z5">TEXT(SUMPRODUCT(ISNUMBER(FIND($AE5,$N$3:$V$21))*(WEEKDAY($L$3:$L$21,2)=COLUMN(B3))*(IFERROR(RIGHT($N$3:$V$21,5)*1,0))),"hh:mm") &amp; " (" &amp; SUMPRODUCT(ISNUMBER(FIND($AE5,$N$3:$V$21))*(WEEKDAY($L$3:$L$21,2)=COLUMN(B3))) &amp; ")"</f>
        <v>00:00 (0)</v>
      </c>
      <c r="AA5" s="44" t="str" cm="1">
        <f t="array" ref="AA5">TEXT(SUMPRODUCT(ISNUMBER(FIND($AE5,$N$3:$V$21))*(WEEKDAY($L$3:$L$21,2)=COLUMN(C3))*(IFERROR(RIGHT($N$3:$V$21,5)*1,0))),"hh:mm") &amp; " (" &amp; SUMPRODUCT(ISNUMBER(FIND($AE5,$N$3:$V$21))*(WEEKDAY($L$3:$L$21,2)=COLUMN(C3))) &amp; ")"</f>
        <v>03:00 (2)</v>
      </c>
      <c r="AB5" s="44" t="str" cm="1">
        <f t="array" ref="AB5">TEXT(SUMPRODUCT(ISNUMBER(FIND($AE5,$N$3:$V$21))*(WEEKDAY($L$3:$L$21,2)=COLUMN(D3))*(IFERROR(RIGHT($N$3:$V$21,5)*1,0))),"hh:mm") &amp; " (" &amp; SUMPRODUCT(ISNUMBER(FIND($AE5,$N$3:$V$21))*(WEEKDAY($L$3:$L$21,2)=COLUMN(D3))) &amp; ")"</f>
        <v>00:00 (0)</v>
      </c>
      <c r="AC5" s="44" t="str" cm="1">
        <f t="array" ref="AC5">TEXT(SUMPRODUCT(ISNUMBER(FIND($AE5,$N$3:$V$21))*(WEEKDAY($L$3:$L$21,2)=COLUMN(E3))*(IFERROR(RIGHT($N$3:$V$21,5)*1,0))),"hh:mm") &amp; " (" &amp; SUMPRODUCT(ISNUMBER(FIND($AE5,$N$3:$V$21))*(WEEKDAY($L$3:$L$21,2)=COLUMN(E3))) &amp; ")"</f>
        <v>01:00 (1)</v>
      </c>
      <c r="AD5" s="41"/>
      <c r="AE5" s="43" t="s">
        <v>24</v>
      </c>
    </row>
    <row r="6" spans="11:31" ht="22.5" x14ac:dyDescent="0.25">
      <c r="K6" s="8"/>
      <c r="L6" s="9">
        <f>L5+1</f>
        <v>45820</v>
      </c>
      <c r="M6" s="13">
        <v>0.33333333333333331</v>
      </c>
      <c r="N6" s="14" t="s">
        <v>4</v>
      </c>
      <c r="O6" s="15">
        <f>IF(N6="",M6,M6+RIGHT(N6,5))</f>
        <v>0.375</v>
      </c>
      <c r="P6" s="14" t="s">
        <v>8</v>
      </c>
      <c r="Q6" s="15">
        <f>IF(P6="",O6,O6+RIGHT(P6,5))</f>
        <v>0.4375</v>
      </c>
      <c r="R6" s="14" t="s">
        <v>13</v>
      </c>
      <c r="S6" s="15">
        <f>IF(R6="",Q6,Q6+RIGHT(R6,5))</f>
        <v>0.51041666666666663</v>
      </c>
      <c r="T6" s="14" t="s">
        <v>10</v>
      </c>
      <c r="U6" s="15">
        <f>IF(T6="",S6,S6+RIGHT(T6,5))</f>
        <v>0.59375</v>
      </c>
      <c r="V6" s="14" t="s">
        <v>11</v>
      </c>
      <c r="W6" s="15">
        <f>IF(V6="",U6,U6+RIGHT(V6,5))</f>
        <v>0.65625</v>
      </c>
      <c r="Y6" s="44" t="str" cm="1">
        <f t="array" ref="Y6">TEXT(SUMPRODUCT(ISNUMBER(FIND($AE6,$N$3:$V$21))*(WEEKDAY($L$3:$L$21,2)=COLUMN(A4))*(IFERROR(RIGHT($N$3:$V$21,5)*1,0))),"hh:mm") &amp; " (" &amp; SUMPRODUCT(ISNUMBER(FIND($AE6,$N$3:$V$21))*(WEEKDAY($L$3:$L$21,2)=COLUMN(A4))) &amp; ")"</f>
        <v>00:00 (0)</v>
      </c>
      <c r="Z6" s="44" t="str" cm="1">
        <f t="array" ref="Z6">TEXT(SUMPRODUCT(ISNUMBER(FIND($AE6,$N$3:$V$21))*(WEEKDAY($L$3:$L$21,2)=COLUMN(B4))*(IFERROR(RIGHT($N$3:$V$21,5)*1,0))),"hh:mm") &amp; " (" &amp; SUMPRODUCT(ISNUMBER(FIND($AE6,$N$3:$V$21))*(WEEKDAY($L$3:$L$21,2)=COLUMN(B4))) &amp; ")"</f>
        <v>02:30 (1)</v>
      </c>
      <c r="AA6" s="44" t="str" cm="1">
        <f t="array" ref="AA6">TEXT(SUMPRODUCT(ISNUMBER(FIND($AE6,$N$3:$V$21))*(WEEKDAY($L$3:$L$21,2)=COLUMN(C4))*(IFERROR(RIGHT($N$3:$V$21,5)*1,0))),"hh:mm") &amp; " (" &amp; SUMPRODUCT(ISNUMBER(FIND($AE6,$N$3:$V$21))*(WEEKDAY($L$3:$L$21,2)=COLUMN(C4))) &amp; ")"</f>
        <v>00:00 (0)</v>
      </c>
      <c r="AB6" s="44" t="str" cm="1">
        <f t="array" ref="AB6">TEXT(SUMPRODUCT(ISNUMBER(FIND($AE6,$N$3:$V$21))*(WEEKDAY($L$3:$L$21,2)=COLUMN(D4))*(IFERROR(RIGHT($N$3:$V$21,5)*1,0))),"hh:mm") &amp; " (" &amp; SUMPRODUCT(ISNUMBER(FIND($AE6,$N$3:$V$21))*(WEEKDAY($L$3:$L$21,2)=COLUMN(D4))) &amp; ")"</f>
        <v>00:00 (0)</v>
      </c>
      <c r="AC6" s="44" t="str" cm="1">
        <f t="array" ref="AC6">TEXT(SUMPRODUCT(ISNUMBER(FIND($AE6,$N$3:$V$21))*(WEEKDAY($L$3:$L$21,2)=COLUMN(E4))*(IFERROR(RIGHT($N$3:$V$21,5)*1,0))),"hh:mm") &amp; " (" &amp; SUMPRODUCT(ISNUMBER(FIND($AE6,$N$3:$V$21))*(WEEKDAY($L$3:$L$21,2)=COLUMN(E4))) &amp; ")"</f>
        <v>05:00 (2)</v>
      </c>
      <c r="AD6" s="41"/>
      <c r="AE6" s="43" t="s">
        <v>22</v>
      </c>
    </row>
    <row r="7" spans="11:31" ht="22.5" x14ac:dyDescent="0.25">
      <c r="K7" s="8"/>
      <c r="L7" s="9">
        <f>L6+1</f>
        <v>45821</v>
      </c>
      <c r="M7" s="13">
        <v>0.33333333333333331</v>
      </c>
      <c r="N7" s="14" t="s">
        <v>4</v>
      </c>
      <c r="O7" s="15">
        <f>IF(N7="",M7,M7+RIGHT(N7,5))</f>
        <v>0.375</v>
      </c>
      <c r="P7" s="34" t="s">
        <v>15</v>
      </c>
      <c r="Q7" s="15">
        <f>IF(P7="",O7,O7+RIGHT(P7,5))</f>
        <v>0.41666666666666669</v>
      </c>
      <c r="R7" s="14" t="s">
        <v>7</v>
      </c>
      <c r="S7" s="15">
        <f>IF(R7="",Q7,Q7+RIGHT(R7,5))</f>
        <v>0.5</v>
      </c>
      <c r="T7" s="14" t="s">
        <v>10</v>
      </c>
      <c r="U7" s="15">
        <f>IF(T7="",S7,S7+RIGHT(T7,5))</f>
        <v>0.58333333333333337</v>
      </c>
      <c r="V7" s="14" t="s">
        <v>3</v>
      </c>
      <c r="W7" s="15">
        <f>IF(V7="",U7,U7+RIGHT(V7,5))</f>
        <v>0.63541666666666674</v>
      </c>
      <c r="Y7" s="44" t="str" cm="1">
        <f t="array" ref="Y7">TEXT(SUMPRODUCT(ISNUMBER(FIND($AE7,$N$3:$V$21))*(WEEKDAY($L$3:$L$21,2)=COLUMN(A5))*(IFERROR(RIGHT($N$3:$V$21,5)*1,0))),"hh:mm") &amp; " (" &amp; SUMPRODUCT(ISNUMBER(FIND($AE7,$N$3:$V$21))*(WEEKDAY($L$3:$L$21,2)=COLUMN(A5))) &amp; ")"</f>
        <v>00:00 (0)</v>
      </c>
      <c r="Z7" s="44" t="str" cm="1">
        <f t="array" ref="Z7">TEXT(SUMPRODUCT(ISNUMBER(FIND($AE7,$N$3:$V$21))*(WEEKDAY($L$3:$L$21,2)=COLUMN(B5))*(IFERROR(RIGHT($N$3:$V$21,5)*1,0))),"hh:mm") &amp; " (" &amp; SUMPRODUCT(ISNUMBER(FIND($AE7,$N$3:$V$21))*(WEEKDAY($L$3:$L$21,2)=COLUMN(B5))) &amp; ")"</f>
        <v>00:00 (0)</v>
      </c>
      <c r="AA7" s="44" t="str" cm="1">
        <f t="array" ref="AA7">TEXT(SUMPRODUCT(ISNUMBER(FIND($AE7,$N$3:$V$21))*(WEEKDAY($L$3:$L$21,2)=COLUMN(C5))*(IFERROR(RIGHT($N$3:$V$21,5)*1,0))),"hh:mm") &amp; " (" &amp; SUMPRODUCT(ISNUMBER(FIND($AE7,$N$3:$V$21))*(WEEKDAY($L$3:$L$21,2)=COLUMN(C5))) &amp; ")"</f>
        <v>03:00 (2)</v>
      </c>
      <c r="AB7" s="44" t="str" cm="1">
        <f t="array" ref="AB7">TEXT(SUMPRODUCT(ISNUMBER(FIND($AE7,$N$3:$V$21))*(WEEKDAY($L$3:$L$21,2)=COLUMN(D5))*(IFERROR(RIGHT($N$3:$V$21,5)*1,0))),"hh:mm") &amp; " (" &amp; SUMPRODUCT(ISNUMBER(FIND($AE7,$N$3:$V$21))*(WEEKDAY($L$3:$L$21,2)=COLUMN(D5))) &amp; ")"</f>
        <v>00:00 (0)</v>
      </c>
      <c r="AC7" s="44" t="str" cm="1">
        <f t="array" ref="AC7">TEXT(SUMPRODUCT(ISNUMBER(FIND($AE7,$N$3:$V$21))*(WEEKDAY($L$3:$L$21,2)=COLUMN(E5))*(IFERROR(RIGHT($N$3:$V$21,5)*1,0))),"hh:mm") &amp; " (" &amp; SUMPRODUCT(ISNUMBER(FIND($AE7,$N$3:$V$21))*(WEEKDAY($L$3:$L$21,2)=COLUMN(E5))) &amp; ")"</f>
        <v>06:00 (4)</v>
      </c>
      <c r="AD7" s="41"/>
      <c r="AE7" s="43" t="s">
        <v>31</v>
      </c>
    </row>
    <row r="8" spans="11:31" ht="24" x14ac:dyDescent="0.45">
      <c r="K8" s="16"/>
      <c r="L8" s="17"/>
      <c r="M8" s="17"/>
      <c r="N8" s="18">
        <v>0.25</v>
      </c>
      <c r="O8" s="19"/>
      <c r="P8" s="18">
        <v>0.25</v>
      </c>
      <c r="Q8" s="20"/>
      <c r="R8" s="21">
        <v>0.28125</v>
      </c>
      <c r="S8" s="20"/>
      <c r="T8" s="21">
        <v>0.33333333333333331</v>
      </c>
      <c r="U8" s="20"/>
      <c r="V8" s="21">
        <v>6.25E-2</v>
      </c>
      <c r="W8" s="20"/>
      <c r="Y8" s="44" t="str" cm="1">
        <f t="array" ref="Y8">TEXT(SUMPRODUCT(ISNUMBER(FIND($AE8,$N$3:$V$21))*(WEEKDAY($L$3:$L$21,2)=COLUMN(A6))*(IFERROR(RIGHT($N$3:$V$21,5)*1,0))),"hh:mm") &amp; " (" &amp; SUMPRODUCT(ISNUMBER(FIND($AE8,$N$3:$V$21))*(WEEKDAY($L$3:$L$21,2)=COLUMN(A6))) &amp; ")"</f>
        <v>00:00 (0)</v>
      </c>
      <c r="Z8" s="44" t="str" cm="1">
        <f t="array" ref="Z8">TEXT(SUMPRODUCT(ISNUMBER(FIND($AE8,$N$3:$V$21))*(WEEKDAY($L$3:$L$21,2)=COLUMN(B6))*(IFERROR(RIGHT($N$3:$V$21,5)*1,0))),"hh:mm") &amp; " (" &amp; SUMPRODUCT(ISNUMBER(FIND($AE8,$N$3:$V$21))*(WEEKDAY($L$3:$L$21,2)=COLUMN(B6))) &amp; ")"</f>
        <v>00:00 (0)</v>
      </c>
      <c r="AA8" s="44" t="str" cm="1">
        <f t="array" ref="AA8">TEXT(SUMPRODUCT(ISNUMBER(FIND($AE8,$N$3:$V$21))*(WEEKDAY($L$3:$L$21,2)=COLUMN(C6))*(IFERROR(RIGHT($N$3:$V$21,5)*1,0))),"hh:mm") &amp; " (" &amp; SUMPRODUCT(ISNUMBER(FIND($AE8,$N$3:$V$21))*(WEEKDAY($L$3:$L$21,2)=COLUMN(C6))) &amp; ")"</f>
        <v>01:00 (2)</v>
      </c>
      <c r="AB8" s="44" t="str" cm="1">
        <f t="array" ref="AB8">TEXT(SUMPRODUCT(ISNUMBER(FIND($AE8,$N$3:$V$21))*(WEEKDAY($L$3:$L$21,2)=COLUMN(D6))*(IFERROR(RIGHT($N$3:$V$21,5)*1,0))),"hh:mm") &amp; " (" &amp; SUMPRODUCT(ISNUMBER(FIND($AE8,$N$3:$V$21))*(WEEKDAY($L$3:$L$21,2)=COLUMN(D6))) &amp; ")"</f>
        <v>00:00 (0)</v>
      </c>
      <c r="AC8" s="44" t="str" cm="1">
        <f t="array" ref="AC8">TEXT(SUMPRODUCT(ISNUMBER(FIND($AE8,$N$3:$V$21))*(WEEKDAY($L$3:$L$21,2)=COLUMN(E6))*(IFERROR(RIGHT($N$3:$V$21,5)*1,0))),"hh:mm") &amp; " (" &amp; SUMPRODUCT(ISNUMBER(FIND($AE8,$N$3:$V$21))*(WEEKDAY($L$3:$L$21,2)=COLUMN(E6))) &amp; ")"</f>
        <v>01:00 (2)</v>
      </c>
      <c r="AD8" s="41"/>
      <c r="AE8" s="43" t="s">
        <v>25</v>
      </c>
    </row>
    <row r="9" spans="11:31" ht="33.75" x14ac:dyDescent="0.35">
      <c r="K9" s="23" t="s">
        <v>0</v>
      </c>
      <c r="L9" s="24"/>
      <c r="M9" s="24"/>
      <c r="N9" s="25"/>
      <c r="O9" s="26"/>
      <c r="P9" s="27"/>
      <c r="Q9" s="28"/>
      <c r="R9" s="29"/>
      <c r="S9" s="28"/>
      <c r="T9" s="29"/>
      <c r="U9" s="28"/>
      <c r="V9" s="29"/>
      <c r="W9" s="28"/>
      <c r="Y9" s="44" t="str" cm="1">
        <f t="array" ref="Y9">TEXT(SUMPRODUCT(ISNUMBER(FIND($AE9,$N$3:$V$21))*(WEEKDAY($L$3:$L$21,2)=COLUMN(A7))*(IFERROR(RIGHT($N$3:$V$21,5)*1,0))),"hh:mm") &amp; " (" &amp; SUMPRODUCT(ISNUMBER(FIND($AE9,$N$3:$V$21))*(WEEKDAY($L$3:$L$21,2)=COLUMN(A7))) &amp; ")"</f>
        <v>00:00 (0)</v>
      </c>
      <c r="Z9" s="44" t="str" cm="1">
        <f t="array" ref="Z9">TEXT(SUMPRODUCT(ISNUMBER(FIND($AE9,$N$3:$V$21))*(WEEKDAY($L$3:$L$21,2)=COLUMN(B7))*(IFERROR(RIGHT($N$3:$V$21,5)*1,0))),"hh:mm") &amp; " (" &amp; SUMPRODUCT(ISNUMBER(FIND($AE9,$N$3:$V$21))*(WEEKDAY($L$3:$L$21,2)=COLUMN(B7))) &amp; ")"</f>
        <v>05:15 (3)</v>
      </c>
      <c r="AA9" s="44" t="str" cm="1">
        <f t="array" ref="AA9">TEXT(SUMPRODUCT(ISNUMBER(FIND($AE9,$N$3:$V$21))*(WEEKDAY($L$3:$L$21,2)=COLUMN(C7))*(IFERROR(RIGHT($N$3:$V$21,5)*1,0))),"hh:mm") &amp; " (" &amp; SUMPRODUCT(ISNUMBER(FIND($AE9,$N$3:$V$21))*(WEEKDAY($L$3:$L$21,2)=COLUMN(C7))) &amp; ")"</f>
        <v>01:30 (1)</v>
      </c>
      <c r="AB9" s="44" t="str" cm="1">
        <f t="array" ref="AB9">TEXT(SUMPRODUCT(ISNUMBER(FIND($AE9,$N$3:$V$21))*(WEEKDAY($L$3:$L$21,2)=COLUMN(D7))*(IFERROR(RIGHT($N$3:$V$21,5)*1,0))),"hh:mm") &amp; " (" &amp; SUMPRODUCT(ISNUMBER(FIND($AE9,$N$3:$V$21))*(WEEKDAY($L$3:$L$21,2)=COLUMN(D7))) &amp; ")"</f>
        <v>05:00 (3)</v>
      </c>
      <c r="AC9" s="44" t="str" cm="1">
        <f t="array" ref="AC9">TEXT(SUMPRODUCT(ISNUMBER(FIND($AE9,$N$3:$V$21))*(WEEKDAY($L$3:$L$21,2)=COLUMN(E7))*(IFERROR(RIGHT($N$3:$V$21,5)*1,0))),"hh:mm") &amp; " (" &amp; SUMPRODUCT(ISNUMBER(FIND($AE9,$N$3:$V$21))*(WEEKDAY($L$3:$L$21,2)=COLUMN(E7))) &amp; ")"</f>
        <v>02:00 (1)</v>
      </c>
      <c r="AD9" s="41"/>
      <c r="AE9" s="43" t="s">
        <v>23</v>
      </c>
    </row>
    <row r="10" spans="11:31" ht="22.5" x14ac:dyDescent="0.25">
      <c r="K10" s="8"/>
      <c r="L10" s="9">
        <f>L3</f>
        <v>45817</v>
      </c>
      <c r="M10" s="13">
        <v>0.35416666666666669</v>
      </c>
      <c r="N10" s="14"/>
      <c r="O10" s="15">
        <f>IF(N10="",M10,M10+RIGHT(N10,5))</f>
        <v>0.35416666666666669</v>
      </c>
      <c r="P10" s="14" t="s">
        <v>27</v>
      </c>
      <c r="Q10" s="15">
        <f>IF(P10="",O10,O10+RIGHT(P10,5))</f>
        <v>0.4375</v>
      </c>
      <c r="R10" s="14"/>
      <c r="S10" s="15">
        <f>IF(R10="",Q10,Q10+RIGHT(R10,5))</f>
        <v>0.4375</v>
      </c>
      <c r="T10" s="14"/>
      <c r="U10" s="15">
        <f>IF(T10="",S10,S10+RIGHT(T10,5))</f>
        <v>0.4375</v>
      </c>
      <c r="V10" s="14"/>
      <c r="W10" s="15">
        <f>IF(V10="",U10,U10+RIGHT(V10,5))</f>
        <v>0.4375</v>
      </c>
      <c r="Y10" s="44" t="str" cm="1">
        <f t="array" ref="Y10">TEXT(SUMPRODUCT(ISNUMBER(FIND($AE10,$N$3:$V$21))*(WEEKDAY($L$3:$L$21,2)=COLUMN(A8))*(IFERROR(RIGHT($N$3:$V$21,5)*1,0))),"hh:mm") &amp; " (" &amp; SUMPRODUCT(ISNUMBER(FIND($AE10,$N$3:$V$21))*(WEEKDAY($L$3:$L$21,2)=COLUMN(A8))) &amp; ")"</f>
        <v>00:00 (0)</v>
      </c>
      <c r="Z10" s="44" t="str" cm="1">
        <f t="array" ref="Z10">TEXT(SUMPRODUCT(ISNUMBER(FIND($AE10,$N$3:$V$21))*(WEEKDAY($L$3:$L$21,2)=COLUMN(B8))*(IFERROR(RIGHT($N$3:$V$21,5)*1,0))),"hh:mm") &amp; " (" &amp; SUMPRODUCT(ISNUMBER(FIND($AE10,$N$3:$V$21))*(WEEKDAY($L$3:$L$21,2)=COLUMN(B8))) &amp; ")"</f>
        <v>00:00 (0)</v>
      </c>
      <c r="AA10" s="44" t="str" cm="1">
        <f t="array" ref="AA10">TEXT(SUMPRODUCT(ISNUMBER(FIND($AE10,$N$3:$V$21))*(WEEKDAY($L$3:$L$21,2)=COLUMN(C8))*(IFERROR(RIGHT($N$3:$V$21,5)*1,0))),"hh:mm") &amp; " (" &amp; SUMPRODUCT(ISNUMBER(FIND($AE10,$N$3:$V$21))*(WEEKDAY($L$3:$L$21,2)=COLUMN(C8))) &amp; ")"</f>
        <v>00:00 (0)</v>
      </c>
      <c r="AB10" s="44" t="str" cm="1">
        <f t="array" ref="AB10">TEXT(SUMPRODUCT(ISNUMBER(FIND($AE10,$N$3:$V$21))*(WEEKDAY($L$3:$L$21,2)=COLUMN(D8))*(IFERROR(RIGHT($N$3:$V$21,5)*1,0))),"hh:mm") &amp; " (" &amp; SUMPRODUCT(ISNUMBER(FIND($AE10,$N$3:$V$21))*(WEEKDAY($L$3:$L$21,2)=COLUMN(D8))) &amp; ")"</f>
        <v>08:00 (2)</v>
      </c>
      <c r="AC10" s="44" t="str" cm="1">
        <f t="array" ref="AC10">TEXT(SUMPRODUCT(ISNUMBER(FIND($AE10,$N$3:$V$21))*(WEEKDAY($L$3:$L$21,2)=COLUMN(E8))*(IFERROR(RIGHT($N$3:$V$21,5)*1,0))),"hh:mm") &amp; " (" &amp; SUMPRODUCT(ISNUMBER(FIND($AE10,$N$3:$V$21))*(WEEKDAY($L$3:$L$21,2)=COLUMN(E8))) &amp; ")"</f>
        <v>00:00 (0)</v>
      </c>
      <c r="AD10" s="41"/>
      <c r="AE10" s="43" t="s">
        <v>30</v>
      </c>
    </row>
    <row r="11" spans="11:31" ht="22.5" x14ac:dyDescent="0.25">
      <c r="K11" s="8"/>
      <c r="L11" s="9">
        <f>L10+1</f>
        <v>45818</v>
      </c>
      <c r="M11" s="13">
        <v>0.33333333333333331</v>
      </c>
      <c r="N11" s="14" t="s">
        <v>6</v>
      </c>
      <c r="O11" s="15">
        <f>IF(N11="",M11,M11+RIGHT(N11,5))</f>
        <v>0.40625</v>
      </c>
      <c r="P11" s="14"/>
      <c r="Q11" s="15">
        <f>IF(P11="",O11,O11+RIGHT(P11,5))</f>
        <v>0.40625</v>
      </c>
      <c r="R11" s="14"/>
      <c r="S11" s="15">
        <f>IF(R11="",Q11,Q11+RIGHT(R11,5))</f>
        <v>0.40625</v>
      </c>
      <c r="T11" s="14"/>
      <c r="U11" s="15">
        <f>IF(T11="",S11,S11+RIGHT(T11,5))</f>
        <v>0.40625</v>
      </c>
      <c r="V11" s="14"/>
      <c r="W11" s="15">
        <f>IF(V11="",U11,U11+RIGHT(V11,5))</f>
        <v>0.40625</v>
      </c>
      <c r="Y11" s="44" t="str" cm="1">
        <f t="array" ref="Y11">TEXT(SUMPRODUCT(ISNUMBER(FIND($AE11,$N$3:$V$21))*(WEEKDAY($L$3:$L$21,2)=COLUMN(A9))*(IFERROR(RIGHT($N$3:$V$21,5)*1,0))),"hh:mm") &amp; " (" &amp; SUMPRODUCT(ISNUMBER(FIND($AE11,$N$3:$V$21))*(WEEKDAY($L$3:$L$21,2)=COLUMN(A9))) &amp; ")"</f>
        <v>00:00 (0)</v>
      </c>
      <c r="Z11" s="44" t="str" cm="1">
        <f t="array" ref="Z11">TEXT(SUMPRODUCT(ISNUMBER(FIND($AE11,$N$3:$V$21))*(WEEKDAY($L$3:$L$21,2)=COLUMN(B9))*(IFERROR(RIGHT($N$3:$V$21,5)*1,0))),"hh:mm") &amp; " (" &amp; SUMPRODUCT(ISNUMBER(FIND($AE11,$N$3:$V$21))*(WEEKDAY($L$3:$L$21,2)=COLUMN(B9))) &amp; ")"</f>
        <v>00:00 (0)</v>
      </c>
      <c r="AA11" s="44" t="str" cm="1">
        <f t="array" ref="AA11">TEXT(SUMPRODUCT(ISNUMBER(FIND($AE11,$N$3:$V$21))*(WEEKDAY($L$3:$L$21,2)=COLUMN(C9))*(IFERROR(RIGHT($N$3:$V$21,5)*1,0))),"hh:mm") &amp; " (" &amp; SUMPRODUCT(ISNUMBER(FIND($AE11,$N$3:$V$21))*(WEEKDAY($L$3:$L$21,2)=COLUMN(C9))) &amp; ")"</f>
        <v>00:00 (0)</v>
      </c>
      <c r="AB11" s="44" t="str" cm="1">
        <f t="array" ref="AB11">TEXT(SUMPRODUCT(ISNUMBER(FIND($AE11,$N$3:$V$21))*(WEEKDAY($L$3:$L$21,2)=COLUMN(D9))*(IFERROR(RIGHT($N$3:$V$21,5)*1,0))),"hh:mm") &amp; " (" &amp; SUMPRODUCT(ISNUMBER(FIND($AE11,$N$3:$V$21))*(WEEKDAY($L$3:$L$21,2)=COLUMN(D9))) &amp; ")"</f>
        <v>00:00 (0)</v>
      </c>
      <c r="AC11" s="44" t="str" cm="1">
        <f t="array" ref="AC11">TEXT(SUMPRODUCT(ISNUMBER(FIND($AE11,$N$3:$V$21))*(WEEKDAY($L$3:$L$21,2)=COLUMN(E9))*(IFERROR(RIGHT($N$3:$V$21,5)*1,0))),"hh:mm") &amp; " (" &amp; SUMPRODUCT(ISNUMBER(FIND($AE11,$N$3:$V$21))*(WEEKDAY($L$3:$L$21,2)=COLUMN(E9))) &amp; ")"</f>
        <v>00:00 (0)</v>
      </c>
      <c r="AD11" s="41"/>
      <c r="AE11" s="43" t="s">
        <v>32</v>
      </c>
    </row>
    <row r="12" spans="11:31" ht="22.5" x14ac:dyDescent="0.25">
      <c r="K12" s="8"/>
      <c r="L12" s="9">
        <f>L11+1</f>
        <v>45819</v>
      </c>
      <c r="M12" s="13">
        <v>0.35416666666666669</v>
      </c>
      <c r="N12" s="14" t="s">
        <v>16</v>
      </c>
      <c r="O12" s="15">
        <f>IF(N12="",M12,M12+RIGHT(N12,5))</f>
        <v>0.375</v>
      </c>
      <c r="P12" s="14" t="s">
        <v>14</v>
      </c>
      <c r="Q12" s="15">
        <f>IF(P12="",O12,O12+RIGHT(P12,5))</f>
        <v>0.4375</v>
      </c>
      <c r="R12" s="14" t="s">
        <v>21</v>
      </c>
      <c r="S12" s="15">
        <f>IF(R12="",Q12,Q12+RIGHT(R12,5))</f>
        <v>0.5</v>
      </c>
      <c r="T12" s="32"/>
      <c r="U12" s="15">
        <f>IF(T12="",S12,S12+RIGHT(T12,5))</f>
        <v>0.5</v>
      </c>
      <c r="V12" s="32"/>
      <c r="W12" s="15">
        <f>IF(V12="",U12,U12+RIGHT(V12,5))</f>
        <v>0.5</v>
      </c>
      <c r="Y12" s="42" t="str" cm="1">
        <f t="array" ref="Y12">IF($AE12="","",SUMPRODUCT((WEEKDAY($L$3:$L$21,2)=COLUMNS($Y:Y)*IF(LEFT($N$3:$W$21,LEN($AE12))=$AE12,RIGHT($N$3:$W$21,5),0))))</f>
        <v/>
      </c>
      <c r="Z12" s="42"/>
      <c r="AA12" s="42"/>
      <c r="AB12" s="42"/>
      <c r="AC12" s="42"/>
      <c r="AD12" s="41"/>
      <c r="AE12" s="43"/>
    </row>
    <row r="13" spans="11:31" ht="22.5" x14ac:dyDescent="0.25">
      <c r="K13" s="8"/>
      <c r="L13" s="9">
        <f>L12+1</f>
        <v>45820</v>
      </c>
      <c r="M13" s="13">
        <v>0.35416666666666669</v>
      </c>
      <c r="N13" s="14"/>
      <c r="O13" s="15">
        <f>IF(N13="",M13,M13+RIGHT(N13,5))</f>
        <v>0.35416666666666669</v>
      </c>
      <c r="P13" s="14" t="s">
        <v>17</v>
      </c>
      <c r="Q13" s="15">
        <f>IF(P13="",O13,O13+RIGHT(P13,5))</f>
        <v>0.52083333333333337</v>
      </c>
      <c r="R13" s="14" t="s">
        <v>6</v>
      </c>
      <c r="S13" s="15">
        <f>IF(R13="",Q13,Q13+RIGHT(R13,5))</f>
        <v>0.59375</v>
      </c>
      <c r="T13" s="14"/>
      <c r="U13" s="15">
        <f>IF(T13="",S13,S13+RIGHT(T13,5))</f>
        <v>0.59375</v>
      </c>
      <c r="V13" s="14"/>
      <c r="W13" s="15">
        <f>IF(V13="",U13,U13+RIGHT(V13,5))</f>
        <v>0.59375</v>
      </c>
      <c r="Y13" s="42" t="str" cm="1">
        <f t="array" ref="Y13">IF($AE13="","",SUMPRODUCT((WEEKDAY($L$3:$L$21,2)=COLUMNS($Y:Y)*IF(LEFT($N$3:$W$21,LEN($AE13))=$AE13,RIGHT($N$3:$W$21,5),0))))</f>
        <v/>
      </c>
      <c r="Z13" s="42"/>
      <c r="AA13" s="42"/>
      <c r="AB13" s="42"/>
      <c r="AC13" s="42"/>
      <c r="AD13" s="41"/>
      <c r="AE13" s="43"/>
    </row>
    <row r="14" spans="11:31" ht="22.5" x14ac:dyDescent="0.25">
      <c r="K14" s="8"/>
      <c r="L14" s="9">
        <f>L13+1</f>
        <v>45821</v>
      </c>
      <c r="M14" s="13">
        <v>0.35416666666666669</v>
      </c>
      <c r="N14" s="14" t="s">
        <v>16</v>
      </c>
      <c r="O14" s="15">
        <f>IF(N14="",M14,M14+RIGHT(N14,5))</f>
        <v>0.375</v>
      </c>
      <c r="P14" s="14" t="s">
        <v>20</v>
      </c>
      <c r="Q14" s="15">
        <f>IF(P14="",O14,O14+RIGHT(P14,5))</f>
        <v>0.42708333333333331</v>
      </c>
      <c r="R14" s="14" t="s">
        <v>18</v>
      </c>
      <c r="S14" s="15">
        <f>IF(R14="",Q14,Q14+RIGHT(R14,5))</f>
        <v>0.53125</v>
      </c>
      <c r="T14" s="14" t="s">
        <v>19</v>
      </c>
      <c r="U14" s="15">
        <f>IF(T14="",S14,S14+RIGHT(T14,5))</f>
        <v>0.60416666666666663</v>
      </c>
      <c r="V14" s="14"/>
      <c r="W14" s="15">
        <f>IF(V14="",U14,U14+RIGHT(V14,5))</f>
        <v>0.60416666666666663</v>
      </c>
      <c r="Y14" s="42" t="str" cm="1">
        <f t="array" ref="Y14">IF($AE14="","",SUMPRODUCT((WEEKDAY($L$3:$L$21,2)=COLUMNS($Y:Y)*IF(LEFT($N$3:$W$21,LEN($AE14))=$AE14,RIGHT($N$3:$W$21,5),0))))</f>
        <v/>
      </c>
      <c r="Z14" s="42"/>
      <c r="AA14" s="42"/>
      <c r="AB14" s="42"/>
      <c r="AC14" s="42"/>
      <c r="AD14" s="41"/>
      <c r="AE14" s="43"/>
    </row>
    <row r="15" spans="11:31" ht="22.5" x14ac:dyDescent="0.25">
      <c r="Y15" s="42" t="str" cm="1">
        <f t="array" ref="Y15">IF($AE15="","",SUMPRODUCT((WEEKDAY($L$3:$L$21,2)=COLUMNS($Y:Y)*IF(LEFT($N$3:$W$21,LEN($AE15))=$AE15,RIGHT($N$3:$W$21,5),0))))</f>
        <v/>
      </c>
      <c r="Z15" s="42"/>
      <c r="AA15" s="42"/>
      <c r="AB15" s="42"/>
      <c r="AC15" s="42"/>
      <c r="AD15" s="41"/>
      <c r="AE15" s="43"/>
    </row>
    <row r="16" spans="11:31" ht="33.75" x14ac:dyDescent="0.35">
      <c r="K16" s="23" t="s">
        <v>28</v>
      </c>
      <c r="L16" s="24"/>
      <c r="M16" s="24"/>
      <c r="N16" s="25"/>
      <c r="O16" s="26"/>
      <c r="P16" s="27"/>
      <c r="Q16" s="28"/>
      <c r="R16" s="29"/>
      <c r="S16" s="28"/>
      <c r="T16" s="29"/>
      <c r="U16" s="28"/>
      <c r="V16" s="29"/>
      <c r="W16" s="30"/>
      <c r="Y16" s="42" t="str" cm="1">
        <f t="array" ref="Y16">IF($AE16="","",SUMPRODUCT((WEEKDAY($L$3:$L$21,2)=COLUMNS($Y:Y)*IF(LEFT($N$3:$W$21,LEN($AE16))=$AE16,RIGHT($N$3:$W$21,5),0))))</f>
        <v/>
      </c>
      <c r="Z16" s="42"/>
      <c r="AA16" s="42"/>
      <c r="AB16" s="42"/>
      <c r="AC16" s="42"/>
      <c r="AD16" s="41"/>
      <c r="AE16" s="43"/>
    </row>
    <row r="17" spans="11:31" ht="25.9" customHeight="1" x14ac:dyDescent="0.25">
      <c r="K17" s="8"/>
      <c r="L17" s="9">
        <f>L3</f>
        <v>45817</v>
      </c>
      <c r="M17" s="13">
        <v>0.35416666666666669</v>
      </c>
      <c r="N17" s="14"/>
      <c r="O17" s="15">
        <f>IF(N17="",M17,M17+RIGHT(N17,5))</f>
        <v>0.35416666666666669</v>
      </c>
      <c r="P17" s="14" t="s">
        <v>27</v>
      </c>
      <c r="Q17" s="15">
        <f>IF(P17="",O17,O17+RIGHT(P17,5))</f>
        <v>0.4375</v>
      </c>
      <c r="R17" s="14"/>
      <c r="S17" s="15">
        <f>IF(R17="",Q17,Q17+RIGHT(R17,5))</f>
        <v>0.4375</v>
      </c>
      <c r="T17" s="14"/>
      <c r="U17" s="15">
        <f>IF(T17="",S17,S17+RIGHT(T17,5))</f>
        <v>0.4375</v>
      </c>
      <c r="V17" s="14"/>
      <c r="W17" s="15">
        <f>IF(V17="",U17,U17+RIGHT(V17,5))</f>
        <v>0.4375</v>
      </c>
      <c r="Y17" s="42" t="str" cm="1">
        <f t="array" ref="Y17">IF($AE17="","",SUMPRODUCT((WEEKDAY($L$3:$L$21,2)=COLUMNS($Y:Y)*IF(LEFT($N$3:$W$21,LEN($AE17))=$AE17,RIGHT($N$3:$W$21,5),0))))</f>
        <v/>
      </c>
      <c r="Z17" s="42"/>
      <c r="AA17" s="42"/>
      <c r="AB17" s="42"/>
      <c r="AC17" s="42"/>
      <c r="AD17" s="41"/>
      <c r="AE17" s="43"/>
    </row>
    <row r="18" spans="11:31" ht="25.9" customHeight="1" x14ac:dyDescent="0.25">
      <c r="K18" s="8"/>
      <c r="L18" s="9">
        <f>L17+1</f>
        <v>45818</v>
      </c>
      <c r="M18" s="13">
        <v>0.33333333333333331</v>
      </c>
      <c r="N18" s="14" t="s">
        <v>6</v>
      </c>
      <c r="O18" s="15">
        <f>IF(N18="",M18,M18+RIGHT(N18,5))</f>
        <v>0.40625</v>
      </c>
      <c r="P18" s="14"/>
      <c r="Q18" s="15">
        <f>IF(P18="",O18,O18+RIGHT(P18,5))</f>
        <v>0.40625</v>
      </c>
      <c r="R18" s="14"/>
      <c r="S18" s="15">
        <f>IF(R18="",Q18,Q18+RIGHT(R18,5))</f>
        <v>0.40625</v>
      </c>
      <c r="T18" s="14"/>
      <c r="U18" s="15">
        <f>IF(T18="",S18,S18+RIGHT(T18,5))</f>
        <v>0.40625</v>
      </c>
      <c r="V18" s="14"/>
      <c r="W18" s="15">
        <f>IF(V18="",U18,U18+RIGHT(V18,5))</f>
        <v>0.40625</v>
      </c>
      <c r="Y18" s="42" t="str" cm="1">
        <f t="array" ref="Y18">IF($AE18="","",SUMPRODUCT((WEEKDAY($L$3:$L$21,2)=COLUMNS($Y:Y)*IF(LEFT($N$3:$W$21,LEN($AE18))=$AE18,RIGHT($N$3:$W$21,5),0))))</f>
        <v/>
      </c>
      <c r="Z18" s="42"/>
      <c r="AA18" s="42"/>
      <c r="AB18" s="42"/>
      <c r="AC18" s="42"/>
      <c r="AD18" s="41"/>
      <c r="AE18" s="43"/>
    </row>
    <row r="19" spans="11:31" ht="25.9" customHeight="1" x14ac:dyDescent="0.25">
      <c r="K19" s="8"/>
      <c r="L19" s="9">
        <f>L18+1</f>
        <v>45819</v>
      </c>
      <c r="M19" s="13">
        <v>0.35416666666666669</v>
      </c>
      <c r="N19" s="14" t="s">
        <v>16</v>
      </c>
      <c r="O19" s="15">
        <f>IF(N19="",M19,M19+RIGHT(N19,5))</f>
        <v>0.375</v>
      </c>
      <c r="P19" s="14" t="s">
        <v>14</v>
      </c>
      <c r="Q19" s="15">
        <f>IF(P19="",O19,O19+RIGHT(P19,5))</f>
        <v>0.4375</v>
      </c>
      <c r="R19" s="14" t="s">
        <v>21</v>
      </c>
      <c r="S19" s="15">
        <f>IF(R19="",Q19,Q19+RIGHT(R19,5))</f>
        <v>0.5</v>
      </c>
      <c r="T19" s="32"/>
      <c r="U19" s="15">
        <f>IF(T19="",S19,S19+RIGHT(T19,5))</f>
        <v>0.5</v>
      </c>
      <c r="V19" s="32"/>
      <c r="W19" s="15">
        <f>IF(V19="",U19,U19+RIGHT(V19,5))</f>
        <v>0.5</v>
      </c>
      <c r="Y19" s="42" t="str" cm="1">
        <f t="array" ref="Y19">IF($AE19="","",SUMPRODUCT((WEEKDAY($L$3:$L$21,2)=COLUMNS($Y:Y)*IF(LEFT($N$3:$W$21,LEN($AE19))=$AE19,RIGHT($N$3:$W$21,5),0))))</f>
        <v/>
      </c>
      <c r="Z19" s="42"/>
      <c r="AA19" s="42"/>
      <c r="AB19" s="42"/>
      <c r="AC19" s="42"/>
      <c r="AD19" s="41"/>
      <c r="AE19" s="43"/>
    </row>
    <row r="20" spans="11:31" ht="25.9" customHeight="1" x14ac:dyDescent="0.25">
      <c r="K20" s="8"/>
      <c r="L20" s="9">
        <f>L19+1</f>
        <v>45820</v>
      </c>
      <c r="M20" s="13">
        <v>0.35416666666666669</v>
      </c>
      <c r="N20" s="14"/>
      <c r="O20" s="15">
        <f>IF(N20="",M20,M20+RIGHT(N20,5))</f>
        <v>0.35416666666666669</v>
      </c>
      <c r="P20" s="14" t="s">
        <v>17</v>
      </c>
      <c r="Q20" s="15">
        <f>IF(P20="",O20,O20+RIGHT(P20,5))</f>
        <v>0.52083333333333337</v>
      </c>
      <c r="R20" s="14" t="s">
        <v>6</v>
      </c>
      <c r="S20" s="15">
        <f>IF(R20="",Q20,Q20+RIGHT(R20,5))</f>
        <v>0.59375</v>
      </c>
      <c r="T20" s="14"/>
      <c r="U20" s="15">
        <f>IF(T20="",S20,S20+RIGHT(T20,5))</f>
        <v>0.59375</v>
      </c>
      <c r="V20" s="14"/>
      <c r="W20" s="15">
        <f>IF(V20="",U20,U20+RIGHT(V20,5))</f>
        <v>0.59375</v>
      </c>
      <c r="Y20" s="42" t="str" cm="1">
        <f t="array" ref="Y20">IF($AE20="","",SUMPRODUCT((WEEKDAY($L$3:$L$21,2)=COLUMNS($Y:Y)*IF(LEFT($N$3:$W$21,LEN($AE20))=$AE20,RIGHT($N$3:$W$21,5),0))))</f>
        <v/>
      </c>
      <c r="Z20" s="42"/>
      <c r="AA20" s="42"/>
      <c r="AB20" s="42"/>
      <c r="AC20" s="42"/>
      <c r="AD20" s="41"/>
      <c r="AE20" s="43"/>
    </row>
    <row r="21" spans="11:31" ht="25.9" customHeight="1" x14ac:dyDescent="0.25">
      <c r="K21" s="8"/>
      <c r="L21" s="9">
        <f>L20+1</f>
        <v>45821</v>
      </c>
      <c r="M21" s="13">
        <v>0.35416666666666669</v>
      </c>
      <c r="N21" s="14" t="s">
        <v>16</v>
      </c>
      <c r="O21" s="15">
        <f>IF(N21="",M21,M21+RIGHT(N21,5))</f>
        <v>0.375</v>
      </c>
      <c r="P21" s="14" t="s">
        <v>20</v>
      </c>
      <c r="Q21" s="15">
        <f>IF(P21="",O21,O21+RIGHT(P21,5))</f>
        <v>0.42708333333333331</v>
      </c>
      <c r="R21" s="14" t="s">
        <v>18</v>
      </c>
      <c r="S21" s="15">
        <f>IF(R21="",Q21,Q21+RIGHT(R21,5))</f>
        <v>0.53125</v>
      </c>
      <c r="T21" s="14" t="s">
        <v>19</v>
      </c>
      <c r="U21" s="15">
        <f>IF(T21="",S21,S21+RIGHT(T21,5))</f>
        <v>0.60416666666666663</v>
      </c>
      <c r="V21" s="14"/>
      <c r="W21" s="15">
        <f>IF(V21="",U21,U21+RIGHT(V21,5))</f>
        <v>0.60416666666666663</v>
      </c>
    </row>
    <row r="22" spans="11:31" ht="15" customHeight="1" x14ac:dyDescent="0.25"/>
    <row r="23" spans="11:31" ht="15" customHeight="1" x14ac:dyDescent="0.4">
      <c r="K23" s="35"/>
      <c r="L23" s="36"/>
    </row>
    <row r="24" spans="11:31" ht="15" customHeight="1" x14ac:dyDescent="0.25"/>
    <row r="25" spans="11:31" ht="15" customHeight="1" x14ac:dyDescent="0.25"/>
    <row r="26" spans="11:31" ht="15" customHeight="1" x14ac:dyDescent="0.25"/>
    <row r="27" spans="11:31" ht="15" customHeight="1" x14ac:dyDescent="0.25"/>
    <row r="28" spans="11:31" ht="15" customHeight="1" x14ac:dyDescent="0.25"/>
    <row r="29" spans="11:31" ht="15" customHeight="1" x14ac:dyDescent="0.25"/>
    <row r="30" spans="11:31" ht="15" customHeight="1" x14ac:dyDescent="0.25"/>
    <row r="31" spans="11:31" ht="15" customHeight="1" x14ac:dyDescent="0.25"/>
    <row r="32" spans="11:31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</sheetData>
  <conditionalFormatting sqref="N3:W21">
    <cfRule type="expression" dxfId="0" priority="1">
      <formula>SUMPRODUCT(ISNUMBER(FIND(INDEX(IF(Prénoms&lt;&gt;"",Prénoms,"$"),,MATCH(INDEX($K$2:$K$21,ROW()-MOD(ROW()-1,7),1),Titre,0)),N3))*1)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0D06-E92C-4989-A349-5B2CF56F770E}">
  <dimension ref="A1:C3"/>
  <sheetViews>
    <sheetView showGridLines="0" workbookViewId="0">
      <selection activeCell="C3" sqref="C3"/>
    </sheetView>
  </sheetViews>
  <sheetFormatPr baseColWidth="10" defaultRowHeight="15" x14ac:dyDescent="0.25"/>
  <cols>
    <col min="1" max="1" width="9.140625" bestFit="1" customWidth="1"/>
  </cols>
  <sheetData>
    <row r="1" spans="1:3" x14ac:dyDescent="0.25">
      <c r="A1" s="37" t="s">
        <v>0</v>
      </c>
      <c r="B1" s="37" t="s">
        <v>2</v>
      </c>
      <c r="C1" s="37" t="s">
        <v>28</v>
      </c>
    </row>
    <row r="2" spans="1:3" x14ac:dyDescent="0.25">
      <c r="A2" s="38" t="s">
        <v>22</v>
      </c>
      <c r="B2" s="39" t="s">
        <v>23</v>
      </c>
      <c r="C2" s="38" t="s">
        <v>25</v>
      </c>
    </row>
    <row r="3" spans="1:3" x14ac:dyDescent="0.25">
      <c r="A3" s="38" t="s">
        <v>26</v>
      </c>
      <c r="B3" s="38" t="s">
        <v>25</v>
      </c>
      <c r="C3" s="38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12" ma:contentTypeDescription="Crée un document." ma:contentTypeScope="" ma:versionID="ecc78129fcc7a72c41bcd9f30614e091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784369f45daadf6bc703604cda784acf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6b6d204-c6fe-4236-b608-5e61323f02c5" xsi:nil="true"/>
  </documentManagement>
</p:properties>
</file>

<file path=customXml/itemProps1.xml><?xml version="1.0" encoding="utf-8"?>
<ds:datastoreItem xmlns:ds="http://schemas.openxmlformats.org/officeDocument/2006/customXml" ds:itemID="{BC459C4A-E314-4906-8FCC-6CBE46ADB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305235-58B7-42E6-840F-E6FC41013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5BEC1E-C611-4C08-8598-03845032C1C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Proposition</vt:lpstr>
      <vt:lpstr>Test</vt:lpstr>
      <vt:lpstr>Feuil2</vt:lpstr>
      <vt:lpstr>Prénoms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JFL</cp:lastModifiedBy>
  <dcterms:created xsi:type="dcterms:W3CDTF">2025-06-02T13:55:48Z</dcterms:created>
  <dcterms:modified xsi:type="dcterms:W3CDTF">2025-06-24T18:38:39Z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