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E98CF18-9165-4619-98B2-B5998AD3482D}" xr6:coauthVersionLast="47" xr6:coauthVersionMax="47" xr10:uidLastSave="{00000000-0000-0000-0000-000000000000}"/>
  <bookViews>
    <workbookView xWindow="-120" yWindow="-120" windowWidth="29040" windowHeight="16440" activeTab="1" xr2:uid="{C0F06687-3DB5-4527-A14F-CF76FC99EAE2}"/>
  </bookViews>
  <sheets>
    <sheet name="Paramètres" sheetId="2" r:id="rId1"/>
    <sheet name="Données" sheetId="1" r:id="rId2"/>
    <sheet name="Planning" sheetId="4" r:id="rId3"/>
    <sheet name="Planning bis -  Power Query" sheetId="5" r:id="rId4"/>
  </sheets>
  <definedNames>
    <definedName name="Basededonnées">Données!$A$4:$P$8</definedName>
    <definedName name="ChoixMois">'Planning bis -  Power Query'!$D$3</definedName>
    <definedName name="DonnéesExternes_1" localSheetId="3" hidden="1">'Planning bis -  Power Query'!$F$3:$G$34</definedName>
    <definedName name="LocMois">_xlfn.LET( _xlpm.dm,Planning!$F$3, _xlpm.datLoc,_xlfn.TRIMRANGE(basedonnées[[Début location]:[Fin location]],3), _xlpm.JrMois,_xlfn.SEQUENCE(DAY(EOMONTH(_xlpm.dm,0)),,_xlpm.dm), _xlfn._xlws.FILTER(_xlpm.JrMois,(NOT(_xlfn.MAP(_xlpm.JrMois,_xlfn.LAMBDA(_xlpm.m,SUM(_xlfn.BYROW(_xlpm.datLoc,_xlfn.LAMBDA(_xlpm.x,MEDIAN(_xlpm.x,_xlpm.m)=_xlpm.m))*1)))&gt;0))*1) )</definedName>
    <definedName name="PériodeMensuelle">EDATE(DATE(Paramètres!$H$2,1,1),_xlfn.SEQUENCE(Paramètres!$H$4))</definedName>
    <definedName name="Sexe">Paramètres!$A$1:$A$2</definedName>
    <definedName name="t_BS">Paramètres!$K$5</definedName>
    <definedName name="t_HS">Paramètres!$K$4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4" l="1" a="1"/>
  <c r="N5" i="1" a="1"/>
  <c r="N5" i="1" s="1"/>
  <c r="N6" i="1" a="1"/>
  <c r="N6" i="1" s="1"/>
  <c r="N7" i="1" a="1"/>
  <c r="N7" i="1" s="1"/>
  <c r="N8" i="1" a="1"/>
  <c r="N8" i="1" s="1"/>
  <c r="H6" i="2" a="1"/>
  <c r="K5" i="1"/>
  <c r="K6" i="1"/>
  <c r="K7" i="1"/>
  <c r="K8" i="1"/>
  <c r="U6" i="1"/>
  <c r="U7" i="1"/>
  <c r="U8" i="1"/>
  <c r="U5" i="1"/>
  <c r="V5" i="1" a="1"/>
  <c r="V5" i="1" s="1"/>
  <c r="V6" i="1" a="1"/>
  <c r="V6" i="1" s="1"/>
  <c r="V7" i="1" a="1"/>
  <c r="V7" i="1" s="1"/>
  <c r="V8" i="1" a="1"/>
  <c r="V8" i="1" s="1"/>
  <c r="C7" i="4" l="1"/>
  <c r="H6" i="2"/>
  <c r="O5" i="1"/>
  <c r="P5" i="1" s="1"/>
  <c r="R5" i="1" s="1"/>
  <c r="O6" i="1"/>
  <c r="P6" i="1" s="1"/>
  <c r="R6" i="1" s="1"/>
  <c r="O7" i="1"/>
  <c r="P7" i="1" s="1"/>
  <c r="R7" i="1" s="1"/>
  <c r="O8" i="1"/>
  <c r="P8" i="1" s="1"/>
  <c r="R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JFL</author>
  </authors>
  <commentList>
    <comment ref="C3" authorId="0" shapeId="0" xr:uid="{740487F0-6EA3-4265-903B-38E17E0DA095}">
      <text>
        <r>
          <rPr>
            <b/>
            <sz val="9"/>
            <color indexed="81"/>
            <rFont val="Tahoma"/>
            <family val="2"/>
          </rPr>
          <t>Note</t>
        </r>
        <r>
          <rPr>
            <sz val="9"/>
            <color indexed="81"/>
            <rFont val="Tahoma"/>
            <family val="2"/>
          </rPr>
          <t xml:space="preserve"> : "</t>
        </r>
        <r>
          <rPr>
            <i/>
            <sz val="9"/>
            <color indexed="81"/>
            <rFont val="Tahoma"/>
            <family val="2"/>
          </rPr>
          <t>Actualiser tout</t>
        </r>
        <r>
          <rPr>
            <sz val="9"/>
            <color indexed="81"/>
            <rFont val="Tahoma"/>
            <family val="2"/>
          </rPr>
          <t>" après le choix du mois.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97D83A-E4F4-488D-824E-8F680193C8BF}" keepAlive="1" name="Requête - basedonnées" description="Connexion à la requête « basedonnées » dans le classeur." type="5" refreshedVersion="8" background="1" saveData="1">
    <dbPr connection="Provider=Microsoft.Mashup.OleDb.1;Data Source=$Workbook$;Location=basedonnées;Extended Properties=&quot;&quot;" command="SELECT * FROM [basedonnées]"/>
  </connection>
  <connection id="2" xr16:uid="{ECEADDE8-8F42-4082-BBE5-71D96641AD19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<sst xmlns="http://schemas.openxmlformats.org/spreadsheetml/2006/main" count="86" uniqueCount="51">
  <si>
    <t>Prénom</t>
  </si>
  <si>
    <t>Date de naissance</t>
  </si>
  <si>
    <t>N° Tél</t>
  </si>
  <si>
    <t>Adresse</t>
  </si>
  <si>
    <t>Pays</t>
  </si>
  <si>
    <t>sexe</t>
  </si>
  <si>
    <t>Acompte</t>
  </si>
  <si>
    <t>Giovanni</t>
  </si>
  <si>
    <t>M</t>
  </si>
  <si>
    <t>F</t>
  </si>
  <si>
    <t xml:space="preserve">Total séjour </t>
  </si>
  <si>
    <t xml:space="preserve"> Nom</t>
  </si>
  <si>
    <t>Belgique</t>
  </si>
  <si>
    <t>Laura</t>
  </si>
  <si>
    <t>CAUTION</t>
  </si>
  <si>
    <t>Total séjour avec caution</t>
  </si>
  <si>
    <t>William</t>
  </si>
  <si>
    <t>Mail</t>
  </si>
  <si>
    <t>Perrine</t>
  </si>
  <si>
    <t>Reste à payer</t>
  </si>
  <si>
    <t>France</t>
  </si>
  <si>
    <t>Type de paiement</t>
  </si>
  <si>
    <t xml:space="preserve">Vacances scolaire 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</si>
  <si>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</si>
  <si>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</si>
  <si>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</si>
  <si>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</si>
  <si>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</si>
  <si>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</si>
  <si>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</si>
  <si>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</si>
  <si>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</si>
  <si>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Année</t>
  </si>
  <si>
    <t>Durée Planning (en mois)</t>
  </si>
  <si>
    <t>Mois ---&gt;</t>
  </si>
  <si>
    <t>Somme payée</t>
  </si>
  <si>
    <t>Nb jours</t>
  </si>
  <si>
    <t>Début location</t>
  </si>
  <si>
    <t>Fin location</t>
  </si>
  <si>
    <t>Prix / jour</t>
  </si>
  <si>
    <t>Périodes -----------&gt;</t>
  </si>
  <si>
    <t>Type</t>
  </si>
  <si>
    <t>Haute saison</t>
  </si>
  <si>
    <t>Basse saison</t>
  </si>
  <si>
    <t>Montant</t>
  </si>
  <si>
    <r>
      <t>Tarif / jour</t>
    </r>
    <r>
      <rPr>
        <sz val="9"/>
        <color theme="1"/>
        <rFont val="Calibri"/>
        <family val="2"/>
        <scheme val="minor"/>
      </rPr>
      <t xml:space="preserve"> (début de période)</t>
    </r>
  </si>
  <si>
    <t>Planning</t>
  </si>
  <si>
    <t>Réservation</t>
  </si>
  <si>
    <t>Giovanni, Laura</t>
  </si>
  <si>
    <t/>
  </si>
  <si>
    <t xml:space="preserve">Mois ----&gt;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</si>
</sst>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\(0000\)\ 00\ 00\ 00"/>
    <numFmt numFmtId="165" formatCode="#,##0.00\ &quot;€&quot;"/>
    <numFmt numFmtId="166" formatCode="mmmm\ \-\ yyyy"/>
    <numFmt numFmtId="167" formatCode="d"/>
    <numFmt numFmtId="168" formatCode="General;;"/>
    <numFmt numFmtId="169" formatCode="#,##0.00\ &quot;€&quot;;;"/>
    <numFmt numFmtId="172" formatCode="dddd\ \-\ dd"/>
    <numFmt numFmtId="173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80809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6" fillId="0" borderId="5" applyNumberFormat="0" applyFill="0" applyAlignment="0" applyProtection="0"/>
    <xf numFmtId="0" fontId="2" fillId="6" borderId="0" applyNumberFormat="0" applyBorder="0" applyAlignment="0" applyProtection="0"/>
  </cellStyleXfs>
  <cellXfs count="57">
    <xf numFmtId="0" fontId="0" fillId="0" borderId="0" xfId="0"/>
    <xf numFmtId="14" fontId="0" fillId="0" borderId="0" xfId="0" applyNumberFormat="1"/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/>
    <xf numFmtId="164" fontId="0" fillId="3" borderId="1" xfId="0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/>
    <xf numFmtId="0" fontId="3" fillId="0" borderId="0" xfId="0" applyFont="1"/>
    <xf numFmtId="0" fontId="4" fillId="0" borderId="0" xfId="0" applyFont="1"/>
    <xf numFmtId="164" fontId="4" fillId="0" borderId="0" xfId="0" applyNumberFormat="1" applyFont="1"/>
    <xf numFmtId="164" fontId="0" fillId="0" borderId="0" xfId="0" applyNumberFormat="1"/>
    <xf numFmtId="0" fontId="1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 wrapText="1"/>
    </xf>
    <xf numFmtId="14" fontId="0" fillId="0" borderId="4" xfId="0" applyNumberFormat="1" applyBorder="1"/>
    <xf numFmtId="0" fontId="4" fillId="0" borderId="3" xfId="0" applyFont="1" applyBorder="1"/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center"/>
    </xf>
    <xf numFmtId="0" fontId="1" fillId="6" borderId="0" xfId="2" applyFont="1" applyAlignment="1">
      <alignment horizontal="center"/>
    </xf>
    <xf numFmtId="0" fontId="9" fillId="7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169" fontId="0" fillId="3" borderId="1" xfId="0" applyNumberFormat="1" applyFill="1" applyBorder="1"/>
    <xf numFmtId="169" fontId="10" fillId="8" borderId="1" xfId="0" applyNumberFormat="1" applyFont="1" applyFill="1" applyBorder="1" applyAlignment="1">
      <alignment horizontal="center" vertical="center"/>
    </xf>
    <xf numFmtId="165" fontId="10" fillId="8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68" fontId="0" fillId="3" borderId="1" xfId="0" applyNumberFormat="1" applyFill="1" applyBorder="1" applyAlignment="1">
      <alignment horizontal="center"/>
    </xf>
    <xf numFmtId="0" fontId="11" fillId="2" borderId="2" xfId="0" applyFont="1" applyFill="1" applyBorder="1" applyAlignment="1">
      <alignment horizontal="center" vertical="center" wrapText="1"/>
    </xf>
    <xf numFmtId="165" fontId="10" fillId="8" borderId="1" xfId="0" applyNumberFormat="1" applyFont="1" applyFill="1" applyBorder="1"/>
    <xf numFmtId="169" fontId="10" fillId="8" borderId="1" xfId="0" applyNumberFormat="1" applyFont="1" applyFill="1" applyBorder="1"/>
    <xf numFmtId="0" fontId="0" fillId="0" borderId="0" xfId="0" applyAlignment="1">
      <alignment horizontal="centerContinuous"/>
    </xf>
    <xf numFmtId="167" fontId="0" fillId="0" borderId="0" xfId="0" applyNumberFormat="1" applyAlignment="1">
      <alignment horizontal="center"/>
    </xf>
    <xf numFmtId="167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/>
    <xf numFmtId="172" fontId="0" fillId="0" borderId="0" xfId="0" applyNumberFormat="1"/>
    <xf numFmtId="166" fontId="8" fillId="0" borderId="0" xfId="0" applyNumberFormat="1" applyFont="1" applyAlignment="1" applyProtection="1">
      <alignment horizontal="center"/>
      <protection locked="0"/>
    </xf>
    <xf numFmtId="0" fontId="0" fillId="10" borderId="0" xfId="0" applyFill="1" applyAlignment="1" applyProtection="1">
      <alignment horizontal="center" vertical="center"/>
      <protection locked="0"/>
    </xf>
    <xf numFmtId="173" fontId="6" fillId="10" borderId="0" xfId="0" applyNumberFormat="1" applyFont="1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166" fontId="13" fillId="9" borderId="0" xfId="0" applyNumberFormat="1" applyFont="1" applyFill="1" applyAlignment="1" applyProtection="1">
      <alignment horizontal="center"/>
      <protection locked="0"/>
    </xf>
  </cellXfs>
  <cellStyles count="3">
    <cellStyle name="Accent6" xfId="2" builtinId="49"/>
    <cellStyle name="Normal" xfId="0" builtinId="0"/>
    <cellStyle name="Total" xfId="1" builtinId="25"/>
  </cellStyles>
  <dxfs count="36">
    <dxf>
      <numFmt numFmtId="0" formatCode="General"/>
    </dxf>
    <dxf>
      <numFmt numFmtId="172" formatCode="dddd\ \-\ dd"/>
    </dxf>
    <dxf>
      <font>
        <color theme="0" tint="-0.14996795556505021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border>
        <top/>
        <bottom style="thin">
          <color auto="1"/>
        </bottom>
        <vertical/>
        <horizontal/>
      </border>
    </dxf>
    <dxf>
      <border>
        <left/>
        <right style="thin">
          <color auto="1"/>
        </right>
        <vertical/>
        <horizontal/>
      </border>
    </dxf>
    <dxf>
      <font>
        <color theme="0" tint="-0.14996795556505021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border>
        <top/>
        <bottom style="thin">
          <color auto="1"/>
        </bottom>
        <vertical/>
        <horizontal/>
      </border>
    </dxf>
    <dxf>
      <border>
        <left style="thin">
          <color auto="1"/>
        </left>
        <right/>
        <vertical/>
        <horizontal/>
      </border>
    </dxf>
    <dxf>
      <alignment horizontal="general" vertical="center" textRotation="0" wrapText="1" indent="0" justifyLastLine="0" shrinkToFit="0" readingOrder="0"/>
      <protection locked="0" hidden="0"/>
    </dxf>
    <dxf>
      <numFmt numFmtId="19" formatCode="dd/mm/yyyy"/>
      <alignment horizontal="general" vertical="center" textRotation="0" wrapText="1" indent="0" justifyLastLine="0" shrinkToFit="0" readingOrder="0"/>
      <protection locked="0" hidden="0"/>
    </dxf>
    <dxf>
      <numFmt numFmtId="19" formatCode="dd/mm/yyyy"/>
      <alignment horizontal="general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bottom" textRotation="0" wrapText="0" indent="0" justifyLastLine="0" shrinkToFit="0" readingOrder="0"/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bottom" textRotation="0" wrapText="0" indent="0" justifyLastLine="0" shrinkToFit="0" readingOrder="0"/>
      <border outline="0">
        <right style="thin">
          <color theme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outline="0">
        <right style="thin">
          <color theme="1"/>
        </right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#,##0.00\ &quot;€&quot;;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General;;"/>
      <fill>
        <patternFill patternType="solid">
          <fgColor indexed="64"/>
          <bgColor theme="8" tint="0.59999389629810485"/>
        </patternFill>
      </fill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dd/mm/yy"/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dd/mm/yy"/>
      <alignment horizontal="center" textRotation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\(0000\)\ 00\ 00\ 0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dd/mm/yy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0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372A414-E415-4FC9-95E9-867A3BB1ED52}" autoFormatId="16" applyNumberFormats="0" applyBorderFormats="0" applyFontFormats="0" applyPatternFormats="0" applyAlignmentFormats="0" applyWidthHeightFormats="0">
  <queryTableRefresh nextId="3">
    <queryTableFields count="2">
      <queryTableField id="1" name="Planning" tableColumnId="1"/>
      <queryTableField id="2" name="Réservation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4D1BCF-2D3E-4C78-B36D-BA1B3D8570E2}" name="tVacSco" displayName="tVacSco" ref="C2:D10" totalsRowShown="0" headerRowDxfId="13" dataDxfId="10">
  <autoFilter ref="C2:D10" xr:uid="{044D1BCF-2D3E-4C78-B36D-BA1B3D8570E2}"/>
  <tableColumns count="2">
    <tableColumn id="1" xr3:uid="{994FCB2F-A580-4E13-B1A3-C2E366BB482A}" name="Début" dataDxfId="12"/>
    <tableColumn id="2" xr3:uid="{6238AFEF-B611-4C83-8A71-4F188A98405F}" name="Fin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420C66-B78A-4DCB-853C-2AD81868FCF5}" name="basedonnées" displayName="basedonnées" ref="A4:S8" totalsRowShown="0" headerRowDxfId="35" dataDxfId="34" tableBorderDxfId="33">
  <autoFilter ref="A4:S8" xr:uid="{8D420C66-B78A-4DCB-853C-2AD81868FCF5}"/>
  <tableColumns count="19">
    <tableColumn id="1" xr3:uid="{CD28719E-4063-4BFE-B3C2-6EE72221C471}" name=" Nom" dataDxfId="32"/>
    <tableColumn id="2" xr3:uid="{EF701863-0FB3-4EC6-A085-1322EA5F6C36}" name="Prénom" dataDxfId="31"/>
    <tableColumn id="3" xr3:uid="{4D24E7EC-7492-4069-BDE7-C81266B4FE9F}" name="sexe" dataDxfId="30"/>
    <tableColumn id="4" xr3:uid="{837B3016-818E-4206-AA3B-6C41E246D8C8}" name="Date de naissance" dataDxfId="29"/>
    <tableColumn id="18" xr3:uid="{30D17F82-D931-4756-8BD4-F851FE958DF8}" name="Mail" dataDxfId="28"/>
    <tableColumn id="5" xr3:uid="{E54CF3B2-D90C-46C8-A0CB-0D6778FCE757}" name="N° Tél" dataDxfId="27"/>
    <tableColumn id="6" xr3:uid="{C581726B-C849-4797-900A-6D378B833E92}" name="Adresse" dataDxfId="26"/>
    <tableColumn id="7" xr3:uid="{A97F861E-6AEF-45DF-B97F-D27F2E54A119}" name="Pays" dataDxfId="25"/>
    <tableColumn id="8" xr3:uid="{8E16DF0D-2BF9-43FE-AE84-77FBA25F1BDE}" name="Début location" dataDxfId="24"/>
    <tableColumn id="9" xr3:uid="{789E6AD1-C1C6-4091-AE84-37E5CCC1F7C0}" name="Fin location" dataDxfId="23"/>
    <tableColumn id="10" xr3:uid="{4DAD8CF9-D499-4C38-94F0-4F6AD3B0C9D3}" name="Nb jours" dataDxfId="22">
      <calculatedColumnFormula>IF(I5,J5-I5+1,0)</calculatedColumnFormula>
    </tableColumn>
    <tableColumn id="11" xr3:uid="{2AB79D26-1BDA-467F-A385-751CABA5EEBE}" name="Acompte" dataDxfId="21"/>
    <tableColumn id="17" xr3:uid="{AD7721AC-51A4-4BF3-B612-7F04A8107B07}" name="CAUTION" dataDxfId="20"/>
    <tableColumn id="12" xr3:uid="{6D470FAC-2830-4026-B262-19274EBD65EB}" name="Prix / jour" dataDxfId="19">
      <calculatedColumnFormula array="1">_xlfn.LET(_xlpm.dd,basedonnées[[#This Row],[Début location]],IF(_xlpm.dd,IF(SUM(_xlfn.BYROW(tVacSco[],_xlfn.LAMBDA(_xlpm.x,MEDIAN(_xlpm.x,_xlpm.dd)=_xlpm.dd))*1),t_HS,t_BS),""))</calculatedColumnFormula>
    </tableColumn>
    <tableColumn id="16" xr3:uid="{865EAAD4-8627-4578-B11C-AB2AEDD3F939}" name="Total séjour " dataDxfId="18">
      <calculatedColumnFormula>IF(K5&gt;0,K5*N5,0)</calculatedColumnFormula>
    </tableColumn>
    <tableColumn id="13" xr3:uid="{5500BBF3-1761-4D99-8BD3-193222F75DD6}" name="Total séjour avec caution" dataDxfId="17">
      <calculatedColumnFormula>IF(K5&gt;0,M5+O5,0)</calculatedColumnFormula>
    </tableColumn>
    <tableColumn id="14" xr3:uid="{14275A12-E5D7-4158-BAB6-7DF84281D335}" name="Somme payée" dataDxfId="16"/>
    <tableColumn id="15" xr3:uid="{4B3B8ECB-E98C-492C-8F48-ED25DFB99077}" name="Reste à payer" dataDxfId="15">
      <calculatedColumnFormula>P5-Q5</calculatedColumnFormula>
    </tableColumn>
    <tableColumn id="19" xr3:uid="{83278AE0-E434-4CD9-98B8-D376B913C778}" name="Type de paiement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E49E28-DAFD-4D00-A107-CB451C175D0D}" name="basedonnées_1" displayName="basedonnées_1" ref="F3:G34" tableType="queryTable" totalsRowShown="0">
  <autoFilter ref="F3:G34" xr:uid="{48E49E28-DAFD-4D00-A107-CB451C175D0D}"/>
  <tableColumns count="2">
    <tableColumn id="1" xr3:uid="{3A7ACDAE-E9AB-4F2E-B444-ED44475EA1DA}" uniqueName="1" name="Planning" queryTableFieldId="1" dataDxfId="1"/>
    <tableColumn id="2" xr3:uid="{F73E9767-F941-4CCC-BDC2-422BE98C8E0E}" uniqueName="2" name="Réservation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BC8CB58-2B9B-4927-8DF3-E72CE0FBEAB4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66EBD73D-556E-48E6-A266-95407ABD59C7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4445-BFAA-476F-A59F-7F52F7A5A635}">
  <dimension ref="A1:K26"/>
  <sheetViews>
    <sheetView showGridLines="0" workbookViewId="0">
      <selection activeCell="D3" sqref="D3"/>
    </sheetView>
  </sheetViews>
  <sheetFormatPr baseColWidth="10" defaultRowHeight="15" x14ac:dyDescent="0.25"/>
  <cols>
    <col min="3" max="3" width="11.42578125" customWidth="1"/>
    <col min="7" max="7" width="23.7109375" bestFit="1" customWidth="1"/>
    <col min="8" max="8" width="16.42578125" bestFit="1" customWidth="1"/>
    <col min="10" max="10" width="16.42578125" bestFit="1" customWidth="1"/>
    <col min="13" max="13" width="12.7109375" bestFit="1" customWidth="1"/>
  </cols>
  <sheetData>
    <row r="1" spans="1:11" x14ac:dyDescent="0.25">
      <c r="A1" t="s">
        <v>8</v>
      </c>
      <c r="C1" s="48" t="s">
        <v>22</v>
      </c>
      <c r="D1" s="48"/>
    </row>
    <row r="2" spans="1:11" x14ac:dyDescent="0.25">
      <c r="A2" t="s">
        <v>9</v>
      </c>
      <c r="C2" s="23" t="s">
        <v>23</v>
      </c>
      <c r="D2" s="23" t="s">
        <v>24</v>
      </c>
      <c r="G2" s="27" t="s">
        <v>32</v>
      </c>
      <c r="H2" s="52">
        <v>2025</v>
      </c>
      <c r="J2" s="45" t="s">
        <v>45</v>
      </c>
      <c r="K2" s="45"/>
    </row>
    <row r="3" spans="1:11" x14ac:dyDescent="0.25">
      <c r="C3" s="54">
        <v>45586</v>
      </c>
      <c r="D3" s="54">
        <v>45599</v>
      </c>
      <c r="J3" s="32" t="s">
        <v>41</v>
      </c>
      <c r="K3" s="32" t="s">
        <v>44</v>
      </c>
    </row>
    <row r="4" spans="1:11" x14ac:dyDescent="0.25">
      <c r="A4" s="1"/>
      <c r="C4" s="54">
        <v>45649</v>
      </c>
      <c r="D4" s="54">
        <v>45662</v>
      </c>
      <c r="G4" s="27" t="s">
        <v>33</v>
      </c>
      <c r="H4" s="52">
        <v>14</v>
      </c>
      <c r="J4" s="24" t="s">
        <v>42</v>
      </c>
      <c r="K4" s="53">
        <v>130</v>
      </c>
    </row>
    <row r="5" spans="1:11" x14ac:dyDescent="0.25">
      <c r="A5" s="1"/>
      <c r="C5" s="54">
        <v>45775</v>
      </c>
      <c r="D5" s="54">
        <v>45788</v>
      </c>
      <c r="J5" s="28" t="s">
        <v>43</v>
      </c>
      <c r="K5" s="53">
        <v>85</v>
      </c>
    </row>
    <row r="6" spans="1:11" x14ac:dyDescent="0.25">
      <c r="C6" s="54">
        <v>45843</v>
      </c>
      <c r="D6" s="54">
        <v>45894</v>
      </c>
      <c r="G6" s="24" t="s">
        <v>40</v>
      </c>
      <c r="H6" s="26" cm="1">
        <f t="array" ref="H6:H19">EDATE(DATE(H2-1,12,1),_xlfn.SEQUENCE(H4))</f>
        <v>45658</v>
      </c>
      <c r="J6" s="26"/>
    </row>
    <row r="7" spans="1:11" x14ac:dyDescent="0.25">
      <c r="C7" s="54">
        <v>45950</v>
      </c>
      <c r="D7" s="54">
        <v>45963</v>
      </c>
      <c r="H7" s="26">
        <v>45689</v>
      </c>
      <c r="J7" s="26"/>
    </row>
    <row r="8" spans="1:11" x14ac:dyDescent="0.25">
      <c r="C8" s="54">
        <v>46013</v>
      </c>
      <c r="D8" s="54">
        <v>46026</v>
      </c>
      <c r="H8" s="26">
        <v>45717</v>
      </c>
      <c r="J8" s="26"/>
    </row>
    <row r="9" spans="1:11" x14ac:dyDescent="0.25">
      <c r="C9" s="54">
        <v>46069</v>
      </c>
      <c r="D9" s="54">
        <v>46082</v>
      </c>
      <c r="H9" s="26">
        <v>45748</v>
      </c>
      <c r="J9" s="26"/>
    </row>
    <row r="10" spans="1:11" x14ac:dyDescent="0.25">
      <c r="C10" s="54">
        <v>46139</v>
      </c>
      <c r="D10" s="54">
        <v>46152</v>
      </c>
      <c r="H10" s="26">
        <v>45778</v>
      </c>
      <c r="J10" s="26"/>
    </row>
    <row r="11" spans="1:11" x14ac:dyDescent="0.25">
      <c r="C11" s="55"/>
      <c r="D11" s="55"/>
      <c r="H11" s="26">
        <v>45809</v>
      </c>
      <c r="J11" s="26"/>
    </row>
    <row r="12" spans="1:11" x14ac:dyDescent="0.25">
      <c r="C12" s="55"/>
      <c r="D12" s="55"/>
      <c r="H12" s="26">
        <v>45839</v>
      </c>
      <c r="J12" s="26"/>
    </row>
    <row r="13" spans="1:11" x14ac:dyDescent="0.25">
      <c r="C13" s="55"/>
      <c r="D13" s="55"/>
      <c r="H13" s="26">
        <v>45870</v>
      </c>
      <c r="J13" s="26"/>
    </row>
    <row r="14" spans="1:11" x14ac:dyDescent="0.25">
      <c r="C14" s="55"/>
      <c r="D14" s="55"/>
      <c r="H14" s="26">
        <v>45901</v>
      </c>
      <c r="J14" s="26"/>
    </row>
    <row r="15" spans="1:11" x14ac:dyDescent="0.25">
      <c r="C15" s="55"/>
      <c r="D15" s="55"/>
      <c r="H15" s="26">
        <v>45931</v>
      </c>
      <c r="J15" s="26"/>
    </row>
    <row r="16" spans="1:11" x14ac:dyDescent="0.25">
      <c r="C16" s="55"/>
      <c r="D16" s="55"/>
      <c r="H16" s="26">
        <v>45962</v>
      </c>
      <c r="J16" s="26"/>
    </row>
    <row r="17" spans="3:10" x14ac:dyDescent="0.25">
      <c r="C17" s="55"/>
      <c r="D17" s="55"/>
      <c r="H17" s="26">
        <v>45992</v>
      </c>
      <c r="J17" s="26"/>
    </row>
    <row r="18" spans="3:10" x14ac:dyDescent="0.25">
      <c r="C18" s="55"/>
      <c r="D18" s="55"/>
      <c r="H18" s="26">
        <v>46023</v>
      </c>
      <c r="J18" s="26"/>
    </row>
    <row r="19" spans="3:10" x14ac:dyDescent="0.25">
      <c r="C19" s="55"/>
      <c r="D19" s="55"/>
      <c r="H19" s="26">
        <v>46054</v>
      </c>
      <c r="J19" s="26"/>
    </row>
    <row r="20" spans="3:10" x14ac:dyDescent="0.25">
      <c r="C20" s="55"/>
      <c r="D20" s="55"/>
      <c r="J20" s="26"/>
    </row>
    <row r="21" spans="3:10" x14ac:dyDescent="0.25">
      <c r="C21" s="55"/>
      <c r="D21" s="55"/>
    </row>
    <row r="22" spans="3:10" x14ac:dyDescent="0.25">
      <c r="C22" s="55"/>
      <c r="D22" s="55"/>
    </row>
    <row r="23" spans="3:10" x14ac:dyDescent="0.25">
      <c r="C23" s="55"/>
      <c r="D23" s="55"/>
    </row>
    <row r="24" spans="3:10" x14ac:dyDescent="0.25">
      <c r="C24" s="55"/>
      <c r="D24" s="55"/>
    </row>
    <row r="25" spans="3:10" x14ac:dyDescent="0.25">
      <c r="C25" s="55"/>
      <c r="D25" s="55"/>
    </row>
    <row r="26" spans="3:10" x14ac:dyDescent="0.25">
      <c r="C26" s="55"/>
      <c r="D26" s="55"/>
    </row>
  </sheetData>
  <sheetProtection sheet="1" objects="1" scenarios="1" selectLockedCells="1"/>
  <mergeCells count="1">
    <mergeCell ref="C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7C552-E3B7-4394-8529-7E0BC41CACD7}">
  <sheetPr codeName="Feuil1"/>
  <dimension ref="A4:V33"/>
  <sheetViews>
    <sheetView showGridLines="0" tabSelected="1" workbookViewId="0">
      <selection activeCell="E6" sqref="E6"/>
    </sheetView>
  </sheetViews>
  <sheetFormatPr baseColWidth="10" defaultRowHeight="15" x14ac:dyDescent="0.25"/>
  <cols>
    <col min="1" max="1" width="18" customWidth="1"/>
    <col min="2" max="2" width="14.5703125" customWidth="1"/>
    <col min="3" max="3" width="5.85546875" customWidth="1"/>
    <col min="4" max="4" width="10.140625" style="1" customWidth="1"/>
    <col min="5" max="5" width="33.140625" style="1" customWidth="1"/>
    <col min="6" max="6" width="17" style="17" customWidth="1"/>
    <col min="7" max="7" width="47" customWidth="1"/>
    <col min="8" max="8" width="9.7109375" customWidth="1"/>
    <col min="9" max="10" width="10.7109375" style="25" customWidth="1"/>
    <col min="11" max="11" width="7.42578125" style="40" customWidth="1"/>
    <col min="12" max="12" width="9.28515625" customWidth="1"/>
    <col min="13" max="13" width="8.42578125" customWidth="1"/>
    <col min="14" max="14" width="4.42578125" customWidth="1"/>
    <col min="15" max="15" width="11.140625" customWidth="1"/>
    <col min="16" max="16" width="10" customWidth="1"/>
    <col min="17" max="17" width="14" style="30" customWidth="1"/>
  </cols>
  <sheetData>
    <row r="4" spans="1:22" ht="62.25" customHeight="1" x14ac:dyDescent="0.25">
      <c r="A4" s="2" t="s">
        <v>11</v>
      </c>
      <c r="B4" s="2" t="s">
        <v>0</v>
      </c>
      <c r="C4" s="2" t="s">
        <v>5</v>
      </c>
      <c r="D4" s="3" t="s">
        <v>1</v>
      </c>
      <c r="E4" s="3" t="s">
        <v>17</v>
      </c>
      <c r="F4" s="4" t="s">
        <v>2</v>
      </c>
      <c r="G4" s="2" t="s">
        <v>3</v>
      </c>
      <c r="H4" s="2" t="s">
        <v>4</v>
      </c>
      <c r="I4" s="3" t="s">
        <v>37</v>
      </c>
      <c r="J4" s="3" t="s">
        <v>38</v>
      </c>
      <c r="K4" s="20" t="s">
        <v>36</v>
      </c>
      <c r="L4" s="2" t="s">
        <v>6</v>
      </c>
      <c r="M4" s="42" t="s">
        <v>14</v>
      </c>
      <c r="N4" s="2" t="s">
        <v>39</v>
      </c>
      <c r="O4" s="5" t="s">
        <v>10</v>
      </c>
      <c r="P4" s="5" t="s">
        <v>15</v>
      </c>
      <c r="Q4" s="5" t="s">
        <v>35</v>
      </c>
      <c r="R4" s="5" t="s">
        <v>19</v>
      </c>
      <c r="S4" s="5" t="s">
        <v>21</v>
      </c>
    </row>
    <row r="5" spans="1:22" x14ac:dyDescent="0.25">
      <c r="A5" s="6"/>
      <c r="B5" s="6" t="s">
        <v>7</v>
      </c>
      <c r="C5" s="7" t="s">
        <v>8</v>
      </c>
      <c r="D5" s="8"/>
      <c r="E5" s="8"/>
      <c r="F5" s="9"/>
      <c r="G5" s="6"/>
      <c r="H5" s="6" t="s">
        <v>12</v>
      </c>
      <c r="I5" s="38">
        <v>45858</v>
      </c>
      <c r="J5" s="38">
        <v>45872</v>
      </c>
      <c r="K5" s="41">
        <f t="shared" ref="K5:K8" si="0">IF(I5,J5-I5+1,0)</f>
        <v>15</v>
      </c>
      <c r="L5" s="7">
        <v>450</v>
      </c>
      <c r="M5" s="18">
        <v>450</v>
      </c>
      <c r="N5" s="19" cm="1">
        <f t="array" ref="N5">_xlfn.LET(_xlpm.dd,basedonnées[[#This Row],[Début location]],IF(_xlpm.dd,IF(SUM(_xlfn.BYROW(tVacSco[],_xlfn.LAMBDA(_xlpm.x,MEDIAN(_xlpm.x,_xlpm.dd)=_xlpm.dd))*1),t_HS,t_BS),""))</f>
        <v>130</v>
      </c>
      <c r="O5" s="35">
        <f t="shared" ref="O5:O8" si="1">IF(K5&gt;0,K5*N5,0)</f>
        <v>1950</v>
      </c>
      <c r="P5" s="36">
        <f>IF(K5&gt;0,M5+O5,0)</f>
        <v>2400</v>
      </c>
      <c r="Q5" s="43">
        <v>2000</v>
      </c>
      <c r="R5" s="44">
        <f>P5-Q5</f>
        <v>400</v>
      </c>
      <c r="S5" s="37"/>
      <c r="U5">
        <f>IF(I5,J5-I5+1,0)</f>
        <v>15</v>
      </c>
      <c r="V5" cm="1">
        <f t="array" ref="V5">_xlfn.LET(_xlpm.dd,basedonnées[[#This Row],[Début location]],IF(_xlpm.dd,IF(SUM(_xlfn.BYROW(tVacSco[],_xlfn.LAMBDA(_xlpm.x,MEDIAN(_xlpm.x,_xlpm.dd)=_xlpm.dd))*1),130,85),""))</f>
        <v>130</v>
      </c>
    </row>
    <row r="6" spans="1:22" x14ac:dyDescent="0.25">
      <c r="A6" s="10"/>
      <c r="B6" s="10" t="s">
        <v>13</v>
      </c>
      <c r="C6" s="11" t="s">
        <v>9</v>
      </c>
      <c r="D6" s="12"/>
      <c r="E6" s="12"/>
      <c r="F6" s="13"/>
      <c r="G6" s="10"/>
      <c r="H6" s="10" t="s">
        <v>12</v>
      </c>
      <c r="I6" s="39">
        <v>45863</v>
      </c>
      <c r="J6" s="39">
        <v>45884</v>
      </c>
      <c r="K6" s="41">
        <f t="shared" si="0"/>
        <v>22</v>
      </c>
      <c r="L6" s="7">
        <v>450</v>
      </c>
      <c r="M6" s="18">
        <v>450</v>
      </c>
      <c r="N6" s="19" cm="1">
        <f t="array" ref="N6">_xlfn.LET(_xlpm.dd,basedonnées[[#This Row],[Début location]],IF(_xlpm.dd,IF(SUM(_xlfn.BYROW(tVacSco[],_xlfn.LAMBDA(_xlpm.x,MEDIAN(_xlpm.x,_xlpm.dd)=_xlpm.dd))*1),t_HS,t_BS),""))</f>
        <v>130</v>
      </c>
      <c r="O6" s="35">
        <f t="shared" si="1"/>
        <v>2860</v>
      </c>
      <c r="P6" s="36">
        <f t="shared" ref="P6:P8" si="2">IF(K6&gt;0,M6+O6,0)</f>
        <v>3310</v>
      </c>
      <c r="Q6" s="43"/>
      <c r="R6" s="44">
        <f t="shared" ref="R6:R8" si="3">P6-Q6</f>
        <v>3310</v>
      </c>
      <c r="S6" s="37"/>
      <c r="U6">
        <f t="shared" ref="U6:U8" si="4">IF(I6,J6-I6+1,0)</f>
        <v>22</v>
      </c>
      <c r="V6" cm="1">
        <f t="array" ref="V6">_xlfn.LET(_xlpm.dd,basedonnées[[#This Row],[Début location]],IF(_xlpm.dd,IF(SUM(_xlfn.BYROW(tVacSco[],_xlfn.LAMBDA(_xlpm.x,MEDIAN(_xlpm.x,_xlpm.dd)=_xlpm.dd))*1),130,85),""))</f>
        <v>130</v>
      </c>
    </row>
    <row r="7" spans="1:22" x14ac:dyDescent="0.25">
      <c r="A7" s="10"/>
      <c r="B7" s="10" t="s">
        <v>16</v>
      </c>
      <c r="C7" s="11" t="s">
        <v>8</v>
      </c>
      <c r="D7" s="12"/>
      <c r="E7" s="14"/>
      <c r="F7" s="13"/>
      <c r="G7" s="10"/>
      <c r="H7" s="10" t="s">
        <v>20</v>
      </c>
      <c r="I7" s="39">
        <v>45887</v>
      </c>
      <c r="J7" s="39">
        <v>45897</v>
      </c>
      <c r="K7" s="41">
        <f t="shared" si="0"/>
        <v>11</v>
      </c>
      <c r="L7" s="7">
        <v>450</v>
      </c>
      <c r="M7" s="18">
        <v>450</v>
      </c>
      <c r="N7" s="19" cm="1">
        <f t="array" ref="N7">_xlfn.LET(_xlpm.dd,basedonnées[[#This Row],[Début location]],IF(_xlpm.dd,IF(SUM(_xlfn.BYROW(tVacSco[],_xlfn.LAMBDA(_xlpm.x,MEDIAN(_xlpm.x,_xlpm.dd)=_xlpm.dd))*1),t_HS,t_BS),""))</f>
        <v>130</v>
      </c>
      <c r="O7" s="35">
        <f t="shared" si="1"/>
        <v>1430</v>
      </c>
      <c r="P7" s="36">
        <f t="shared" si="2"/>
        <v>1880</v>
      </c>
      <c r="Q7" s="43"/>
      <c r="R7" s="44">
        <f t="shared" si="3"/>
        <v>1880</v>
      </c>
      <c r="S7" s="37"/>
      <c r="U7">
        <f t="shared" si="4"/>
        <v>11</v>
      </c>
      <c r="V7" cm="1">
        <f t="array" ref="V7">_xlfn.LET(_xlpm.dd,basedonnées[[#This Row],[Début location]],IF(_xlpm.dd,IF(SUM(_xlfn.BYROW(tVacSco[],_xlfn.LAMBDA(_xlpm.x,MEDIAN(_xlpm.x,_xlpm.dd)=_xlpm.dd))*1),130,85),""))</f>
        <v>130</v>
      </c>
    </row>
    <row r="8" spans="1:22" x14ac:dyDescent="0.25">
      <c r="A8" s="10"/>
      <c r="B8" s="10" t="s">
        <v>18</v>
      </c>
      <c r="C8" s="11" t="s">
        <v>9</v>
      </c>
      <c r="D8" s="21"/>
      <c r="E8" s="22"/>
      <c r="F8" s="16"/>
      <c r="G8" s="15"/>
      <c r="H8" s="10" t="s">
        <v>12</v>
      </c>
      <c r="I8" s="39">
        <v>45801</v>
      </c>
      <c r="J8" s="39">
        <v>45807</v>
      </c>
      <c r="K8" s="41">
        <f t="shared" si="0"/>
        <v>7</v>
      </c>
      <c r="L8" s="7">
        <v>450</v>
      </c>
      <c r="M8" s="18">
        <v>450</v>
      </c>
      <c r="N8" s="19" cm="1">
        <f t="array" ref="N8">_xlfn.LET(_xlpm.dd,basedonnées[[#This Row],[Début location]],IF(_xlpm.dd,IF(SUM(_xlfn.BYROW(tVacSco[],_xlfn.LAMBDA(_xlpm.x,MEDIAN(_xlpm.x,_xlpm.dd)=_xlpm.dd))*1),t_HS,t_BS),""))</f>
        <v>85</v>
      </c>
      <c r="O8" s="35">
        <f t="shared" si="1"/>
        <v>595</v>
      </c>
      <c r="P8" s="36">
        <f t="shared" si="2"/>
        <v>1045</v>
      </c>
      <c r="Q8" s="43"/>
      <c r="R8" s="44">
        <f t="shared" si="3"/>
        <v>1045</v>
      </c>
      <c r="S8" s="37"/>
      <c r="U8">
        <f t="shared" si="4"/>
        <v>7</v>
      </c>
      <c r="V8" cm="1">
        <f t="array" ref="V8">_xlfn.LET(_xlpm.dd,basedonnées[[#This Row],[Début location]],IF(_xlpm.dd,IF(SUM(_xlfn.BYROW(tVacSco[],_xlfn.LAMBDA(_xlpm.x,MEDIAN(_xlpm.x,_xlpm.dd)=_xlpm.dd))*1),130,85),""))</f>
        <v>85</v>
      </c>
    </row>
    <row r="9" spans="1:22" x14ac:dyDescent="0.25">
      <c r="D9"/>
      <c r="E9"/>
      <c r="F9"/>
      <c r="I9" s="24"/>
      <c r="J9" s="24"/>
      <c r="K9" s="24"/>
    </row>
    <row r="10" spans="1:22" x14ac:dyDescent="0.25">
      <c r="D10"/>
      <c r="E10"/>
      <c r="F10"/>
      <c r="I10" s="24"/>
      <c r="J10" s="24"/>
      <c r="K10" s="24"/>
    </row>
    <row r="11" spans="1:22" x14ac:dyDescent="0.25">
      <c r="D11"/>
      <c r="E11"/>
      <c r="F11"/>
      <c r="I11" s="24"/>
      <c r="J11" s="24"/>
      <c r="K11" s="24"/>
    </row>
    <row r="12" spans="1:22" x14ac:dyDescent="0.25">
      <c r="D12"/>
      <c r="E12"/>
      <c r="F12"/>
      <c r="I12" s="24"/>
      <c r="J12" s="24"/>
      <c r="K12" s="24"/>
    </row>
    <row r="13" spans="1:22" x14ac:dyDescent="0.25">
      <c r="D13"/>
      <c r="E13"/>
      <c r="F13"/>
      <c r="I13" s="24"/>
      <c r="J13" s="24"/>
      <c r="K13" s="24"/>
    </row>
    <row r="14" spans="1:22" x14ac:dyDescent="0.25">
      <c r="D14"/>
      <c r="E14"/>
      <c r="F14"/>
      <c r="I14" s="24"/>
      <c r="J14" s="24"/>
      <c r="K14" s="24"/>
    </row>
    <row r="15" spans="1:22" x14ac:dyDescent="0.25">
      <c r="D15"/>
      <c r="E15"/>
      <c r="F15"/>
      <c r="I15" s="24"/>
      <c r="J15" s="24"/>
      <c r="K15" s="24"/>
    </row>
    <row r="16" spans="1:22" x14ac:dyDescent="0.25">
      <c r="D16"/>
      <c r="E16"/>
      <c r="F16"/>
      <c r="I16" s="24"/>
      <c r="J16" s="24"/>
      <c r="K16" s="24"/>
    </row>
    <row r="17" spans="4:11" x14ac:dyDescent="0.25">
      <c r="D17"/>
      <c r="E17"/>
      <c r="F17"/>
      <c r="I17" s="24"/>
      <c r="J17" s="24"/>
      <c r="K17" s="24"/>
    </row>
    <row r="18" spans="4:11" x14ac:dyDescent="0.25">
      <c r="D18"/>
      <c r="E18"/>
      <c r="F18"/>
      <c r="I18" s="24"/>
      <c r="J18" s="24"/>
      <c r="K18" s="24"/>
    </row>
    <row r="19" spans="4:11" x14ac:dyDescent="0.25">
      <c r="D19"/>
      <c r="E19"/>
      <c r="F19"/>
      <c r="I19" s="24"/>
      <c r="J19" s="24"/>
      <c r="K19" s="24"/>
    </row>
    <row r="20" spans="4:11" x14ac:dyDescent="0.25">
      <c r="D20"/>
      <c r="E20"/>
      <c r="F20"/>
      <c r="I20" s="24"/>
      <c r="J20" s="24"/>
      <c r="K20" s="24"/>
    </row>
    <row r="21" spans="4:11" x14ac:dyDescent="0.25">
      <c r="D21"/>
      <c r="E21"/>
      <c r="F21"/>
      <c r="I21" s="24"/>
      <c r="J21" s="24"/>
      <c r="K21" s="24"/>
    </row>
    <row r="22" spans="4:11" x14ac:dyDescent="0.25">
      <c r="D22"/>
      <c r="E22"/>
      <c r="F22"/>
      <c r="I22" s="24"/>
      <c r="J22" s="24"/>
      <c r="K22" s="24"/>
    </row>
    <row r="23" spans="4:11" x14ac:dyDescent="0.25">
      <c r="D23"/>
      <c r="E23"/>
      <c r="F23"/>
      <c r="I23" s="24"/>
      <c r="J23" s="24"/>
      <c r="K23" s="24"/>
    </row>
    <row r="24" spans="4:11" x14ac:dyDescent="0.25">
      <c r="D24"/>
      <c r="E24"/>
      <c r="F24"/>
      <c r="I24" s="24"/>
      <c r="J24" s="24"/>
      <c r="K24" s="24"/>
    </row>
    <row r="25" spans="4:11" x14ac:dyDescent="0.25">
      <c r="D25"/>
      <c r="E25"/>
      <c r="F25"/>
      <c r="I25" s="24"/>
      <c r="J25" s="24"/>
      <c r="K25" s="24"/>
    </row>
    <row r="26" spans="4:11" x14ac:dyDescent="0.25">
      <c r="D26"/>
      <c r="E26"/>
      <c r="F26"/>
      <c r="I26" s="24"/>
      <c r="J26" s="24"/>
      <c r="K26" s="24"/>
    </row>
    <row r="27" spans="4:11" x14ac:dyDescent="0.25">
      <c r="D27"/>
      <c r="E27"/>
      <c r="F27"/>
      <c r="I27" s="24"/>
      <c r="J27" s="24"/>
      <c r="K27" s="24"/>
    </row>
    <row r="28" spans="4:11" x14ac:dyDescent="0.25">
      <c r="D28"/>
      <c r="E28"/>
      <c r="F28"/>
      <c r="I28" s="24"/>
      <c r="J28" s="24"/>
      <c r="K28" s="24"/>
    </row>
    <row r="29" spans="4:11" x14ac:dyDescent="0.25">
      <c r="D29"/>
      <c r="E29"/>
      <c r="F29"/>
      <c r="I29" s="24"/>
      <c r="J29" s="24"/>
      <c r="K29" s="24"/>
    </row>
    <row r="30" spans="4:11" x14ac:dyDescent="0.25">
      <c r="D30"/>
      <c r="E30"/>
      <c r="F30"/>
      <c r="I30" s="24"/>
      <c r="J30" s="24"/>
      <c r="K30" s="24"/>
    </row>
    <row r="31" spans="4:11" x14ac:dyDescent="0.25">
      <c r="D31"/>
      <c r="E31"/>
      <c r="F31"/>
      <c r="I31" s="24"/>
      <c r="J31" s="24"/>
      <c r="K31" s="24"/>
    </row>
    <row r="32" spans="4:11" x14ac:dyDescent="0.25">
      <c r="D32"/>
      <c r="E32"/>
      <c r="F32"/>
      <c r="I32" s="24"/>
      <c r="J32" s="24"/>
      <c r="K32" s="24"/>
    </row>
    <row r="33" spans="4:11" x14ac:dyDescent="0.25">
      <c r="D33"/>
      <c r="E33"/>
      <c r="F33"/>
      <c r="I33" s="24"/>
      <c r="J33" s="24"/>
      <c r="K33" s="24"/>
    </row>
  </sheetData>
  <dataValidations disablePrompts="1" count="1">
    <dataValidation type="list" allowBlank="1" showInputMessage="1" showErrorMessage="1" sqref="C5:C8" xr:uid="{14D0C04C-8877-4A56-94FF-7D3D7EDDD596}">
      <formula1>Sexe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F5BDB-4F30-42DF-8F07-AB977A8780ED}">
  <dimension ref="C3:I18"/>
  <sheetViews>
    <sheetView showGridLines="0" workbookViewId="0">
      <selection activeCell="F3" sqref="F3:G3"/>
    </sheetView>
  </sheetViews>
  <sheetFormatPr baseColWidth="10" defaultRowHeight="15" x14ac:dyDescent="0.25"/>
  <cols>
    <col min="2" max="2" width="15.5703125" bestFit="1" customWidth="1"/>
    <col min="3" max="9" width="15.7109375" customWidth="1"/>
  </cols>
  <sheetData>
    <row r="3" spans="3:9" ht="21" x14ac:dyDescent="0.35">
      <c r="E3" s="31" t="s">
        <v>34</v>
      </c>
      <c r="F3" s="51">
        <v>45870</v>
      </c>
      <c r="G3" s="51"/>
    </row>
    <row r="5" spans="3:9" ht="33.75" customHeight="1" x14ac:dyDescent="0.25">
      <c r="C5" s="33" t="s">
        <v>25</v>
      </c>
      <c r="D5" s="33" t="s">
        <v>26</v>
      </c>
      <c r="E5" s="33" t="s">
        <v>27</v>
      </c>
      <c r="F5" s="33" t="s">
        <v>28</v>
      </c>
      <c r="G5" s="33" t="s">
        <v>29</v>
      </c>
      <c r="H5" s="33" t="s">
        <v>30</v>
      </c>
      <c r="I5" s="33" t="s">
        <v>31</v>
      </c>
    </row>
    <row r="6" spans="3:9" ht="15" customHeight="1" x14ac:dyDescent="0.25">
      <c r="C6" s="34"/>
      <c r="D6" s="34"/>
      <c r="E6" s="34"/>
      <c r="F6" s="34"/>
      <c r="G6" s="34"/>
      <c r="H6" s="34"/>
      <c r="I6" s="34"/>
    </row>
    <row r="7" spans="3:9" x14ac:dyDescent="0.25">
      <c r="C7" s="47" cm="1">
        <f t="array" ref="C7:I16">_xlfn.LET(
    _xlpm.dMois, F3,
    _xlpm.jrMois, DAY(EOMONTH(_xlpm.dMois, 0)),
    _xlpm.jrSem, WEEKDAY(_xlpm.dMois, 2),
    _xlfn.MAKEARRAY(
        ROUNDUP((_xlpm.jrMois+_xlpm.jrSem-1)/7,0) * 2,
        7,
        _xlfn.LAMBDA(_xlpm.l,_xlpm.c, IF(ISEVEN(_xlpm.l), "", _xlpm.dMois + (_xlpm.l - 1 - INT(_xlpm.l / 2)) * 7 + _xlpm.c - _xlpm.jrSem))
    )
)</f>
        <v>45866</v>
      </c>
      <c r="D7" s="47">
        <v>45867</v>
      </c>
      <c r="E7" s="47">
        <v>45868</v>
      </c>
      <c r="F7" s="47">
        <v>45869</v>
      </c>
      <c r="G7" s="47">
        <v>45870</v>
      </c>
      <c r="H7" s="47">
        <v>45871</v>
      </c>
      <c r="I7" s="47">
        <v>45872</v>
      </c>
    </row>
    <row r="8" spans="3:9" x14ac:dyDescent="0.25">
      <c r="C8" s="29" t="str">
        <v/>
      </c>
      <c r="D8" s="29" t="str">
        <v/>
      </c>
      <c r="E8" s="29" t="str">
        <v/>
      </c>
      <c r="F8" s="29" t="str">
        <v/>
      </c>
      <c r="G8" s="29" t="str">
        <v/>
      </c>
      <c r="H8" s="29" t="str">
        <v/>
      </c>
      <c r="I8" s="29" t="str">
        <v/>
      </c>
    </row>
    <row r="9" spans="3:9" x14ac:dyDescent="0.25">
      <c r="C9" s="29">
        <v>45873</v>
      </c>
      <c r="D9" s="29">
        <v>45874</v>
      </c>
      <c r="E9" s="29">
        <v>45875</v>
      </c>
      <c r="F9" s="29">
        <v>45876</v>
      </c>
      <c r="G9" s="29">
        <v>45877</v>
      </c>
      <c r="H9" s="29">
        <v>45878</v>
      </c>
      <c r="I9" s="29">
        <v>45879</v>
      </c>
    </row>
    <row r="10" spans="3:9" x14ac:dyDescent="0.25">
      <c r="C10" s="29" t="str">
        <v/>
      </c>
      <c r="D10" s="29" t="str">
        <v/>
      </c>
      <c r="E10" s="29" t="str">
        <v/>
      </c>
      <c r="F10" s="29" t="str">
        <v/>
      </c>
      <c r="G10" s="29" t="str">
        <v/>
      </c>
      <c r="H10" s="29" t="str">
        <v/>
      </c>
      <c r="I10" s="29" t="str">
        <v/>
      </c>
    </row>
    <row r="11" spans="3:9" x14ac:dyDescent="0.25">
      <c r="C11" s="29">
        <v>45880</v>
      </c>
      <c r="D11" s="29">
        <v>45881</v>
      </c>
      <c r="E11" s="29">
        <v>45882</v>
      </c>
      <c r="F11" s="29">
        <v>45883</v>
      </c>
      <c r="G11" s="29">
        <v>45884</v>
      </c>
      <c r="H11" s="29">
        <v>45885</v>
      </c>
      <c r="I11" s="29">
        <v>45886</v>
      </c>
    </row>
    <row r="12" spans="3:9" x14ac:dyDescent="0.25">
      <c r="C12" s="29" t="str">
        <v/>
      </c>
      <c r="D12" s="29" t="str">
        <v/>
      </c>
      <c r="E12" s="29" t="str">
        <v/>
      </c>
      <c r="F12" s="29" t="str">
        <v/>
      </c>
      <c r="G12" s="29" t="str">
        <v/>
      </c>
      <c r="H12" s="29" t="str">
        <v/>
      </c>
      <c r="I12" s="29" t="str">
        <v/>
      </c>
    </row>
    <row r="13" spans="3:9" x14ac:dyDescent="0.25">
      <c r="C13" s="29">
        <v>45887</v>
      </c>
      <c r="D13" s="29">
        <v>45888</v>
      </c>
      <c r="E13" s="29">
        <v>45889</v>
      </c>
      <c r="F13" s="29">
        <v>45890</v>
      </c>
      <c r="G13" s="29">
        <v>45891</v>
      </c>
      <c r="H13" s="29">
        <v>45892</v>
      </c>
      <c r="I13" s="29">
        <v>45893</v>
      </c>
    </row>
    <row r="14" spans="3:9" x14ac:dyDescent="0.25">
      <c r="C14" s="29" t="str">
        <v/>
      </c>
      <c r="D14" s="29" t="str">
        <v/>
      </c>
      <c r="E14" s="29" t="str">
        <v/>
      </c>
      <c r="F14" s="29" t="str">
        <v/>
      </c>
      <c r="G14" s="29" t="str">
        <v/>
      </c>
      <c r="H14" s="29" t="str">
        <v/>
      </c>
      <c r="I14" s="29" t="str">
        <v/>
      </c>
    </row>
    <row r="15" spans="3:9" x14ac:dyDescent="0.25">
      <c r="C15" s="29">
        <v>45894</v>
      </c>
      <c r="D15" s="29">
        <v>45895</v>
      </c>
      <c r="E15" s="29">
        <v>45896</v>
      </c>
      <c r="F15" s="29">
        <v>45897</v>
      </c>
      <c r="G15" s="29">
        <v>45898</v>
      </c>
      <c r="H15" s="29">
        <v>45899</v>
      </c>
      <c r="I15" s="29">
        <v>45900</v>
      </c>
    </row>
    <row r="16" spans="3:9" x14ac:dyDescent="0.25">
      <c r="C16" s="29" t="str">
        <v/>
      </c>
      <c r="D16" s="29" t="str">
        <v/>
      </c>
      <c r="E16" s="29" t="str">
        <v/>
      </c>
      <c r="F16" s="29" t="str">
        <v/>
      </c>
      <c r="G16" s="29" t="str">
        <v/>
      </c>
      <c r="H16" s="29" t="str">
        <v/>
      </c>
      <c r="I16" s="29" t="str">
        <v/>
      </c>
    </row>
    <row r="17" spans="3:9" x14ac:dyDescent="0.25">
      <c r="C17" s="46"/>
      <c r="D17" s="46"/>
      <c r="E17" s="46"/>
      <c r="F17" s="46"/>
      <c r="G17" s="46"/>
      <c r="H17" s="46"/>
      <c r="I17" s="46"/>
    </row>
    <row r="18" spans="3:9" x14ac:dyDescent="0.25">
      <c r="C18" s="46"/>
      <c r="D18" s="46"/>
      <c r="E18" s="46"/>
      <c r="F18" s="46"/>
      <c r="G18" s="46"/>
      <c r="H18" s="46"/>
      <c r="I18" s="46"/>
    </row>
  </sheetData>
  <sheetProtection sheet="1" objects="1" scenarios="1" selectLockedCells="1"/>
  <mergeCells count="1">
    <mergeCell ref="F3:G3"/>
  </mergeCells>
  <phoneticPr fontId="7" type="noConversion"/>
  <conditionalFormatting sqref="C7:C18">
    <cfRule type="expression" dxfId="9" priority="3">
      <formula>COUNT($C6:$C7)</formula>
    </cfRule>
  </conditionalFormatting>
  <conditionalFormatting sqref="C7:I17">
    <cfRule type="expression" dxfId="8" priority="1">
      <formula>COUNTA($C7:$C8)=1</formula>
    </cfRule>
    <cfRule type="expression" dxfId="7" priority="8">
      <formula>SUM(COUNTIF(C7,LocMois))</formula>
    </cfRule>
    <cfRule type="expression" dxfId="6" priority="9">
      <formula>MONTH(C7)&lt;&gt;MONTH($F$3)</formula>
    </cfRule>
  </conditionalFormatting>
  <conditionalFormatting sqref="I7:I18">
    <cfRule type="expression" dxfId="5" priority="2">
      <formula>COUNT($C6:$C7)</formula>
    </cfRule>
  </conditionalFormatting>
  <conditionalFormatting sqref="C18:I18">
    <cfRule type="expression" dxfId="4" priority="13">
      <formula>COUNTA($C18:$C18)=1</formula>
    </cfRule>
    <cfRule type="expression" dxfId="3" priority="14">
      <formula>SUM(COUNTIF(C18,LocMois))</formula>
    </cfRule>
    <cfRule type="expression" dxfId="2" priority="15">
      <formula>MONTH(C18)&lt;&gt;MONTH($F$3)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F2DE95-8E96-4BF5-B1C7-3F793714B778}">
          <x14:formula1>
            <xm:f>_xlfn.ANCHORARRAY(Paramètres!$H$6)</xm:f>
          </x14:formula1>
          <xm:sqref>F3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CB911-C5F3-4460-9438-C0CBCD331811}">
  <dimension ref="C3:G34"/>
  <sheetViews>
    <sheetView showGridLines="0" workbookViewId="0">
      <selection activeCell="D11" sqref="D11"/>
    </sheetView>
  </sheetViews>
  <sheetFormatPr baseColWidth="10" defaultRowHeight="15" x14ac:dyDescent="0.25"/>
  <cols>
    <col min="4" max="4" width="16.42578125" bestFit="1" customWidth="1"/>
    <col min="5" max="5" width="7.140625" customWidth="1"/>
    <col min="6" max="6" width="13.28515625" bestFit="1" customWidth="1"/>
    <col min="7" max="7" width="14.5703125" bestFit="1" customWidth="1"/>
  </cols>
  <sheetData>
    <row r="3" spans="3:7" x14ac:dyDescent="0.25">
      <c r="C3" s="30" t="s">
        <v>50</v>
      </c>
      <c r="D3" s="56">
        <v>45870</v>
      </c>
      <c r="F3" t="s">
        <v>46</v>
      </c>
      <c r="G3" t="s">
        <v>47</v>
      </c>
    </row>
    <row r="4" spans="3:7" x14ac:dyDescent="0.25">
      <c r="F4" s="50">
        <v>45870</v>
      </c>
      <c r="G4" s="49" t="s">
        <v>48</v>
      </c>
    </row>
    <row r="5" spans="3:7" x14ac:dyDescent="0.25">
      <c r="F5" s="50">
        <v>45871</v>
      </c>
      <c r="G5" s="49" t="s">
        <v>48</v>
      </c>
    </row>
    <row r="6" spans="3:7" x14ac:dyDescent="0.25">
      <c r="F6" s="50">
        <v>45872</v>
      </c>
      <c r="G6" s="49" t="s">
        <v>48</v>
      </c>
    </row>
    <row r="7" spans="3:7" x14ac:dyDescent="0.25">
      <c r="F7" s="50">
        <v>45873</v>
      </c>
      <c r="G7" s="49" t="s">
        <v>13</v>
      </c>
    </row>
    <row r="8" spans="3:7" x14ac:dyDescent="0.25">
      <c r="F8" s="50">
        <v>45874</v>
      </c>
      <c r="G8" s="49" t="s">
        <v>13</v>
      </c>
    </row>
    <row r="9" spans="3:7" x14ac:dyDescent="0.25">
      <c r="F9" s="50">
        <v>45875</v>
      </c>
      <c r="G9" s="49" t="s">
        <v>13</v>
      </c>
    </row>
    <row r="10" spans="3:7" x14ac:dyDescent="0.25">
      <c r="F10" s="50">
        <v>45876</v>
      </c>
      <c r="G10" s="49" t="s">
        <v>13</v>
      </c>
    </row>
    <row r="11" spans="3:7" x14ac:dyDescent="0.25">
      <c r="F11" s="50">
        <v>45877</v>
      </c>
      <c r="G11" s="49" t="s">
        <v>13</v>
      </c>
    </row>
    <row r="12" spans="3:7" x14ac:dyDescent="0.25">
      <c r="F12" s="50">
        <v>45878</v>
      </c>
      <c r="G12" s="49" t="s">
        <v>13</v>
      </c>
    </row>
    <row r="13" spans="3:7" x14ac:dyDescent="0.25">
      <c r="F13" s="50">
        <v>45879</v>
      </c>
      <c r="G13" s="49" t="s">
        <v>13</v>
      </c>
    </row>
    <row r="14" spans="3:7" x14ac:dyDescent="0.25">
      <c r="F14" s="50">
        <v>45880</v>
      </c>
      <c r="G14" s="49" t="s">
        <v>13</v>
      </c>
    </row>
    <row r="15" spans="3:7" x14ac:dyDescent="0.25">
      <c r="F15" s="50">
        <v>45881</v>
      </c>
      <c r="G15" s="49" t="s">
        <v>13</v>
      </c>
    </row>
    <row r="16" spans="3:7" x14ac:dyDescent="0.25">
      <c r="F16" s="50">
        <v>45882</v>
      </c>
      <c r="G16" s="49" t="s">
        <v>13</v>
      </c>
    </row>
    <row r="17" spans="6:7" x14ac:dyDescent="0.25">
      <c r="F17" s="50">
        <v>45883</v>
      </c>
      <c r="G17" s="49" t="s">
        <v>13</v>
      </c>
    </row>
    <row r="18" spans="6:7" x14ac:dyDescent="0.25">
      <c r="F18" s="50">
        <v>45884</v>
      </c>
      <c r="G18" s="49" t="s">
        <v>13</v>
      </c>
    </row>
    <row r="19" spans="6:7" x14ac:dyDescent="0.25">
      <c r="F19" s="50">
        <v>45885</v>
      </c>
      <c r="G19" s="49" t="s">
        <v>49</v>
      </c>
    </row>
    <row r="20" spans="6:7" x14ac:dyDescent="0.25">
      <c r="F20" s="50">
        <v>45886</v>
      </c>
      <c r="G20" s="49" t="s">
        <v>49</v>
      </c>
    </row>
    <row r="21" spans="6:7" x14ac:dyDescent="0.25">
      <c r="F21" s="50">
        <v>45887</v>
      </c>
      <c r="G21" s="49" t="s">
        <v>16</v>
      </c>
    </row>
    <row r="22" spans="6:7" x14ac:dyDescent="0.25">
      <c r="F22" s="50">
        <v>45888</v>
      </c>
      <c r="G22" s="49" t="s">
        <v>16</v>
      </c>
    </row>
    <row r="23" spans="6:7" x14ac:dyDescent="0.25">
      <c r="F23" s="50">
        <v>45889</v>
      </c>
      <c r="G23" s="49" t="s">
        <v>16</v>
      </c>
    </row>
    <row r="24" spans="6:7" x14ac:dyDescent="0.25">
      <c r="F24" s="50">
        <v>45890</v>
      </c>
      <c r="G24" s="49" t="s">
        <v>16</v>
      </c>
    </row>
    <row r="25" spans="6:7" x14ac:dyDescent="0.25">
      <c r="F25" s="50">
        <v>45891</v>
      </c>
      <c r="G25" s="49" t="s">
        <v>16</v>
      </c>
    </row>
    <row r="26" spans="6:7" x14ac:dyDescent="0.25">
      <c r="F26" s="50">
        <v>45892</v>
      </c>
      <c r="G26" s="49" t="s">
        <v>16</v>
      </c>
    </row>
    <row r="27" spans="6:7" x14ac:dyDescent="0.25">
      <c r="F27" s="50">
        <v>45893</v>
      </c>
      <c r="G27" s="49" t="s">
        <v>16</v>
      </c>
    </row>
    <row r="28" spans="6:7" x14ac:dyDescent="0.25">
      <c r="F28" s="50">
        <v>45894</v>
      </c>
      <c r="G28" s="49" t="s">
        <v>16</v>
      </c>
    </row>
    <row r="29" spans="6:7" x14ac:dyDescent="0.25">
      <c r="F29" s="50">
        <v>45895</v>
      </c>
      <c r="G29" s="49" t="s">
        <v>16</v>
      </c>
    </row>
    <row r="30" spans="6:7" x14ac:dyDescent="0.25">
      <c r="F30" s="50">
        <v>45896</v>
      </c>
      <c r="G30" s="49" t="s">
        <v>16</v>
      </c>
    </row>
    <row r="31" spans="6:7" x14ac:dyDescent="0.25">
      <c r="F31" s="50">
        <v>45897</v>
      </c>
      <c r="G31" s="49" t="s">
        <v>16</v>
      </c>
    </row>
    <row r="32" spans="6:7" x14ac:dyDescent="0.25">
      <c r="F32" s="50">
        <v>45898</v>
      </c>
      <c r="G32" s="49" t="s">
        <v>49</v>
      </c>
    </row>
    <row r="33" spans="6:7" x14ac:dyDescent="0.25">
      <c r="F33" s="50">
        <v>45899</v>
      </c>
      <c r="G33" s="49" t="s">
        <v>49</v>
      </c>
    </row>
    <row r="34" spans="6:7" x14ac:dyDescent="0.25">
      <c r="F34" s="50">
        <v>45900</v>
      </c>
      <c r="G34" s="49" t="s">
        <v>49</v>
      </c>
    </row>
  </sheetData>
  <sheetProtection selectLockedCells="1" pivotTables="0"/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32460F-797E-4BBA-A1EC-D5435BF95194}">
          <x14:formula1>
            <xm:f>_xlfn.ANCHORARRAY(Paramètres!$H$6)</xm:f>
          </x14:formula1>
          <xm:sqref>D3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2.xml>�� 
</file>

<file path=customXml/itemProps1.xml><?xml version="1.0" encoding="utf-8"?>
<ds:datastoreItem xmlns:ds="http://schemas.openxmlformats.org/officeDocument/2006/customXml" ds:itemID="{66EBD73D-556E-48E6-A266-95407ABD59C7}">
  <ds:schemaRefs>
    <ds:schemaRef ds:uri="http://schemas.advancedformulaenvironment.officeapps.live.com/afejsonblob/1.0"/>
  </ds:schemaRefs>
</ds:datastoreItem>
</file>

<file path=customXml/itemProps2.xml><?xml version="1.0" encoding="utf-8"?>
<ds:datastoreItem xmlns:ds="http://schemas.openxmlformats.org/officeDocument/2006/customXml" ds:itemID="{15E6A01C-629F-4844-AB34-40CFDA7952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Paramètres</vt:lpstr>
      <vt:lpstr>Données</vt:lpstr>
      <vt:lpstr>Planning</vt:lpstr>
      <vt:lpstr>Planning bis -  Power Query</vt:lpstr>
      <vt:lpstr>Basededonnées</vt:lpstr>
      <vt:lpstr>ChoixMois</vt:lpstr>
      <vt:lpstr>Sexe</vt:lpstr>
      <vt:lpstr>t_BS</vt:lpstr>
      <vt:lpstr>t_HS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jackass derty sanchez</dc:creator>
  <cp:lastModifiedBy>JFL</cp:lastModifiedBy>
  <dcterms:created xsi:type="dcterms:W3CDTF">2025-02-01T13:13:13Z</dcterms:created>
  <dcterms:modified xsi:type="dcterms:W3CDTF">2025-03-16T16:26:48Z</dcterms:modified>
</cp:coreProperties>
</file>