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tables/table7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8922A64-AD7C-4D1C-BE36-C6088B4AB1CF}" xr6:coauthVersionLast="47" xr6:coauthVersionMax="47" xr10:uidLastSave="{00000000-0000-0000-0000-000000000000}"/>
  <bookViews>
    <workbookView xWindow="1125" yWindow="2295" windowWidth="25950" windowHeight="12330" activeTab="1" xr2:uid="{A8142971-2930-4485-895B-9B2284A166DD}"/>
  </bookViews>
  <sheets>
    <sheet name="Feuil1" sheetId="1" r:id="rId1"/>
    <sheet name="Feuil2" sheetId="2" r:id="rId2"/>
  </sheets>
  <definedNames>
    <definedName name="DonnéesExternes_1" localSheetId="1" hidden="1">Feuil2!$B$18:$F$22</definedName>
    <definedName name="DonnéesExternes_2" localSheetId="1" hidden="1">Feuil2!$K$18:$L$20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F3" i="2"/>
  <c r="F4" i="2"/>
  <c r="F5" i="2"/>
  <c r="F6" i="2"/>
  <c r="F7" i="2"/>
  <c r="I3" i="2" l="1"/>
  <c r="I4" i="2"/>
  <c r="I5" i="2"/>
  <c r="I6" i="2"/>
  <c r="I7" i="2"/>
  <c r="H3" i="2"/>
  <c r="H4" i="2"/>
  <c r="H5" i="2"/>
  <c r="H6" i="2"/>
  <c r="H7" i="2"/>
  <c r="J3" i="1"/>
  <c r="J4" i="1"/>
  <c r="J5" i="1"/>
  <c r="K3" i="1"/>
  <c r="J9" i="1"/>
  <c r="M5" i="2" l="1"/>
  <c r="M4" i="2"/>
  <c r="M3" i="2"/>
  <c r="I4" i="1" a="1"/>
  <c r="I4" i="1" s="1"/>
  <c r="I3" i="1" a="1"/>
  <c r="I3" i="1" s="1"/>
  <c r="I5" i="1" a="1"/>
  <c r="I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C8EDDF-D9C9-4AA3-A7F0-8FBD566047B8}" keepAlive="1" name="Requête - FnListFeries" description="Connexion à la requête « FnListFeries » dans le classeur." type="5" refreshedVersion="0" background="1">
    <dbPr connection="Provider=Microsoft.Mashup.OleDb.1;Data Source=$Workbook$;Location=FnListFeries;Extended Properties=&quot;&quot;" command="SELECT * FROM [FnListFeries]"/>
  </connection>
  <connection id="2" xr16:uid="{BD1E6CDE-8ED3-455E-8865-FA592DEE5C4F}" keepAlive="1" name="Requête - FnListJoursOuvres" description="Connexion à la requête « FnListJoursOuvres » dans le classeur." type="5" refreshedVersion="0" background="1">
    <dbPr connection="Provider=Microsoft.Mashup.OleDb.1;Data Source=$Workbook$;Location=FnListJoursOuvres;Extended Properties=&quot;&quot;" command="SELECT * FROM [FnListJoursOuvres]"/>
  </connection>
  <connection id="3" xr16:uid="{128E8354-6ED6-49D3-BA17-EA246DA0A305}" keepAlive="1" name="Requête - Repart mensuelle" description="Connexion à la requête « Repart mensuelle » dans le classeur." type="5" refreshedVersion="8" background="1" saveData="1">
    <dbPr connection="Provider=Microsoft.Mashup.OleDb.1;Data Source=$Workbook$;Location=&quot;Repart mensuelle&quot;;Extended Properties=&quot;&quot;" command="SELECT * FROM [Repart mensuelle]"/>
  </connection>
  <connection id="4" xr16:uid="{E5CE8457-A270-4B9B-B410-49FBC8010D56}" keepAlive="1" name="Requête - Repart mensuelle (2)" description="Connexion à la requête « Repart mensuelle (2) » dans le classeur." type="5" refreshedVersion="8" background="1" saveData="1">
    <dbPr connection="Provider=Microsoft.Mashup.OleDb.1;Data Source=$Workbook$;Location=&quot;Repart mensuelle (2)&quot;;Extended Properties=&quot;&quot;" command="SELECT * FROM [Repart mensuelle (2)]"/>
  </connection>
  <connection id="5" xr16:uid="{C924A123-D9C3-4B06-8140-84CA2013B84A}" keepAlive="1" name="Requête - Repart mensuelle_1_MD" description="Connexion à la requête « Repart mensuelle_1_MD » dans le classeur." type="5" refreshedVersion="0" background="1">
    <dbPr connection="Provider=Microsoft.Mashup.OleDb.1;Data Source=$Workbook$;Location=&quot;Repart mensuelle_1_MD&quot;;Extended Properties=&quot;&quot;" command="SELECT * FROM [Repart mensuelle_1_MD]"/>
  </connection>
  <connection id="6" xr16:uid="{5AE08544-557F-4600-ADBD-E0330B39402C}" keepAlive="1" name="Requête - Repart mensuelle_2_MD" description="Connexion à la requête « Repart mensuelle_2_MD » dans le classeur." type="5" refreshedVersion="0" background="1">
    <dbPr connection="Provider=Microsoft.Mashup.OleDb.1;Data Source=$Workbook$;Location=&quot;Repart mensuelle_2_MD&quot;;Extended Properties=&quot;&quot;" command="SELECT * FROM [Repart mensuelle_2_MD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<sst xmlns="http://schemas.openxmlformats.org/spreadsheetml/2006/main" count="54" uniqueCount="21">
  <si>
    <t>Début</t>
  </si>
  <si>
    <t>Fin</t>
  </si>
  <si>
    <t>nom</t>
  </si>
  <si>
    <t>T1</t>
  </si>
  <si>
    <t>T2</t>
  </si>
  <si>
    <t>T3</t>
  </si>
  <si>
    <t>T4</t>
  </si>
  <si>
    <t>DbtPériode</t>
  </si>
  <si>
    <t>Charge</t>
  </si>
  <si>
    <t>charge / JO</t>
  </si>
  <si>
    <t>T7</t>
  </si>
  <si>
    <t>nbsi</t>
  </si>
  <si>
    <t>=NB.SI.ENS(Tableau1[Début];"&lt;"&amp;I4)</t>
  </si>
  <si>
    <t>=NB.SI.ENS(Tableau1[Fin];"&gt;="&amp;AUJOURDHUI())</t>
  </si>
  <si>
    <t>août</t>
  </si>
  <si>
    <t>septembre</t>
  </si>
  <si>
    <t>octobre</t>
  </si>
  <si>
    <t>novembre</t>
  </si>
  <si>
    <t>mois</t>
  </si>
  <si>
    <t>charge restante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</si>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</sst>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ill="1"/>
    <xf numFmtId="14" fontId="0" fillId="6" borderId="0" xfId="0" applyNumberFormat="1" applyFill="1"/>
    <xf numFmtId="0" fontId="1" fillId="5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27">
    <dxf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right" vertical="bottom" textRotation="0" wrapText="0" relativeIndent="1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medium">
          <color theme="1"/>
        </top>
        <bottom style="medium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5"/>
          <bgColor theme="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647700</xdr:colOff>
      <xdr:row>0</xdr:row>
      <xdr:rowOff>123826</xdr:rowOff>
    </xdr:from>
    <xdr:to>
      <xdr:col>18</xdr:col>
      <xdr:colOff>561975</xdr:colOff>
      <xdr:row>3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D600140-C82A-3B31-391D-1A2FF99A5C40}"/>
            </a:ext>
          </a:extLst>
        </xdr:cNvPr>
        <xdr:cNvSpPr txBox="1"/>
      </xdr:nvSpPr>
      <xdr:spPr>
        <a:xfrm>
          <a:off x="8991600" y="123826"/>
          <a:ext cx="3295650" cy="5143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https://forum.excel-pratique.com/s/goto/1215341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7C89ACC-9D09-4026-8726-E5D5A59EF938}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Fin" tableColumnId="2"/>
      <queryTableField id="3" name="nom" tableColumnId="3"/>
      <queryTableField id="4" name="août" tableColumnId="4"/>
      <queryTableField id="5" name="septembre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84447A1E-7BEE-4A20-9DB3-CA8D7954B054}" autoFormatId="16" applyNumberFormats="0" applyBorderFormats="0" applyFontFormats="0" applyPatternFormats="0" applyAlignmentFormats="0" applyWidthHeightFormats="0">
  <queryTableRefresh nextId="3">
    <queryTableFields count="2">
      <queryTableField id="1" name="Mois" tableColumnId="1"/>
      <queryTableField id="2" name="Charge" tableColumnId="2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8A47-4549-43BC-8428-7231F3DA9E7E}" name="taches" displayName="taches" ref="B2:E7" totalsRowShown="0">
  <autoFilter ref="B2:E7" xr:uid="{DB5A8A47-4549-43BC-8428-7231F3DA9E7E}">
    <filterColumn colId="0" hiddenButton="1"/>
    <filterColumn colId="1" hiddenButton="1"/>
    <filterColumn colId="2" hiddenButton="1"/>
    <filterColumn colId="3" hiddenButton="1"/>
  </autoFilter>
  <tableColumns count="4">
    <tableColumn id="1" xr3:uid="{7ED7BFEA-9404-4F5F-BBBF-4396C9FCC4FF}" name="Début" dataDxfId="26"/>
    <tableColumn id="2" xr3:uid="{AEC21292-F4EE-4918-95ED-89307F065B33}" name="Fin" dataDxfId="25"/>
    <tableColumn id="3" xr3:uid="{8C6ECDA1-CF7D-4253-BE36-7818F9F0DB4E}" name="nom" dataDxfId="24"/>
    <tableColumn id="4" xr3:uid="{3F693F40-7EFB-4274-91F9-B351C925DF58}" name="charge / JO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5ED60B-E4BF-44C8-A883-984386185E18}" name="Tableau2" displayName="Tableau2" ref="H2:J5" totalsRowShown="0">
  <autoFilter ref="H2:J5" xr:uid="{935ED60B-E4BF-44C8-A883-984386185E18}">
    <filterColumn colId="0" hiddenButton="1"/>
    <filterColumn colId="1" hiddenButton="1"/>
    <filterColumn colId="2" hiddenButton="1"/>
  </autoFilter>
  <tableColumns count="3">
    <tableColumn id="1" xr3:uid="{0CEC22F4-0C39-481C-B0D5-0BE715C1C351}" name="DbtPériode" dataDxfId="23"/>
    <tableColumn id="2" xr3:uid="{048BC2C1-4BAF-48C2-B1F1-F635C13DC043}" name="Charge" dataDxfId="22">
      <calculatedColumnFormula array="1">SUMPRODUCT(
--(taches[Début]&lt;H4),
--(taches[Fin]&gt;=#REF!),
--(taches[Fin]&gt;=Tableau2[[#This Row],[DbtPériode]]),
NETWORKDAYS(
taches[Début]+0,
MIN(taches[Fin]+0,EDATE(Tableau2[[#This Row],[DbtPériode]]+0,1)-1)+0
)
)</calculatedColumnFormula>
    </tableColumn>
    <tableColumn id="3" xr3:uid="{091EFB00-B9FF-4E95-8839-489793D45879}" name="nbsi" dataDxfId="21">
      <calculatedColumnFormula>COUNTIFS(taches[Début],"&lt;"&amp;H4,taches[Fin],"&gt;="&amp;TODAY(),taches[Fin],"&gt;="&amp;Tableau2[[#This Row],[DbtPériode]])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2E6F8F-34A1-417F-B28F-A0D14F2783C3}" name="taches5" displayName="taches5" ref="B2:I7" totalsRowShown="0">
  <autoFilter ref="B2:I7" xr:uid="{A82E6F8F-34A1-417F-B28F-A0D14F2783C3}"/>
  <tableColumns count="8">
    <tableColumn id="1" xr3:uid="{C8CA6D79-CBB9-40D7-B0AC-AFB21E3AA573}" name="Début" dataDxfId="20"/>
    <tableColumn id="2" xr3:uid="{E1B1E147-883D-414E-8A35-E18CAB235331}" name="Fin" dataDxfId="19"/>
    <tableColumn id="3" xr3:uid="{3BA5A664-39F6-4876-A934-855654160FAA}" name="nom" dataDxfId="18"/>
    <tableColumn id="4" xr3:uid="{1AC7E780-BDB6-4C58-AAA5-25836558343D}" name="charge / JO"/>
    <tableColumn id="5" xr3:uid="{C34E76EE-3990-4808-829B-9B22C3A8BD57}" name="août" dataDxfId="17">
      <calculatedColumnFormula>IF(TODAY()&lt;taches5[[#This Row],[Fin]],NETWORKDAYS(MAX(TODAY(),taches5[[#This Row],[Début]],DATE(2024,8,1)),MIN(taches5[[#This Row],[Fin]],DATE(2024,8,31)))*taches5[[#This Row],[charge / JO]],"")</calculatedColumnFormula>
    </tableColumn>
    <tableColumn id="6" xr3:uid="{92C125B0-5518-4C21-9ED0-B29935899A4F}" name="septembre" dataDxfId="16">
      <calculatedColumnFormula>IF(TODAY()&lt;taches5[[#This Row],[Fin]],NETWORKDAYS(MAX(TODAY(),taches5[[#This Row],[Début]],DATE(2024,9,1)),MIN(taches5[[#This Row],[Fin]],DATE(2024,9,30)))*taches5[[#This Row],[charge / JO]],"")</calculatedColumnFormula>
    </tableColumn>
    <tableColumn id="7" xr3:uid="{C7942732-C73A-4EA9-AD25-5D8BD8369B42}" name="octobre" dataDxfId="15">
      <calculatedColumnFormula>IF(AND(TODAY()&lt;taches5[[#This Row],[Fin]],taches5[[#This Row],[Début]]&gt;DATE(2024,10,1)),NETWORKDAYS(MAX(TODAY(),taches5[[#This Row],[Début]],DATE(2024,10,1)),MIN(taches5[[#This Row],[Fin]],DATE(2024,10,31)))*taches5[[#This Row],[charge / JO]],"")</calculatedColumnFormula>
    </tableColumn>
    <tableColumn id="8" xr3:uid="{BBA8AFF7-149E-4AD3-B011-24CE974A789F}" name="novembre" dataDxfId="14">
      <calculatedColumnFormula>IF(AND(TODAY()&lt;taches5[[#This Row],[Fin]],taches5[[#This Row],[Début]]&gt;DATE(2024,11,1)),NETWORKDAYS(MAX(TODAY(),taches5[[#This Row],[Début]],DATE(2024,11,1)),MIN(taches5[[#This Row],[Fin]],DATE(2024,11,30)))*taches5[[#This Row],[charge / JO]],"")</calculatedColumnFormula>
    </tableColumn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98EB22C-2F51-4DC6-A12E-5E4B11BDD2DC}" name="Tableau5" displayName="Tableau5" ref="L2:M5" totalsRowShown="0">
  <autoFilter ref="L2:M5" xr:uid="{F98EB22C-2F51-4DC6-A12E-5E4B11BDD2DC}"/>
  <tableColumns count="2">
    <tableColumn id="1" xr3:uid="{12837580-4E5E-4673-BE0A-50C5AAA4E442}" name="mois"/>
    <tableColumn id="2" xr3:uid="{E14DA16B-ED12-4A0B-AF36-51E032E5EB45}" name="charge restante">
      <calculatedColumnFormula>SUM(taches5[août])</calculatedColumnFormula>
    </tableColumn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53674EF-5912-4724-B275-8D8A7CD9ECC3}" name="t_Data" displayName="t_Data" ref="B10:E15" totalsRowShown="0" headerRowDxfId="13" headerRowBorderDxfId="12" tableBorderDxfId="11">
  <autoFilter ref="B10:E15" xr:uid="{F53674EF-5912-4724-B275-8D8A7CD9ECC3}">
    <filterColumn colId="0" hiddenButton="1"/>
    <filterColumn colId="1" hiddenButton="1"/>
    <filterColumn colId="2" hiddenButton="1"/>
    <filterColumn colId="3" hiddenButton="1"/>
  </autoFilter>
  <tableColumns count="4">
    <tableColumn id="1" xr3:uid="{EBEAD6C6-4123-4514-AD96-9EA611B81E10}" name="Début" dataDxfId="10"/>
    <tableColumn id="2" xr3:uid="{AD7D4217-BC13-44E6-900B-7D2645E77D6C}" name="Fin" dataDxfId="9"/>
    <tableColumn id="3" xr3:uid="{77BAB04D-C670-4005-B1C6-4799D1D20879}" name="nom" dataDxfId="8"/>
    <tableColumn id="4" xr3:uid="{D30C0E35-786E-4B57-9BA2-99C3E90DD170}" name="charge / JO" dataDxfId="7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456D7A4-B528-4700-9B19-3E4639083D18}" name="Repart_mensuelle" displayName="Repart_mensuelle" ref="B18:F22" tableType="queryTable" totalsRowShown="0">
  <autoFilter ref="B18:F22" xr:uid="{B456D7A4-B528-4700-9B19-3E4639083D1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DE42120-7F07-4738-92E8-21EB17E4E93F}" uniqueName="1" name="Début" queryTableFieldId="1" dataDxfId="4"/>
    <tableColumn id="2" xr3:uid="{F39F28F6-357D-443D-B52B-7A688F2A8E6F}" uniqueName="2" name="Fin" queryTableFieldId="2" dataDxfId="3"/>
    <tableColumn id="3" xr3:uid="{EC16FF8B-2D8E-480B-BB50-6C93E3BE0170}" uniqueName="3" name="nom" queryTableFieldId="3" dataDxfId="2"/>
    <tableColumn id="4" xr3:uid="{6687D952-8B5C-4A42-BF42-EEFCAF9CC30B}" uniqueName="4" name="août" queryTableFieldId="4" dataDxfId="1"/>
    <tableColumn id="5" xr3:uid="{A7D3EDCD-F01A-40C6-B648-F635C1F7FBA6}" uniqueName="5" name="septembre" queryTableFieldId="5" dataDxfId="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52426E5-40E7-46AD-B946-84E3537B31E0}" name="Repart_mensuelle__2" displayName="Repart_mensuelle__2" ref="K18:L20" tableType="queryTable" totalsRowShown="0">
  <autoFilter ref="K18:L20" xr:uid="{F52426E5-40E7-46AD-B946-84E3537B31E0}">
    <filterColumn colId="0" hiddenButton="1"/>
    <filterColumn colId="1" hiddenButton="1"/>
  </autoFilter>
  <tableColumns count="2">
    <tableColumn id="1" xr3:uid="{09D9E6D1-7BC9-4526-924F-C5308ED3C10C}" uniqueName="1" name="Mois" queryTableFieldId="1" dataDxfId="6"/>
    <tableColumn id="2" xr3:uid="{E8DC7B61-C209-470C-AFD1-951B11CE5332}" uniqueName="2" name="Charge" queryTableFieldId="2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422AC-6333-4BFC-AAA9-B80491A5E2B6}">
  <dimension ref="B2:L9"/>
  <sheetViews>
    <sheetView showGridLines="0" workbookViewId="0">
      <selection activeCell="F8" sqref="A1:F8"/>
    </sheetView>
  </sheetViews>
  <sheetFormatPr baseColWidth="10" defaultRowHeight="15" x14ac:dyDescent="0.25"/>
  <cols>
    <col min="8" max="8" width="12.28515625" customWidth="1"/>
  </cols>
  <sheetData>
    <row r="2" spans="2:12" x14ac:dyDescent="0.25">
      <c r="B2" t="s">
        <v>0</v>
      </c>
      <c r="C2" t="s">
        <v>1</v>
      </c>
      <c r="D2" t="s">
        <v>2</v>
      </c>
      <c r="E2" t="s">
        <v>9</v>
      </c>
      <c r="H2" t="s">
        <v>7</v>
      </c>
      <c r="I2" t="s">
        <v>8</v>
      </c>
      <c r="J2" t="s">
        <v>11</v>
      </c>
      <c r="L2" s="2" t="s">
        <v>13</v>
      </c>
    </row>
    <row r="3" spans="2:12" x14ac:dyDescent="0.25">
      <c r="B3" s="1">
        <v>45505</v>
      </c>
      <c r="C3" s="1">
        <v>45518</v>
      </c>
      <c r="D3" t="s">
        <v>3</v>
      </c>
      <c r="E3">
        <v>5</v>
      </c>
      <c r="H3" s="1">
        <v>45505</v>
      </c>
      <c r="I3" t="e" cm="1">
        <f t="array" ref="I3">SUMPRODUCT(
--(taches[Début]&lt;H4),
--(taches[Fin]&gt;=#REF!),
--(taches[Fin]&gt;=Tableau2[[#This Row],[DbtPériode]]),
NETWORKDAYS(
taches[Début]+0,
MIN(taches[Fin]+0,EDATE(Tableau2[[#This Row],[DbtPériode]]+0,1)-1)+0
)
)</f>
        <v>#REF!</v>
      </c>
      <c r="J3" s="4">
        <f ca="1">COUNTIFS(taches[Début],"&lt;"&amp;H4,taches[Fin],"&gt;="&amp;TODAY(),taches[Fin],"&gt;="&amp;Tableau2[[#This Row],[DbtPériode]])</f>
        <v>3</v>
      </c>
      <c r="K3">
        <f ca="1">NETWORKDAYS(TODAY(),DATE(2024,8,31))*2</f>
        <v>8</v>
      </c>
      <c r="L3" s="3" t="s">
        <v>12</v>
      </c>
    </row>
    <row r="4" spans="2:12" x14ac:dyDescent="0.25">
      <c r="B4" s="1">
        <v>45505</v>
      </c>
      <c r="C4" s="1">
        <v>45535</v>
      </c>
      <c r="D4" t="s">
        <v>4</v>
      </c>
      <c r="E4">
        <v>3</v>
      </c>
      <c r="H4" s="1">
        <v>45536</v>
      </c>
      <c r="I4" t="e" cm="1">
        <f t="array" ref="I4">SUMPRODUCT(
--(taches[Début]&lt;H5),
--(taches[Fin]&gt;=#REF!),
--(taches[Fin]&gt;=Tableau2[[#This Row],[DbtPériode]]),
NETWORKDAYS(
taches[Début]+0,
MIN(taches[Fin]+0,EDATE(Tableau2[[#This Row],[DbtPériode]]+0,1)-1)+0
)
)</f>
        <v>#REF!</v>
      </c>
      <c r="J4">
        <f ca="1">COUNTIFS(taches[Début],"&lt;"&amp;H5,taches[Fin],"&gt;="&amp;TODAY(),taches[Fin],"&gt;="&amp;Tableau2[[#This Row],[DbtPériode]])</f>
        <v>3</v>
      </c>
    </row>
    <row r="5" spans="2:12" x14ac:dyDescent="0.25">
      <c r="B5" s="1">
        <v>45505</v>
      </c>
      <c r="C5" s="1">
        <v>45565</v>
      </c>
      <c r="D5" t="s">
        <v>5</v>
      </c>
      <c r="E5">
        <v>7</v>
      </c>
      <c r="H5" s="1">
        <v>45566</v>
      </c>
      <c r="I5" t="e" cm="1">
        <f t="array" ref="I5">SUMPRODUCT(
--(taches[Début]&lt;H6),
--(taches[Fin]&gt;=#REF!),
--(taches[Fin]&gt;=Tableau2[[#This Row],[DbtPériode]]),
NETWORKDAYS(
taches[Début]+0,
MIN(taches[Fin]+0,EDATE(Tableau2[[#This Row],[DbtPériode]]+0,1)-1)+0
)
)</f>
        <v>#REF!</v>
      </c>
      <c r="J5">
        <f ca="1">COUNTIFS(taches[Début],"&lt;"&amp;H6,taches[Fin],"&gt;="&amp;TODAY(),taches[Fin],"&gt;="&amp;Tableau2[[#This Row],[DbtPériode]])</f>
        <v>0</v>
      </c>
    </row>
    <row r="6" spans="2:12" x14ac:dyDescent="0.25">
      <c r="B6" s="1">
        <v>45534</v>
      </c>
      <c r="C6" s="1">
        <v>45565</v>
      </c>
      <c r="D6" t="s">
        <v>6</v>
      </c>
      <c r="E6">
        <v>2</v>
      </c>
    </row>
    <row r="7" spans="2:12" x14ac:dyDescent="0.25">
      <c r="B7" s="1">
        <v>45536</v>
      </c>
      <c r="C7" s="1">
        <v>45565</v>
      </c>
      <c r="D7" t="s">
        <v>10</v>
      </c>
      <c r="E7">
        <v>3</v>
      </c>
    </row>
    <row r="8" spans="2:12" x14ac:dyDescent="0.25">
      <c r="B8" s="1"/>
    </row>
    <row r="9" spans="2:12" x14ac:dyDescent="0.25">
      <c r="B9" s="1"/>
      <c r="J9" t="str">
        <f ca="1">_xlfn.FORMULATEXT(I3)</f>
        <v>=SOMMEPROD(
--(taches[Début]&lt;H4);
--(taches[Fin]&gt;=#REF!);
--(taches[Fin]&gt;=[@DbtPériode]);
NB.JOURS.OUVRES(
taches[Début]+0;
MIN(taches[Fin]+0;MOIS.DECALER([@DbtPériode]+0;1)-1)+0
)
)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0A44D-C445-4340-903D-0475CD3D0207}">
  <dimension ref="B1:M22"/>
  <sheetViews>
    <sheetView showGridLines="0" tabSelected="1" workbookViewId="0">
      <selection activeCell="P8" sqref="P8"/>
    </sheetView>
  </sheetViews>
  <sheetFormatPr baseColWidth="10" defaultRowHeight="15" x14ac:dyDescent="0.25"/>
  <cols>
    <col min="1" max="1" width="3.7109375" customWidth="1"/>
    <col min="2" max="3" width="10.42578125" bestFit="1" customWidth="1"/>
    <col min="4" max="4" width="6.28515625" bestFit="1" customWidth="1"/>
    <col min="5" max="5" width="5" bestFit="1" customWidth="1"/>
    <col min="6" max="6" width="10.85546875" bestFit="1" customWidth="1"/>
    <col min="7" max="7" width="12.28515625" bestFit="1" customWidth="1"/>
    <col min="8" max="8" width="9.7109375" bestFit="1" customWidth="1"/>
    <col min="9" max="9" width="11.5703125" bestFit="1" customWidth="1"/>
    <col min="10" max="10" width="6.85546875" bestFit="1" customWidth="1"/>
    <col min="11" max="11" width="12.28515625" bestFit="1" customWidth="1"/>
    <col min="12" max="12" width="9.7109375" bestFit="1" customWidth="1"/>
    <col min="13" max="13" width="16" bestFit="1" customWidth="1"/>
    <col min="16" max="16" width="9.7109375" bestFit="1" customWidth="1"/>
    <col min="17" max="17" width="6.7109375" bestFit="1" customWidth="1"/>
  </cols>
  <sheetData>
    <row r="1" spans="2:13" x14ac:dyDescent="0.25">
      <c r="C1" s="1"/>
    </row>
    <row r="2" spans="2:13" x14ac:dyDescent="0.25">
      <c r="B2" t="s">
        <v>0</v>
      </c>
      <c r="C2" t="s">
        <v>1</v>
      </c>
      <c r="D2" t="s">
        <v>2</v>
      </c>
      <c r="E2" t="s">
        <v>9</v>
      </c>
      <c r="F2" t="s">
        <v>14</v>
      </c>
      <c r="G2" t="s">
        <v>15</v>
      </c>
      <c r="H2" t="s">
        <v>16</v>
      </c>
      <c r="I2" t="s">
        <v>17</v>
      </c>
      <c r="L2" t="s">
        <v>18</v>
      </c>
      <c r="M2" t="s">
        <v>19</v>
      </c>
    </row>
    <row r="3" spans="2:13" x14ac:dyDescent="0.25">
      <c r="B3" s="1">
        <v>45505</v>
      </c>
      <c r="C3" s="1">
        <v>45518</v>
      </c>
      <c r="D3" t="s">
        <v>3</v>
      </c>
      <c r="E3">
        <v>5</v>
      </c>
      <c r="F3" t="str">
        <f ca="1">IF(TODAY()&lt;taches5[[#This Row],[Fin]],NETWORKDAYS(MAX(TODAY(),taches5[[#This Row],[Début]],DATE(2024,8,1)),MIN(taches5[[#This Row],[Fin]],DATE(2024,8,31)))*taches5[[#This Row],[charge / JO]],"")</f>
        <v/>
      </c>
      <c r="G3" t="str">
        <f ca="1">IF(TODAY()&lt;taches5[[#This Row],[Fin]],NETWORKDAYS(MAX(TODAY(),taches5[[#This Row],[Début]],DATE(2024,9,1)),MIN(taches5[[#This Row],[Fin]],DATE(2024,9,30)))*taches5[[#This Row],[charge / JO]],"")</f>
        <v/>
      </c>
      <c r="H3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3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3" t="s">
        <v>14</v>
      </c>
      <c r="M3">
        <f ca="1">SUM(taches5[août])</f>
        <v>42</v>
      </c>
    </row>
    <row r="4" spans="2:13" x14ac:dyDescent="0.25">
      <c r="B4" s="1">
        <v>45505</v>
      </c>
      <c r="C4" s="1">
        <v>45535</v>
      </c>
      <c r="D4" t="s">
        <v>4</v>
      </c>
      <c r="E4">
        <v>3</v>
      </c>
      <c r="F4">
        <f ca="1">IF(TODAY()&lt;taches5[[#This Row],[Fin]],NETWORKDAYS(MAX(TODAY(),taches5[[#This Row],[Début]],DATE(2024,8,1)),MIN(taches5[[#This Row],[Fin]],DATE(2024,8,31)))*taches5[[#This Row],[charge / JO]],"")</f>
        <v>12</v>
      </c>
      <c r="G4">
        <f ca="1">IF(TODAY()&lt;taches5[[#This Row],[Fin]],NETWORKDAYS(MAX(TODAY(),taches5[[#This Row],[Début]],DATE(2024,9,1)),MIN(taches5[[#This Row],[Fin]],DATE(2024,9,30)))*taches5[[#This Row],[charge / JO]],"")</f>
        <v>0</v>
      </c>
      <c r="H4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4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4" t="s">
        <v>15</v>
      </c>
      <c r="M4">
        <f ca="1">SUM(taches5[septembre])</f>
        <v>252</v>
      </c>
    </row>
    <row r="5" spans="2:13" x14ac:dyDescent="0.25">
      <c r="B5" s="1">
        <v>45505</v>
      </c>
      <c r="C5" s="1">
        <v>45565</v>
      </c>
      <c r="D5" t="s">
        <v>5</v>
      </c>
      <c r="E5">
        <v>7</v>
      </c>
      <c r="F5">
        <f ca="1">IF(TODAY()&lt;taches5[[#This Row],[Fin]],NETWORKDAYS(MAX(TODAY(),taches5[[#This Row],[Début]],DATE(2024,8,1)),MIN(taches5[[#This Row],[Fin]],DATE(2024,8,31)))*taches5[[#This Row],[charge / JO]],"")</f>
        <v>28</v>
      </c>
      <c r="G5">
        <f ca="1">IF(TODAY()&lt;taches5[[#This Row],[Fin]],NETWORKDAYS(MAX(TODAY(),taches5[[#This Row],[Début]],DATE(2024,9,1)),MIN(taches5[[#This Row],[Fin]],DATE(2024,9,30)))*taches5[[#This Row],[charge / JO]],"")</f>
        <v>147</v>
      </c>
      <c r="H5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5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5" t="s">
        <v>16</v>
      </c>
      <c r="M5">
        <f ca="1">SUM(taches5[octobre])</f>
        <v>0</v>
      </c>
    </row>
    <row r="6" spans="2:13" x14ac:dyDescent="0.25">
      <c r="B6" s="1">
        <v>45534</v>
      </c>
      <c r="C6" s="1">
        <v>45565</v>
      </c>
      <c r="D6" t="s">
        <v>6</v>
      </c>
      <c r="E6">
        <v>2</v>
      </c>
      <c r="F6">
        <f ca="1">IF(TODAY()&lt;taches5[[#This Row],[Fin]],NETWORKDAYS(MAX(TODAY(),taches5[[#This Row],[Début]],DATE(2024,8,1)),MIN(taches5[[#This Row],[Fin]],DATE(2024,8,31)))*taches5[[#This Row],[charge / JO]],"")</f>
        <v>2</v>
      </c>
      <c r="G6">
        <f ca="1">IF(TODAY()&lt;taches5[[#This Row],[Fin]],NETWORKDAYS(MAX(TODAY(),taches5[[#This Row],[Début]],DATE(2024,9,1)),MIN(taches5[[#This Row],[Fin]],DATE(2024,9,30)))*taches5[[#This Row],[charge / JO]],"")</f>
        <v>42</v>
      </c>
      <c r="H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7" spans="2:13" x14ac:dyDescent="0.25">
      <c r="B7" s="1">
        <v>45536</v>
      </c>
      <c r="C7" s="1">
        <v>45565</v>
      </c>
      <c r="D7" t="s">
        <v>10</v>
      </c>
      <c r="E7">
        <v>3</v>
      </c>
      <c r="F7">
        <f ca="1">IF(TODAY()&lt;taches5[[#This Row],[Fin]],NETWORKDAYS(MAX(TODAY(),taches5[[#This Row],[Début]],DATE(2024,8,1)),MIN(taches5[[#This Row],[Fin]],DATE(2024,8,31)))*taches5[[#This Row],[charge / JO]],"")</f>
        <v>0</v>
      </c>
      <c r="G7">
        <f ca="1">IF(TODAY()&lt;taches5[[#This Row],[Fin]],NETWORKDAYS(MAX(TODAY(),taches5[[#This Row],[Début]],DATE(2024,9,1)),MIN(taches5[[#This Row],[Fin]],DATE(2024,9,30)))*taches5[[#This Row],[charge / JO]],"")</f>
        <v>63</v>
      </c>
      <c r="H7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7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8" spans="2:13" x14ac:dyDescent="0.25">
      <c r="B8" s="1"/>
    </row>
    <row r="10" spans="2:13" ht="15.75" thickBot="1" x14ac:dyDescent="0.3">
      <c r="B10" s="7" t="s">
        <v>0</v>
      </c>
      <c r="C10" s="7" t="s">
        <v>1</v>
      </c>
      <c r="D10" s="7" t="s">
        <v>2</v>
      </c>
      <c r="E10" s="7" t="s">
        <v>9</v>
      </c>
    </row>
    <row r="11" spans="2:13" x14ac:dyDescent="0.25">
      <c r="B11" s="6">
        <v>45505</v>
      </c>
      <c r="C11" s="6">
        <v>45518</v>
      </c>
      <c r="D11" s="5" t="s">
        <v>3</v>
      </c>
      <c r="E11" s="5">
        <v>5</v>
      </c>
    </row>
    <row r="12" spans="2:13" x14ac:dyDescent="0.25">
      <c r="B12" s="1">
        <v>45505</v>
      </c>
      <c r="C12" s="1">
        <v>45535</v>
      </c>
      <c r="D12" t="s">
        <v>4</v>
      </c>
      <c r="E12">
        <v>3</v>
      </c>
    </row>
    <row r="13" spans="2:13" x14ac:dyDescent="0.25">
      <c r="B13" s="6">
        <v>45505</v>
      </c>
      <c r="C13" s="6">
        <v>45565</v>
      </c>
      <c r="D13" s="5" t="s">
        <v>5</v>
      </c>
      <c r="E13" s="5">
        <v>7</v>
      </c>
    </row>
    <row r="14" spans="2:13" x14ac:dyDescent="0.25">
      <c r="B14" s="1">
        <v>45534</v>
      </c>
      <c r="C14" s="1">
        <v>45565</v>
      </c>
      <c r="D14" t="s">
        <v>6</v>
      </c>
      <c r="E14">
        <v>2</v>
      </c>
    </row>
    <row r="15" spans="2:13" x14ac:dyDescent="0.25">
      <c r="B15" s="6">
        <v>45536</v>
      </c>
      <c r="C15" s="6">
        <v>45565</v>
      </c>
      <c r="D15" s="5" t="s">
        <v>10</v>
      </c>
      <c r="E15" s="5">
        <v>3</v>
      </c>
      <c r="G15" s="1"/>
    </row>
    <row r="16" spans="2:13" x14ac:dyDescent="0.25">
      <c r="C16" s="1"/>
      <c r="E16" s="1"/>
      <c r="G16" s="1"/>
    </row>
    <row r="17" spans="2:12" x14ac:dyDescent="0.25">
      <c r="C17" s="1"/>
      <c r="E17" s="1"/>
      <c r="G17" s="1"/>
    </row>
    <row r="18" spans="2:12" x14ac:dyDescent="0.25">
      <c r="B18" s="8" t="s">
        <v>0</v>
      </c>
      <c r="C18" s="9" t="s">
        <v>1</v>
      </c>
      <c r="D18" s="10" t="s">
        <v>2</v>
      </c>
      <c r="E18" s="9" t="s">
        <v>14</v>
      </c>
      <c r="F18" s="9" t="s">
        <v>15</v>
      </c>
      <c r="G18" s="1"/>
      <c r="K18" s="10" t="s">
        <v>20</v>
      </c>
      <c r="L18" s="9" t="s">
        <v>8</v>
      </c>
    </row>
    <row r="19" spans="2:12" x14ac:dyDescent="0.25">
      <c r="B19" s="8">
        <v>45505</v>
      </c>
      <c r="C19" s="8">
        <v>45535</v>
      </c>
      <c r="D19" s="10" t="s">
        <v>4</v>
      </c>
      <c r="E19" s="11">
        <v>12</v>
      </c>
      <c r="F19" s="11"/>
      <c r="G19" s="1"/>
      <c r="K19" s="10" t="s">
        <v>14</v>
      </c>
      <c r="L19" s="11">
        <v>42</v>
      </c>
    </row>
    <row r="20" spans="2:12" x14ac:dyDescent="0.25">
      <c r="B20" s="8">
        <v>45505</v>
      </c>
      <c r="C20" s="8">
        <v>45565</v>
      </c>
      <c r="D20" s="10" t="s">
        <v>5</v>
      </c>
      <c r="E20" s="11">
        <v>28</v>
      </c>
      <c r="F20" s="11">
        <v>147</v>
      </c>
      <c r="G20" s="1"/>
      <c r="K20" s="10" t="s">
        <v>15</v>
      </c>
      <c r="L20" s="11">
        <v>252</v>
      </c>
    </row>
    <row r="21" spans="2:12" x14ac:dyDescent="0.25">
      <c r="B21" s="8">
        <v>45534</v>
      </c>
      <c r="C21" s="8">
        <v>45565</v>
      </c>
      <c r="D21" s="10" t="s">
        <v>6</v>
      </c>
      <c r="E21" s="11">
        <v>2</v>
      </c>
      <c r="F21" s="11">
        <v>42</v>
      </c>
      <c r="G21" s="1"/>
    </row>
    <row r="22" spans="2:12" x14ac:dyDescent="0.25">
      <c r="B22" s="8">
        <v>45536</v>
      </c>
      <c r="C22" s="8">
        <v>45565</v>
      </c>
      <c r="D22" s="10" t="s">
        <v>10</v>
      </c>
      <c r="E22" s="11"/>
      <c r="F22" s="11">
        <v>63</v>
      </c>
      <c r="G22" s="1"/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335297-2CAC-40B3-954E-09A8E14FE180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d9290083-bd2f-48a2-8ac5-09a524b17d15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TABARY, Fabien</dc:creator>
  <cp:lastModifiedBy>JFL</cp:lastModifiedBy>
  <cp:lastPrinted>2024-08-27T08:27:11Z</cp:lastPrinted>
  <dcterms:created xsi:type="dcterms:W3CDTF">2024-08-26T14:15:00Z</dcterms:created>
  <dcterms:modified xsi:type="dcterms:W3CDTF">2024-08-27T08:30:34Z</dcterms:modified>
</cp:coreProperties>
</file>