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E0533EBB-AABD-4B08-A8BE-AFA7C83ED74D}" xr6:coauthVersionLast="47" xr6:coauthVersionMax="47" xr10:uidLastSave="{00000000-0000-0000-0000-000000000000}"/>
  <bookViews>
    <workbookView xWindow="8085" yWindow="2790" windowWidth="27990" windowHeight="12375" xr2:uid="{66B4BCA2-35B8-44B7-83C7-015F62DC650A}"/>
  </bookViews>
  <sheets>
    <sheet name="qté a repartir" sheetId="1" r:id="rId1"/>
    <sheet name="Gille de repartition" sheetId="2" r:id="rId2"/>
    <sheet name="TOTAL REPARTITION" sheetId="9" r:id="rId3"/>
  </sheets>
  <definedNames>
    <definedName name="DonnéesExternes_1" localSheetId="2" hidden="1">'TOTAL REPARTITION'!$A$22:$K$35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6" i="9" l="1"/>
  <c r="D36" i="9"/>
  <c r="E36" i="9"/>
  <c r="F36" i="9"/>
  <c r="G36" i="9"/>
  <c r="H36" i="9"/>
  <c r="I36" i="9"/>
  <c r="J36" i="9"/>
  <c r="B36" i="9"/>
  <c r="K36" i="9"/>
  <c r="F7" i="9" l="1"/>
  <c r="F8" i="9"/>
  <c r="F10" i="9"/>
  <c r="F11" i="9"/>
  <c r="F12" i="9"/>
  <c r="F13" i="9"/>
  <c r="F15" i="9"/>
  <c r="F3" i="9"/>
  <c r="B4" i="9"/>
  <c r="I4" i="9"/>
  <c r="J4" i="9"/>
  <c r="C5" i="9"/>
  <c r="D5" i="9"/>
  <c r="E5" i="9"/>
  <c r="H5" i="9"/>
  <c r="I5" i="9"/>
  <c r="J5" i="9"/>
  <c r="G6" i="9"/>
  <c r="H6" i="9"/>
  <c r="J6" i="9"/>
  <c r="B7" i="9"/>
  <c r="C7" i="9"/>
  <c r="G7" i="9"/>
  <c r="H7" i="9"/>
  <c r="E8" i="9"/>
  <c r="H8" i="9"/>
  <c r="I8" i="9"/>
  <c r="J8" i="9"/>
  <c r="C9" i="9"/>
  <c r="D9" i="9"/>
  <c r="E9" i="9"/>
  <c r="C10" i="9"/>
  <c r="G10" i="9"/>
  <c r="H10" i="9"/>
  <c r="I10" i="9"/>
  <c r="B11" i="9"/>
  <c r="C11" i="9"/>
  <c r="J11" i="9"/>
  <c r="C12" i="9"/>
  <c r="D12" i="9"/>
  <c r="E12" i="9"/>
  <c r="G12" i="9"/>
  <c r="I12" i="9"/>
  <c r="J12" i="9"/>
  <c r="H13" i="9"/>
  <c r="I13" i="9"/>
  <c r="B14" i="9"/>
  <c r="C14" i="9"/>
  <c r="D14" i="9"/>
  <c r="G14" i="9"/>
  <c r="H14" i="9"/>
  <c r="I14" i="9"/>
  <c r="G15" i="9"/>
  <c r="I15" i="9"/>
  <c r="J15" i="9"/>
  <c r="I3" i="9"/>
  <c r="H3" i="9"/>
  <c r="G3" i="9"/>
  <c r="K17" i="2"/>
  <c r="J17" i="2"/>
  <c r="I17" i="2"/>
  <c r="G17" i="2"/>
  <c r="E17" i="2"/>
  <c r="D17" i="2"/>
  <c r="C17" i="2"/>
  <c r="B17" i="2"/>
  <c r="H12" i="2"/>
  <c r="F12" i="2"/>
  <c r="K6" i="1"/>
  <c r="K7" i="9" s="1"/>
  <c r="J6" i="1"/>
  <c r="J9" i="9" s="1"/>
  <c r="I6" i="1"/>
  <c r="I9" i="9" s="1"/>
  <c r="H6" i="1"/>
  <c r="H11" i="9" s="1"/>
  <c r="G6" i="1"/>
  <c r="G11" i="9" s="1"/>
  <c r="F6" i="1"/>
  <c r="F4" i="9" s="1"/>
  <c r="E6" i="1"/>
  <c r="E4" i="9" s="1"/>
  <c r="D6" i="1"/>
  <c r="D13" i="9" s="1"/>
  <c r="C6" i="1"/>
  <c r="C6" i="9" s="1"/>
  <c r="B6" i="1"/>
  <c r="B15" i="9" s="1"/>
  <c r="K3" i="9" l="1"/>
  <c r="D3" i="9"/>
  <c r="K14" i="9"/>
  <c r="C13" i="9"/>
  <c r="E11" i="9"/>
  <c r="H9" i="9"/>
  <c r="J7" i="9"/>
  <c r="B6" i="9"/>
  <c r="D4" i="9"/>
  <c r="K6" i="9"/>
  <c r="E15" i="9"/>
  <c r="E3" i="9"/>
  <c r="J14" i="9"/>
  <c r="B13" i="9"/>
  <c r="D11" i="9"/>
  <c r="G9" i="9"/>
  <c r="I7" i="9"/>
  <c r="I16" i="9" s="1"/>
  <c r="K5" i="9"/>
  <c r="C4" i="9"/>
  <c r="K12" i="9"/>
  <c r="K10" i="9"/>
  <c r="E7" i="9"/>
  <c r="J3" i="9"/>
  <c r="E14" i="9"/>
  <c r="H12" i="9"/>
  <c r="J10" i="9"/>
  <c r="B9" i="9"/>
  <c r="D7" i="9"/>
  <c r="G5" i="9"/>
  <c r="F14" i="9"/>
  <c r="K13" i="9"/>
  <c r="E10" i="9"/>
  <c r="B5" i="9"/>
  <c r="H15" i="9"/>
  <c r="J13" i="9"/>
  <c r="B12" i="9"/>
  <c r="D10" i="9"/>
  <c r="G8" i="9"/>
  <c r="I6" i="9"/>
  <c r="K4" i="9"/>
  <c r="F9" i="9"/>
  <c r="K8" i="9"/>
  <c r="B10" i="9"/>
  <c r="B3" i="9"/>
  <c r="D15" i="9"/>
  <c r="G13" i="9"/>
  <c r="I11" i="9"/>
  <c r="K9" i="9"/>
  <c r="C8" i="9"/>
  <c r="E6" i="9"/>
  <c r="H4" i="9"/>
  <c r="F6" i="9"/>
  <c r="K15" i="9"/>
  <c r="C15" i="9"/>
  <c r="E13" i="9"/>
  <c r="B8" i="9"/>
  <c r="D6" i="9"/>
  <c r="G4" i="9"/>
  <c r="F5" i="9"/>
  <c r="K11" i="9"/>
  <c r="D8" i="9"/>
  <c r="C3" i="9"/>
  <c r="C16" i="9" s="1"/>
  <c r="H17" i="2"/>
  <c r="F17" i="2"/>
  <c r="E16" i="9" l="1"/>
  <c r="G16" i="9"/>
  <c r="K16" i="9"/>
  <c r="F16" i="9"/>
  <c r="H16" i="9"/>
  <c r="J16" i="9"/>
  <c r="B16" i="9"/>
  <c r="D16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69EEC0C-3D5F-4180-AD10-A3E92759E10E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2" xr16:uid="{B4AD7037-14D1-4AB5-AAAE-563121C30AC6}" keepAlive="1" name="Requête - tQté" description="Connexion à la requête « tQté » dans le classeur." type="5" refreshedVersion="0" background="1">
    <dbPr connection="Provider=Microsoft.Mashup.OleDb.1;Data Source=$Workbook$;Location=tQté;Extended Properties=&quot;&quot;" command="SELECT * FROM [tQté]"/>
  </connection>
  <connection id="3" xr16:uid="{5D47FCE5-4B82-42F3-92C2-47ABFDE8ED8D}" keepAlive="1" name="Requête - tRepart" description="Connexion à la requête « tRepart » dans le classeur." type="5" refreshedVersion="0" background="1">
    <dbPr connection="Provider=Microsoft.Mashup.OleDb.1;Data Source=$Workbook$;Location=tRepart;Extended Properties=&quot;&quot;" command="SELECT * FROM [tRepart]"/>
  </connection>
</connections>
</file>

<file path=xl/sharedStrings.xml><?xml version="1.0" encoding="utf-8"?>
<sst xmlns="http://schemas.openxmlformats.org/spreadsheetml/2006/main" count="94" uniqueCount="34">
  <si>
    <t>LOTS</t>
  </si>
  <si>
    <t xml:space="preserve">Sorgho </t>
  </si>
  <si>
    <t>Mil</t>
  </si>
  <si>
    <t>Maïs Composite</t>
  </si>
  <si>
    <t>Maïs hybride</t>
  </si>
  <si>
    <t>Riz Irrigué</t>
  </si>
  <si>
    <t>Riz pluvial</t>
  </si>
  <si>
    <t>Niébé</t>
  </si>
  <si>
    <t>Sésame</t>
  </si>
  <si>
    <t>Arachide</t>
  </si>
  <si>
    <t>Soja</t>
  </si>
  <si>
    <t>REGIONS</t>
  </si>
  <si>
    <t>TABLEAU 1: BESOIN  en kg</t>
  </si>
  <si>
    <t xml:space="preserve">LOT 1: </t>
  </si>
  <si>
    <t xml:space="preserve">LOT 2: </t>
  </si>
  <si>
    <t xml:space="preserve">LOT 3: </t>
  </si>
  <si>
    <t>TOTAL</t>
  </si>
  <si>
    <t>TABLEAU 2: grille de repartition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</si>
  <si>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</si>
  <si>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</si>
  <si>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</si>
  <si>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</si>
  <si>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</si>
  <si>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</si>
  <si>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</si>
  <si>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</si>
  <si>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</si>
  <si>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</si>
  <si>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</si>
  <si>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</si>
  <si>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</si>
  <si>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TABLEAU 6: REPARTITION DU TOTAL DES LOT (1, 2, 3)</t>
  </si>
  <si>
    <t>Total</t>
  </si>
  <si>
    <t>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</si>
</sst>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_-;\-* #,##0_-;_-* &quot;-&quot;_-;_-@_-"/>
    <numFmt numFmtId="43" formatCode="_-* #,##0.00_-;\-* #,##0.00_-;_-* &quot;-&quot;??_-;_-@_-"/>
    <numFmt numFmtId="164" formatCode="_(* #,##0_);_(* \(#,##0\);_(* &quot;-&quot;??_);_(@_)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3" applyNumberFormat="0" applyFill="0" applyAlignment="0" applyProtection="0"/>
  </cellStyleXfs>
  <cellXfs count="24">
    <xf numFmtId="0" fontId="0" fillId="0" borderId="0" xfId="0"/>
    <xf numFmtId="9" fontId="4" fillId="0" borderId="2" xfId="3" applyFont="1" applyBorder="1" applyAlignment="1">
      <alignment horizontal="center" vertical="center"/>
    </xf>
    <xf numFmtId="9" fontId="2" fillId="0" borderId="2" xfId="3" applyFont="1" applyBorder="1" applyAlignment="1">
      <alignment horizontal="center" vertical="center" wrapText="1"/>
    </xf>
    <xf numFmtId="9" fontId="2" fillId="2" borderId="2" xfId="3" applyFont="1" applyFill="1" applyBorder="1"/>
    <xf numFmtId="0" fontId="0" fillId="0" borderId="2" xfId="0" applyBorder="1"/>
    <xf numFmtId="2" fontId="6" fillId="0" borderId="2" xfId="3" applyNumberFormat="1" applyFont="1" applyBorder="1"/>
    <xf numFmtId="9" fontId="5" fillId="0" borderId="2" xfId="3" applyFont="1" applyBorder="1"/>
    <xf numFmtId="43" fontId="5" fillId="0" borderId="2" xfId="1" applyFont="1" applyBorder="1"/>
    <xf numFmtId="0" fontId="2" fillId="0" borderId="0" xfId="0" applyFont="1"/>
    <xf numFmtId="0" fontId="0" fillId="0" borderId="0" xfId="0" applyAlignment="1"/>
    <xf numFmtId="0" fontId="3" fillId="0" borderId="1" xfId="0" applyFont="1" applyBorder="1" applyAlignment="1"/>
    <xf numFmtId="0" fontId="2" fillId="0" borderId="0" xfId="0" applyFont="1" applyAlignment="1"/>
    <xf numFmtId="9" fontId="0" fillId="0" borderId="0" xfId="3" applyFont="1" applyFill="1" applyBorder="1" applyAlignment="1">
      <alignment horizontal="center" vertical="center"/>
    </xf>
    <xf numFmtId="9" fontId="0" fillId="0" borderId="0" xfId="3" applyFont="1" applyFill="1" applyBorder="1" applyAlignment="1">
      <alignment horizontal="center" vertical="center" wrapText="1"/>
    </xf>
    <xf numFmtId="9" fontId="0" fillId="0" borderId="0" xfId="3" applyFont="1" applyFill="1" applyBorder="1"/>
    <xf numFmtId="2" fontId="0" fillId="0" borderId="0" xfId="3" applyNumberFormat="1" applyFont="1" applyFill="1" applyBorder="1"/>
    <xf numFmtId="2" fontId="0" fillId="0" borderId="0" xfId="1" applyNumberFormat="1" applyFont="1" applyFill="1" applyBorder="1"/>
    <xf numFmtId="0" fontId="0" fillId="0" borderId="0" xfId="0" applyFont="1" applyFill="1" applyBorder="1" applyAlignment="1"/>
    <xf numFmtId="16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1" fontId="0" fillId="0" borderId="0" xfId="2" applyFont="1" applyFill="1" applyBorder="1" applyAlignment="1">
      <alignment horizontal="center" vertical="center"/>
    </xf>
    <xf numFmtId="41" fontId="0" fillId="0" borderId="0" xfId="2" applyFont="1" applyFill="1" applyBorder="1" applyAlignment="1">
      <alignment horizontal="left" vertical="center"/>
    </xf>
    <xf numFmtId="4" fontId="0" fillId="0" borderId="0" xfId="0" applyNumberFormat="1"/>
    <xf numFmtId="0" fontId="2" fillId="0" borderId="3" xfId="4"/>
  </cellXfs>
  <cellStyles count="5">
    <cellStyle name="Milliers" xfId="1" builtinId="3"/>
    <cellStyle name="Milliers [0]" xfId="2" builtinId="6"/>
    <cellStyle name="Normal" xfId="0" builtinId="0"/>
    <cellStyle name="Pourcentage" xfId="3" builtinId="5"/>
    <cellStyle name="Total" xfId="4" builtinId="25"/>
  </cellStyles>
  <dxfs count="20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FC0534D-240D-4035-AF67-E2CF6A14CB91}" autoFormatId="16" applyNumberFormats="0" applyBorderFormats="0" applyFontFormats="0" applyPatternFormats="0" applyAlignmentFormats="0" applyWidthHeightFormats="0">
  <queryTableRefresh nextId="12">
    <queryTableFields count="11">
      <queryTableField id="1" name="REGIONS" tableColumnId="1"/>
      <queryTableField id="2" name="Sorgho " tableColumnId="2"/>
      <queryTableField id="3" name="Mil" tableColumnId="3"/>
      <queryTableField id="4" name="Maïs Composite" tableColumnId="4"/>
      <queryTableField id="5" name="Maïs hybride" tableColumnId="5"/>
      <queryTableField id="6" name="Riz Irrigué" tableColumnId="6"/>
      <queryTableField id="7" name="Riz pluvial" tableColumnId="7"/>
      <queryTableField id="8" name="Niébé" tableColumnId="8"/>
      <queryTableField id="9" name="Sésame" tableColumnId="9"/>
      <queryTableField id="10" name="Arachide" tableColumnId="10"/>
      <queryTableField id="11" name="Soja" tableColumnId="1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36FDF3-252C-4DEC-9EE2-9039670A1EB6}" name="tQté" displayName="tQté" ref="A2:K6" totalsRowShown="0">
  <autoFilter ref="A2:K6" xr:uid="{7C36FDF3-252C-4DEC-9EE2-9039670A1EB6}"/>
  <tableColumns count="11">
    <tableColumn id="1" xr3:uid="{30368305-352A-4A52-996A-8F1EE2CB3510}" name="LOTS"/>
    <tableColumn id="2" xr3:uid="{FF5E7FF1-7452-46B8-8C97-C9936A2A8ACA}" name="Sorgho "/>
    <tableColumn id="3" xr3:uid="{24DD843A-366F-48F2-A33D-5AA7823DBECA}" name="Mil"/>
    <tableColumn id="4" xr3:uid="{0ABDAB32-8124-472E-9BD6-853C44E60EA3}" name="Maïs Composite"/>
    <tableColumn id="5" xr3:uid="{E3278F14-F71F-4CE2-868F-6ECD1243210F}" name="Maïs hybride"/>
    <tableColumn id="6" xr3:uid="{9AE07EB0-8B91-4558-80D3-69B308378EDC}" name="Riz Irrigué"/>
    <tableColumn id="7" xr3:uid="{B0A982F2-28DE-4F62-872E-65D01F24CA69}" name="Riz pluvial"/>
    <tableColumn id="8" xr3:uid="{C7822819-2F73-46B8-B720-6AF873A63C53}" name="Niébé"/>
    <tableColumn id="9" xr3:uid="{33E63ED4-61A5-43F3-9177-63EFD73A6E40}" name="Sésame"/>
    <tableColumn id="10" xr3:uid="{C0580B53-BC60-47EC-9E94-698642F49904}" name="Arachide"/>
    <tableColumn id="11" xr3:uid="{0CD54A8C-28D1-4F16-92C9-C2ECDC6949AA}" name="Soja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DA7AD7-FCF5-47E2-B22E-3932CBA9D6D1}" name="tRepart" displayName="tRepart" ref="A3:K17" totalsRowShown="0">
  <autoFilter ref="A3:K17" xr:uid="{0DDA7AD7-FCF5-47E2-B22E-3932CBA9D6D1}"/>
  <tableColumns count="11">
    <tableColumn id="1" xr3:uid="{18F20B48-69F3-4E4F-9F1B-0C6E8C3CA278}" name="REGIONS"/>
    <tableColumn id="2" xr3:uid="{FCF4CD1E-E09A-4C48-B116-31F8B67D9F5E}" name="Sorgho "/>
    <tableColumn id="3" xr3:uid="{2989AC8A-EF1D-4E87-A498-4B5FEBF8915D}" name="Mil"/>
    <tableColumn id="4" xr3:uid="{20F4CD03-476C-4EA4-8677-CA5BCA000E5B}" name="Maïs Composite"/>
    <tableColumn id="5" xr3:uid="{D159291A-57F0-4667-B8FD-C24848129C67}" name="Maïs hybride"/>
    <tableColumn id="6" xr3:uid="{E433A505-0A59-453B-B7B1-741351E87354}" name="Riz Irrigué"/>
    <tableColumn id="7" xr3:uid="{8BA29AA2-50AD-4330-A5F9-F01405B88140}" name="Riz pluvial"/>
    <tableColumn id="8" xr3:uid="{D2D24B3B-1853-4FCB-8C4A-7B81A3AAB12A}" name="Niébé"/>
    <tableColumn id="9" xr3:uid="{42B0C785-FEC5-4316-B777-38D4E01D4C26}" name="Sésame"/>
    <tableColumn id="10" xr3:uid="{05B0A623-F132-425B-A101-61C859DE3315}" name="Arachide"/>
    <tableColumn id="11" xr3:uid="{255DDB32-9907-46C8-90EF-E6BAAAC074CD}" name="Soja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D88484B-7CAA-4230-AE85-C91A491ECEB8}" name="Final" displayName="Final" ref="A22:K36" tableType="queryTable" totalsRowCount="1">
  <autoFilter ref="A22:K35" xr:uid="{FD88484B-7CAA-4230-AE85-C91A491ECEB8}"/>
  <tableColumns count="11">
    <tableColumn id="1" xr3:uid="{969FE0C7-8813-4140-8D23-096953A513E2}" uniqueName="1" name="REGIONS" totalsRowLabel="Total" queryTableFieldId="1"/>
    <tableColumn id="2" xr3:uid="{BF326E19-6764-4EF9-BDAA-C778FF320F3B}" uniqueName="2" name="Sorgho " totalsRowFunction="sum" queryTableFieldId="2" dataDxfId="19" totalsRowDxfId="9"/>
    <tableColumn id="3" xr3:uid="{F08345E2-8D8B-4C66-AFE1-7427ED656751}" uniqueName="3" name="Mil" totalsRowFunction="sum" queryTableFieldId="3" dataDxfId="18" totalsRowDxfId="8"/>
    <tableColumn id="4" xr3:uid="{E737FF04-3954-4CA1-BDE5-4801E86B8D88}" uniqueName="4" name="Maïs Composite" totalsRowFunction="sum" queryTableFieldId="4" dataDxfId="17" totalsRowDxfId="7"/>
    <tableColumn id="5" xr3:uid="{CC3C5066-3301-41A2-8115-8A160810F489}" uniqueName="5" name="Maïs hybride" totalsRowFunction="sum" queryTableFieldId="5" dataDxfId="16" totalsRowDxfId="6"/>
    <tableColumn id="6" xr3:uid="{16923EC0-C11D-4B4D-B537-50EA8CA09F8D}" uniqueName="6" name="Riz Irrigué" totalsRowFunction="sum" queryTableFieldId="6" dataDxfId="15" totalsRowDxfId="5"/>
    <tableColumn id="7" xr3:uid="{1BF8B0A8-4B3C-4860-A1D6-E09542907735}" uniqueName="7" name="Riz pluvial" totalsRowFunction="sum" queryTableFieldId="7" dataDxfId="14" totalsRowDxfId="4"/>
    <tableColumn id="8" xr3:uid="{238A087C-EEB6-47B2-A897-ACC20AEDEDDD}" uniqueName="8" name="Niébé" totalsRowFunction="sum" queryTableFieldId="8" dataDxfId="13" totalsRowDxfId="3"/>
    <tableColumn id="9" xr3:uid="{7D7ECAFA-6BC2-4E56-9462-D7D283A2D70D}" uniqueName="9" name="Sésame" totalsRowFunction="sum" queryTableFieldId="9" dataDxfId="12" totalsRowDxfId="2"/>
    <tableColumn id="10" xr3:uid="{8DEBDCAC-874C-42B0-866A-49398499D73F}" uniqueName="10" name="Arachide" totalsRowFunction="sum" queryTableFieldId="10" dataDxfId="11" totalsRowDxfId="1"/>
    <tableColumn id="11" xr3:uid="{D8822FB9-FF9D-4044-AE23-5B03D0F5CBE5}" uniqueName="11" name="Soja" totalsRowFunction="sum" queryTableFieldId="11" dataDxfId="10" totalsRow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EB7C4A-D854-4487-B2FF-5E501FCC1208}">
  <dimension ref="A1:K6"/>
  <sheetViews>
    <sheetView showGridLines="0" tabSelected="1" zoomScale="110" zoomScaleNormal="110" workbookViewId="0">
      <selection activeCell="A2" sqref="A2:K6"/>
    </sheetView>
  </sheetViews>
  <sheetFormatPr baseColWidth="10" defaultRowHeight="15" x14ac:dyDescent="0.25"/>
  <cols>
    <col min="1" max="1" width="18.28515625" style="9" customWidth="1"/>
    <col min="2" max="3" width="11.42578125" style="9"/>
    <col min="4" max="4" width="16.85546875" style="9" customWidth="1"/>
    <col min="5" max="5" width="14.42578125" style="9" customWidth="1"/>
    <col min="6" max="6" width="11.7109375" style="9" customWidth="1"/>
    <col min="7" max="7" width="11.85546875" style="9" customWidth="1"/>
    <col min="8" max="9" width="11.42578125" style="9"/>
    <col min="10" max="10" width="12.140625" style="9" customWidth="1"/>
    <col min="11" max="16384" width="11.42578125" style="9"/>
  </cols>
  <sheetData>
    <row r="1" spans="1:11" ht="27" thickBot="1" x14ac:dyDescent="0.45">
      <c r="A1" s="10" t="s">
        <v>12</v>
      </c>
      <c r="B1" s="10"/>
      <c r="C1" s="10"/>
      <c r="D1" s="10"/>
      <c r="E1" s="10"/>
      <c r="F1" s="10"/>
      <c r="G1" s="10"/>
      <c r="H1" s="10"/>
      <c r="I1" s="10"/>
      <c r="J1" s="10"/>
      <c r="K1" s="10"/>
    </row>
    <row r="2" spans="1:11" ht="15.75" thickTop="1" x14ac:dyDescent="0.25">
      <c r="A2" s="17" t="s">
        <v>0</v>
      </c>
      <c r="B2" s="18" t="s">
        <v>1</v>
      </c>
      <c r="C2" s="18" t="s">
        <v>2</v>
      </c>
      <c r="D2" s="17" t="s">
        <v>3</v>
      </c>
      <c r="E2" s="17" t="s">
        <v>4</v>
      </c>
      <c r="F2" s="17" t="s">
        <v>5</v>
      </c>
      <c r="G2" s="17" t="s">
        <v>6</v>
      </c>
      <c r="H2" s="18" t="s">
        <v>7</v>
      </c>
      <c r="I2" s="18" t="s">
        <v>8</v>
      </c>
      <c r="J2" s="18" t="s">
        <v>9</v>
      </c>
      <c r="K2" s="18" t="s">
        <v>10</v>
      </c>
    </row>
    <row r="3" spans="1:11" x14ac:dyDescent="0.25">
      <c r="A3" s="17" t="s">
        <v>13</v>
      </c>
      <c r="B3" s="19">
        <v>0</v>
      </c>
      <c r="C3" s="19">
        <v>0</v>
      </c>
      <c r="D3" s="20">
        <v>47000</v>
      </c>
      <c r="E3" s="19">
        <v>0</v>
      </c>
      <c r="F3" s="20">
        <v>276800</v>
      </c>
      <c r="G3" s="19">
        <v>0</v>
      </c>
      <c r="H3" s="20">
        <v>2000</v>
      </c>
      <c r="I3" s="19">
        <v>0</v>
      </c>
      <c r="J3" s="19">
        <v>0</v>
      </c>
      <c r="K3" s="20">
        <v>3000</v>
      </c>
    </row>
    <row r="4" spans="1:11" x14ac:dyDescent="0.25">
      <c r="A4" s="17" t="s">
        <v>14</v>
      </c>
      <c r="B4" s="20">
        <v>13500</v>
      </c>
      <c r="C4" s="20">
        <v>9000</v>
      </c>
      <c r="D4" s="20">
        <v>248250</v>
      </c>
      <c r="E4" s="20">
        <v>4800</v>
      </c>
      <c r="F4" s="20">
        <v>198958</v>
      </c>
      <c r="G4" s="19"/>
      <c r="H4" s="20">
        <v>2700</v>
      </c>
      <c r="I4" s="20">
        <v>2325</v>
      </c>
      <c r="J4" s="20">
        <v>2250</v>
      </c>
      <c r="K4" s="20">
        <v>3000</v>
      </c>
    </row>
    <row r="5" spans="1:11" x14ac:dyDescent="0.25">
      <c r="A5" s="17" t="s">
        <v>15</v>
      </c>
      <c r="B5" s="20">
        <v>76500</v>
      </c>
      <c r="C5" s="20">
        <v>51000</v>
      </c>
      <c r="D5" s="20">
        <v>1359750</v>
      </c>
      <c r="E5" s="20">
        <v>27200</v>
      </c>
      <c r="F5" s="20">
        <v>519032</v>
      </c>
      <c r="G5" s="20">
        <v>43204</v>
      </c>
      <c r="H5" s="20">
        <v>13300</v>
      </c>
      <c r="I5" s="20">
        <v>13175</v>
      </c>
      <c r="J5" s="20">
        <v>12750</v>
      </c>
      <c r="K5" s="20">
        <v>14000</v>
      </c>
    </row>
    <row r="6" spans="1:11" x14ac:dyDescent="0.25">
      <c r="A6" s="21" t="s">
        <v>16</v>
      </c>
      <c r="B6" s="20">
        <f>SUM(B3:B5)</f>
        <v>90000</v>
      </c>
      <c r="C6" s="20">
        <f t="shared" ref="C6:K6" si="0">SUM(C3:C5)</f>
        <v>60000</v>
      </c>
      <c r="D6" s="20">
        <f t="shared" si="0"/>
        <v>1655000</v>
      </c>
      <c r="E6" s="20">
        <f t="shared" si="0"/>
        <v>32000</v>
      </c>
      <c r="F6" s="20">
        <f t="shared" si="0"/>
        <v>994790</v>
      </c>
      <c r="G6" s="20">
        <f t="shared" si="0"/>
        <v>43204</v>
      </c>
      <c r="H6" s="20">
        <f t="shared" si="0"/>
        <v>18000</v>
      </c>
      <c r="I6" s="20">
        <f t="shared" si="0"/>
        <v>15500</v>
      </c>
      <c r="J6" s="20">
        <f t="shared" si="0"/>
        <v>15000</v>
      </c>
      <c r="K6" s="20">
        <f t="shared" si="0"/>
        <v>20000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48D29-06B4-4A54-B618-037B068BFFCD}">
  <dimension ref="A2:K17"/>
  <sheetViews>
    <sheetView showGridLines="0" zoomScale="110" zoomScaleNormal="110" workbookViewId="0">
      <selection activeCell="A3" sqref="A3:K17"/>
    </sheetView>
  </sheetViews>
  <sheetFormatPr baseColWidth="10" defaultRowHeight="15" x14ac:dyDescent="0.25"/>
  <cols>
    <col min="1" max="1" width="18.28515625" customWidth="1"/>
    <col min="4" max="4" width="16.85546875" customWidth="1"/>
    <col min="5" max="5" width="14.42578125" customWidth="1"/>
    <col min="6" max="6" width="11.7109375" customWidth="1"/>
    <col min="7" max="7" width="11.85546875" customWidth="1"/>
  </cols>
  <sheetData>
    <row r="2" spans="1:11" ht="27" thickBot="1" x14ac:dyDescent="0.45">
      <c r="A2" s="10" t="s">
        <v>17</v>
      </c>
      <c r="B2" s="10"/>
      <c r="C2" s="10"/>
      <c r="D2" s="10"/>
      <c r="E2" s="10"/>
      <c r="F2" s="10"/>
      <c r="G2" s="10"/>
      <c r="H2" s="10"/>
      <c r="I2" s="10"/>
      <c r="J2" s="10"/>
      <c r="K2" s="10"/>
    </row>
    <row r="3" spans="1:11" ht="15.75" thickTop="1" x14ac:dyDescent="0.25">
      <c r="A3" s="12" t="s">
        <v>11</v>
      </c>
      <c r="B3" s="13" t="s">
        <v>1</v>
      </c>
      <c r="C3" s="13" t="s">
        <v>2</v>
      </c>
      <c r="D3" s="14" t="s">
        <v>3</v>
      </c>
      <c r="E3" s="14" t="s">
        <v>4</v>
      </c>
      <c r="F3" s="14" t="s">
        <v>5</v>
      </c>
      <c r="G3" s="14" t="s">
        <v>6</v>
      </c>
      <c r="H3" s="13" t="s">
        <v>7</v>
      </c>
      <c r="I3" s="13" t="s">
        <v>8</v>
      </c>
      <c r="J3" s="13" t="s">
        <v>9</v>
      </c>
      <c r="K3" s="13" t="s">
        <v>10</v>
      </c>
    </row>
    <row r="4" spans="1:11" x14ac:dyDescent="0.25">
      <c r="A4" s="14" t="s">
        <v>18</v>
      </c>
      <c r="B4" s="15">
        <v>0.14000000000000001</v>
      </c>
      <c r="C4" s="15">
        <v>0.35</v>
      </c>
      <c r="D4" s="15">
        <v>0.2</v>
      </c>
      <c r="E4" s="15">
        <v>0.22</v>
      </c>
      <c r="F4" s="15">
        <v>0.14000000000000001</v>
      </c>
      <c r="G4" s="15">
        <v>0</v>
      </c>
      <c r="H4" s="15">
        <v>0.12</v>
      </c>
      <c r="I4" s="15">
        <v>0.27</v>
      </c>
      <c r="J4" s="15">
        <v>0.14000000000000001</v>
      </c>
      <c r="K4" s="15">
        <v>0.08</v>
      </c>
    </row>
    <row r="5" spans="1:11" x14ac:dyDescent="0.25">
      <c r="A5" s="14" t="s">
        <v>19</v>
      </c>
      <c r="B5" s="15">
        <v>0.01</v>
      </c>
      <c r="C5" s="15">
        <v>0.01</v>
      </c>
      <c r="D5" s="15">
        <v>0.11</v>
      </c>
      <c r="E5" s="15">
        <v>0.11</v>
      </c>
      <c r="F5" s="15">
        <v>0.13</v>
      </c>
      <c r="G5" s="15">
        <v>0</v>
      </c>
      <c r="H5" s="15">
        <v>0.05</v>
      </c>
      <c r="I5" s="15">
        <v>0.14000000000000001</v>
      </c>
      <c r="J5" s="15">
        <v>0.08</v>
      </c>
      <c r="K5" s="15">
        <v>0.02</v>
      </c>
    </row>
    <row r="6" spans="1:11" x14ac:dyDescent="0.25">
      <c r="A6" s="14" t="s">
        <v>20</v>
      </c>
      <c r="B6" s="15">
        <v>0.01</v>
      </c>
      <c r="C6" s="15">
        <v>0</v>
      </c>
      <c r="D6" s="15">
        <v>0.01</v>
      </c>
      <c r="E6" s="15">
        <v>0</v>
      </c>
      <c r="F6" s="15">
        <v>0.01</v>
      </c>
      <c r="G6" s="15">
        <v>0.1</v>
      </c>
      <c r="H6" s="15">
        <v>0.03</v>
      </c>
      <c r="I6" s="15">
        <v>0.01</v>
      </c>
      <c r="J6" s="15">
        <v>0.02</v>
      </c>
      <c r="K6" s="15">
        <v>0</v>
      </c>
    </row>
    <row r="7" spans="1:11" x14ac:dyDescent="0.25">
      <c r="A7" s="14" t="s">
        <v>21</v>
      </c>
      <c r="B7" s="15">
        <v>0.09</v>
      </c>
      <c r="C7" s="15">
        <v>0.06</v>
      </c>
      <c r="D7" s="15">
        <v>0.08</v>
      </c>
      <c r="E7" s="15">
        <v>0.1</v>
      </c>
      <c r="F7" s="15">
        <v>0.27824900000000002</v>
      </c>
      <c r="G7" s="15">
        <v>0</v>
      </c>
      <c r="H7" s="15">
        <v>0.1113</v>
      </c>
      <c r="I7" s="15">
        <v>0.05</v>
      </c>
      <c r="J7" s="15">
        <v>0.09</v>
      </c>
      <c r="K7" s="15">
        <v>0.2</v>
      </c>
    </row>
    <row r="8" spans="1:11" x14ac:dyDescent="0.25">
      <c r="A8" s="14" t="s">
        <v>22</v>
      </c>
      <c r="B8" s="15">
        <v>0.1</v>
      </c>
      <c r="C8" s="15">
        <v>7.0000000000000007E-2</v>
      </c>
      <c r="D8" s="15">
        <v>0</v>
      </c>
      <c r="E8" s="15">
        <v>0</v>
      </c>
      <c r="F8" s="15">
        <v>0.02</v>
      </c>
      <c r="G8" s="15">
        <v>0.15</v>
      </c>
      <c r="H8" s="15">
        <v>0.09</v>
      </c>
      <c r="I8" s="15">
        <v>0.02</v>
      </c>
      <c r="J8" s="15">
        <v>0.06</v>
      </c>
      <c r="K8" s="15">
        <v>0</v>
      </c>
    </row>
    <row r="9" spans="1:11" x14ac:dyDescent="0.25">
      <c r="A9" s="14" t="s">
        <v>23</v>
      </c>
      <c r="B9" s="15">
        <v>0.1</v>
      </c>
      <c r="C9" s="15">
        <v>0.12</v>
      </c>
      <c r="D9" s="15">
        <v>0.08</v>
      </c>
      <c r="E9" s="15">
        <v>0.09</v>
      </c>
      <c r="F9" s="15">
        <v>0.05</v>
      </c>
      <c r="G9" s="15">
        <v>0.15</v>
      </c>
      <c r="H9" s="15">
        <v>0.1</v>
      </c>
      <c r="I9" s="15">
        <v>0.17</v>
      </c>
      <c r="J9" s="15">
        <v>0.13</v>
      </c>
      <c r="K9" s="15">
        <v>0.11</v>
      </c>
    </row>
    <row r="10" spans="1:11" x14ac:dyDescent="0.25">
      <c r="A10" s="14" t="s">
        <v>24</v>
      </c>
      <c r="B10" s="15">
        <v>0.11</v>
      </c>
      <c r="C10" s="15">
        <v>0.05</v>
      </c>
      <c r="D10" s="15">
        <v>0.06</v>
      </c>
      <c r="E10" s="15">
        <v>0.06</v>
      </c>
      <c r="F10" s="15">
        <v>0.05</v>
      </c>
      <c r="G10" s="15">
        <v>0</v>
      </c>
      <c r="H10" s="15">
        <v>0.06</v>
      </c>
      <c r="I10" s="15">
        <v>0.06</v>
      </c>
      <c r="J10" s="15">
        <v>0.08</v>
      </c>
      <c r="K10" s="15">
        <v>0.22</v>
      </c>
    </row>
    <row r="11" spans="1:11" x14ac:dyDescent="0.25">
      <c r="A11" s="14" t="s">
        <v>25</v>
      </c>
      <c r="B11" s="15">
        <v>0.11</v>
      </c>
      <c r="C11" s="15">
        <v>0.09</v>
      </c>
      <c r="D11" s="15">
        <v>0.06</v>
      </c>
      <c r="E11" s="15">
        <v>0.05</v>
      </c>
      <c r="F11" s="15">
        <v>0.05</v>
      </c>
      <c r="G11" s="15">
        <v>0</v>
      </c>
      <c r="H11" s="15">
        <v>0.06</v>
      </c>
      <c r="I11" s="15">
        <v>0.1</v>
      </c>
      <c r="J11" s="15">
        <v>0.13</v>
      </c>
      <c r="K11" s="15">
        <v>0.1</v>
      </c>
    </row>
    <row r="12" spans="1:11" x14ac:dyDescent="0.25">
      <c r="A12" s="14" t="s">
        <v>26</v>
      </c>
      <c r="B12" s="15">
        <v>0.13</v>
      </c>
      <c r="C12" s="15">
        <v>7.0000000000000007E-2</v>
      </c>
      <c r="D12" s="15">
        <v>0.26</v>
      </c>
      <c r="E12" s="15">
        <v>0.28999999999999998</v>
      </c>
      <c r="F12" s="15">
        <f>0.2+0.00175099999999984</f>
        <v>0.20175099999999985</v>
      </c>
      <c r="G12" s="15">
        <v>0.45</v>
      </c>
      <c r="H12" s="15">
        <f>0.13-0.00129999999999986</f>
        <v>0.12870000000000015</v>
      </c>
      <c r="I12" s="15">
        <v>7.0000000000000007E-2</v>
      </c>
      <c r="J12" s="15">
        <v>0.1</v>
      </c>
      <c r="K12" s="15">
        <v>0.22</v>
      </c>
    </row>
    <row r="13" spans="1:11" x14ac:dyDescent="0.25">
      <c r="A13" s="14" t="s">
        <v>27</v>
      </c>
      <c r="B13" s="15">
        <v>0.1</v>
      </c>
      <c r="C13" s="15">
        <v>7.0000000000000007E-2</v>
      </c>
      <c r="D13" s="15">
        <v>0.01</v>
      </c>
      <c r="E13" s="15">
        <v>0</v>
      </c>
      <c r="F13" s="15">
        <v>0.02</v>
      </c>
      <c r="G13" s="15">
        <v>0</v>
      </c>
      <c r="H13" s="15">
        <v>0.08</v>
      </c>
      <c r="I13" s="15">
        <v>0.02</v>
      </c>
      <c r="J13" s="15">
        <v>7.0000000000000007E-2</v>
      </c>
      <c r="K13" s="15">
        <v>0</v>
      </c>
    </row>
    <row r="14" spans="1:11" x14ac:dyDescent="0.25">
      <c r="A14" s="14" t="s">
        <v>28</v>
      </c>
      <c r="B14" s="15">
        <v>0.08</v>
      </c>
      <c r="C14" s="15">
        <v>0.05</v>
      </c>
      <c r="D14" s="15">
        <v>0.03</v>
      </c>
      <c r="E14" s="15">
        <v>0</v>
      </c>
      <c r="F14" s="15">
        <v>0.02</v>
      </c>
      <c r="G14" s="15">
        <v>0.15</v>
      </c>
      <c r="H14" s="15">
        <v>0.08</v>
      </c>
      <c r="I14" s="15">
        <v>0.04</v>
      </c>
      <c r="J14" s="15">
        <v>0.04</v>
      </c>
      <c r="K14" s="15">
        <v>0</v>
      </c>
    </row>
    <row r="15" spans="1:11" x14ac:dyDescent="0.25">
      <c r="A15" s="14" t="s">
        <v>29</v>
      </c>
      <c r="B15" s="15">
        <v>0</v>
      </c>
      <c r="C15" s="15">
        <v>0.05</v>
      </c>
      <c r="D15" s="15">
        <v>0</v>
      </c>
      <c r="E15" s="15">
        <v>0</v>
      </c>
      <c r="F15" s="15">
        <v>0</v>
      </c>
      <c r="G15" s="15">
        <v>0</v>
      </c>
      <c r="H15" s="15">
        <v>0.02</v>
      </c>
      <c r="I15" s="15">
        <v>0.01</v>
      </c>
      <c r="J15" s="15">
        <v>0.01</v>
      </c>
      <c r="K15" s="15">
        <v>0</v>
      </c>
    </row>
    <row r="16" spans="1:11" x14ac:dyDescent="0.25">
      <c r="A16" s="14" t="s">
        <v>30</v>
      </c>
      <c r="B16" s="15">
        <v>0.02</v>
      </c>
      <c r="C16" s="15">
        <v>0.01</v>
      </c>
      <c r="D16" s="15">
        <v>0.1</v>
      </c>
      <c r="E16" s="15">
        <v>0.08</v>
      </c>
      <c r="F16" s="15">
        <v>0.03</v>
      </c>
      <c r="G16" s="15">
        <v>0</v>
      </c>
      <c r="H16" s="15">
        <v>7.0000000000000007E-2</v>
      </c>
      <c r="I16" s="15">
        <v>0.04</v>
      </c>
      <c r="J16" s="15">
        <v>0.05</v>
      </c>
      <c r="K16" s="15">
        <v>0.05</v>
      </c>
    </row>
    <row r="17" spans="1:11" x14ac:dyDescent="0.25">
      <c r="A17" s="14" t="s">
        <v>16</v>
      </c>
      <c r="B17" s="16">
        <f>SUM(B4:B16)</f>
        <v>0.99999999999999989</v>
      </c>
      <c r="C17" s="15">
        <f t="shared" ref="C17:K17" si="0">SUM(C4:C16)</f>
        <v>1.0000000000000002</v>
      </c>
      <c r="D17" s="15">
        <f t="shared" si="0"/>
        <v>1.0000000000000002</v>
      </c>
      <c r="E17" s="15">
        <f t="shared" si="0"/>
        <v>1.0000000000000002</v>
      </c>
      <c r="F17" s="15">
        <f t="shared" si="0"/>
        <v>1</v>
      </c>
      <c r="G17" s="15">
        <f t="shared" si="0"/>
        <v>1</v>
      </c>
      <c r="H17" s="15">
        <f t="shared" si="0"/>
        <v>1</v>
      </c>
      <c r="I17" s="15">
        <f t="shared" si="0"/>
        <v>1</v>
      </c>
      <c r="J17" s="15">
        <f t="shared" si="0"/>
        <v>1</v>
      </c>
      <c r="K17" s="15">
        <f t="shared" si="0"/>
        <v>1</v>
      </c>
    </row>
  </sheetData>
  <phoneticPr fontId="7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90938-85E7-4CE5-B7AA-8EF7A85F8861}">
  <sheetPr>
    <tabColor theme="9" tint="0.59999389629810485"/>
  </sheetPr>
  <dimension ref="A1:K36"/>
  <sheetViews>
    <sheetView showGridLines="0" workbookViewId="0">
      <selection activeCell="R15" sqref="R15"/>
    </sheetView>
  </sheetViews>
  <sheetFormatPr baseColWidth="10" defaultRowHeight="15" x14ac:dyDescent="0.25"/>
  <cols>
    <col min="1" max="11" width="12.7109375" customWidth="1"/>
  </cols>
  <sheetData>
    <row r="1" spans="1:11" ht="15.75" thickBot="1" x14ac:dyDescent="0.3">
      <c r="A1" s="11" t="s">
        <v>31</v>
      </c>
      <c r="B1" s="11"/>
      <c r="C1" s="11"/>
      <c r="D1" s="11"/>
      <c r="E1" s="11"/>
      <c r="F1" s="11"/>
      <c r="G1" s="11"/>
      <c r="H1" s="11"/>
      <c r="I1" s="11"/>
      <c r="J1" s="11"/>
      <c r="K1" s="11"/>
    </row>
    <row r="2" spans="1:11" ht="15.75" thickBot="1" x14ac:dyDescent="0.3">
      <c r="A2" s="1" t="s">
        <v>11</v>
      </c>
      <c r="B2" s="2" t="s">
        <v>1</v>
      </c>
      <c r="C2" s="2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2" t="s">
        <v>7</v>
      </c>
      <c r="I2" s="2" t="s">
        <v>8</v>
      </c>
      <c r="J2" s="2" t="s">
        <v>9</v>
      </c>
      <c r="K2" s="2" t="s">
        <v>10</v>
      </c>
    </row>
    <row r="3" spans="1:11" ht="15.75" thickBot="1" x14ac:dyDescent="0.3">
      <c r="A3" s="4" t="s">
        <v>18</v>
      </c>
      <c r="B3" s="5">
        <f>'qté a repartir'!$B$6*'Gille de repartition'!B4</f>
        <v>12600.000000000002</v>
      </c>
      <c r="C3" s="5">
        <f>'qté a repartir'!$C$6*'Gille de repartition'!C4</f>
        <v>21000</v>
      </c>
      <c r="D3" s="5">
        <f>'qté a repartir'!$D$6*'Gille de repartition'!D4</f>
        <v>331000</v>
      </c>
      <c r="E3" s="5">
        <f>'qté a repartir'!$E$6*'Gille de repartition'!E4</f>
        <v>7040</v>
      </c>
      <c r="F3" s="5">
        <f>'qté a repartir'!$F$6*'Gille de repartition'!F4</f>
        <v>139270.6</v>
      </c>
      <c r="G3" s="5">
        <f>'qté a repartir'!$G$6*'Gille de repartition'!G4</f>
        <v>0</v>
      </c>
      <c r="H3" s="5">
        <f>'qté a repartir'!$H$6*'Gille de repartition'!H4</f>
        <v>2160</v>
      </c>
      <c r="I3" s="5">
        <f>'qté a repartir'!$I$6*'Gille de repartition'!I4</f>
        <v>4185</v>
      </c>
      <c r="J3" s="5">
        <f>'qté a repartir'!$J$6*'Gille de repartition'!J4</f>
        <v>2100</v>
      </c>
      <c r="K3" s="5">
        <f>'qté a repartir'!$K$6*'Gille de repartition'!K4</f>
        <v>1600</v>
      </c>
    </row>
    <row r="4" spans="1:11" ht="15.75" thickBot="1" x14ac:dyDescent="0.3">
      <c r="A4" s="4" t="s">
        <v>19</v>
      </c>
      <c r="B4" s="5">
        <f>'qté a repartir'!$B$6*'Gille de repartition'!B5</f>
        <v>900</v>
      </c>
      <c r="C4" s="5">
        <f>'qté a repartir'!$C$6*'Gille de repartition'!C5</f>
        <v>600</v>
      </c>
      <c r="D4" s="5">
        <f>'qté a repartir'!$D$6*'Gille de repartition'!D5</f>
        <v>182050</v>
      </c>
      <c r="E4" s="5">
        <f>'qté a repartir'!$E$6*'Gille de repartition'!E5</f>
        <v>3520</v>
      </c>
      <c r="F4" s="5">
        <f>'qté a repartir'!$F$6*'Gille de repartition'!F5</f>
        <v>129322.70000000001</v>
      </c>
      <c r="G4" s="5">
        <f>'qté a repartir'!$G$6*'Gille de repartition'!G5</f>
        <v>0</v>
      </c>
      <c r="H4" s="5">
        <f>'qté a repartir'!$H$6*'Gille de repartition'!H5</f>
        <v>900</v>
      </c>
      <c r="I4" s="5">
        <f>'qté a repartir'!$I$6*'Gille de repartition'!I5</f>
        <v>2170</v>
      </c>
      <c r="J4" s="5">
        <f>'qté a repartir'!$J$6*'Gille de repartition'!J5</f>
        <v>1200</v>
      </c>
      <c r="K4" s="5">
        <f>'qté a repartir'!$K$6*'Gille de repartition'!K5</f>
        <v>400</v>
      </c>
    </row>
    <row r="5" spans="1:11" ht="15.75" thickBot="1" x14ac:dyDescent="0.3">
      <c r="A5" s="4" t="s">
        <v>20</v>
      </c>
      <c r="B5" s="5">
        <f>'qté a repartir'!$B$6*'Gille de repartition'!B6</f>
        <v>900</v>
      </c>
      <c r="C5" s="5">
        <f>'qté a repartir'!$C$6*'Gille de repartition'!C6</f>
        <v>0</v>
      </c>
      <c r="D5" s="5">
        <f>'qté a repartir'!$D$6*'Gille de repartition'!D6</f>
        <v>16550</v>
      </c>
      <c r="E5" s="5">
        <f>'qté a repartir'!$E$6*'Gille de repartition'!E6</f>
        <v>0</v>
      </c>
      <c r="F5" s="5">
        <f>'qté a repartir'!$F$6*'Gille de repartition'!F6</f>
        <v>9947.9</v>
      </c>
      <c r="G5" s="5">
        <f>'qté a repartir'!$G$6*'Gille de repartition'!G6</f>
        <v>4320.4000000000005</v>
      </c>
      <c r="H5" s="5">
        <f>'qté a repartir'!$H$6*'Gille de repartition'!H6</f>
        <v>540</v>
      </c>
      <c r="I5" s="5">
        <f>'qté a repartir'!$I$6*'Gille de repartition'!I6</f>
        <v>155</v>
      </c>
      <c r="J5" s="5">
        <f>'qté a repartir'!$J$6*'Gille de repartition'!J6</f>
        <v>300</v>
      </c>
      <c r="K5" s="5">
        <f>'qté a repartir'!$K$6*'Gille de repartition'!K6</f>
        <v>0</v>
      </c>
    </row>
    <row r="6" spans="1:11" ht="15.75" thickBot="1" x14ac:dyDescent="0.3">
      <c r="A6" s="4" t="s">
        <v>21</v>
      </c>
      <c r="B6" s="5">
        <f>'qté a repartir'!$B$6*'Gille de repartition'!B7</f>
        <v>8100</v>
      </c>
      <c r="C6" s="5">
        <f>'qté a repartir'!$C$6*'Gille de repartition'!C7</f>
        <v>3600</v>
      </c>
      <c r="D6" s="5">
        <f>'qté a repartir'!$D$6*'Gille de repartition'!D7</f>
        <v>132400</v>
      </c>
      <c r="E6" s="5">
        <f>'qté a repartir'!$E$6*'Gille de repartition'!E7</f>
        <v>3200</v>
      </c>
      <c r="F6" s="5">
        <f>'qté a repartir'!$F$6*'Gille de repartition'!F7</f>
        <v>276799.32271000004</v>
      </c>
      <c r="G6" s="5">
        <f>'qté a repartir'!$G$6*'Gille de repartition'!G7</f>
        <v>0</v>
      </c>
      <c r="H6" s="5">
        <f>'qté a repartir'!$H$6*'Gille de repartition'!H7</f>
        <v>2003.3999999999999</v>
      </c>
      <c r="I6" s="5">
        <f>'qté a repartir'!$I$6*'Gille de repartition'!I7</f>
        <v>775</v>
      </c>
      <c r="J6" s="5">
        <f>'qté a repartir'!$J$6*'Gille de repartition'!J7</f>
        <v>1350</v>
      </c>
      <c r="K6" s="5">
        <f>'qté a repartir'!$K$6*'Gille de repartition'!K7</f>
        <v>4000</v>
      </c>
    </row>
    <row r="7" spans="1:11" ht="15.75" thickBot="1" x14ac:dyDescent="0.3">
      <c r="A7" s="4" t="s">
        <v>22</v>
      </c>
      <c r="B7" s="5">
        <f>'qté a repartir'!$B$6*'Gille de repartition'!B8</f>
        <v>9000</v>
      </c>
      <c r="C7" s="5">
        <f>'qté a repartir'!$C$6*'Gille de repartition'!C8</f>
        <v>4200</v>
      </c>
      <c r="D7" s="5">
        <f>'qté a repartir'!$D$6*'Gille de repartition'!D8</f>
        <v>0</v>
      </c>
      <c r="E7" s="5">
        <f>'qté a repartir'!$E$6*'Gille de repartition'!E8</f>
        <v>0</v>
      </c>
      <c r="F7" s="5">
        <f>'qté a repartir'!$F$6*'Gille de repartition'!F8</f>
        <v>19895.8</v>
      </c>
      <c r="G7" s="5">
        <f>'qté a repartir'!$G$6*'Gille de repartition'!G8</f>
        <v>6480.5999999999995</v>
      </c>
      <c r="H7" s="5">
        <f>'qté a repartir'!$H$6*'Gille de repartition'!H8</f>
        <v>1620</v>
      </c>
      <c r="I7" s="5">
        <f>'qté a repartir'!$I$6*'Gille de repartition'!I8</f>
        <v>310</v>
      </c>
      <c r="J7" s="5">
        <f>'qté a repartir'!$J$6*'Gille de repartition'!J8</f>
        <v>900</v>
      </c>
      <c r="K7" s="5">
        <f>'qté a repartir'!$K$6*'Gille de repartition'!K8</f>
        <v>0</v>
      </c>
    </row>
    <row r="8" spans="1:11" ht="15.75" thickBot="1" x14ac:dyDescent="0.3">
      <c r="A8" s="4" t="s">
        <v>23</v>
      </c>
      <c r="B8" s="5">
        <f>'qté a repartir'!$B$6*'Gille de repartition'!B9</f>
        <v>9000</v>
      </c>
      <c r="C8" s="5">
        <f>'qté a repartir'!$C$6*'Gille de repartition'!C9</f>
        <v>7200</v>
      </c>
      <c r="D8" s="5">
        <f>'qté a repartir'!$D$6*'Gille de repartition'!D9</f>
        <v>132400</v>
      </c>
      <c r="E8" s="5">
        <f>'qté a repartir'!$E$6*'Gille de repartition'!E9</f>
        <v>2880</v>
      </c>
      <c r="F8" s="5">
        <f>'qté a repartir'!$F$6*'Gille de repartition'!F9</f>
        <v>49739.5</v>
      </c>
      <c r="G8" s="5">
        <f>'qté a repartir'!$G$6*'Gille de repartition'!G9</f>
        <v>6480.5999999999995</v>
      </c>
      <c r="H8" s="5">
        <f>'qté a repartir'!$H$6*'Gille de repartition'!H9</f>
        <v>1800</v>
      </c>
      <c r="I8" s="5">
        <f>'qté a repartir'!$I$6*'Gille de repartition'!I9</f>
        <v>2635</v>
      </c>
      <c r="J8" s="5">
        <f>'qté a repartir'!$J$6*'Gille de repartition'!J9</f>
        <v>1950</v>
      </c>
      <c r="K8" s="5">
        <f>'qté a repartir'!$K$6*'Gille de repartition'!K9</f>
        <v>2200</v>
      </c>
    </row>
    <row r="9" spans="1:11" ht="15.75" thickBot="1" x14ac:dyDescent="0.3">
      <c r="A9" s="4" t="s">
        <v>24</v>
      </c>
      <c r="B9" s="5">
        <f>'qté a repartir'!$B$6*'Gille de repartition'!B10</f>
        <v>9900</v>
      </c>
      <c r="C9" s="5">
        <f>'qté a repartir'!$C$6*'Gille de repartition'!C10</f>
        <v>3000</v>
      </c>
      <c r="D9" s="5">
        <f>'qté a repartir'!$D$6*'Gille de repartition'!D10</f>
        <v>99300</v>
      </c>
      <c r="E9" s="5">
        <f>'qté a repartir'!$E$6*'Gille de repartition'!E10</f>
        <v>1920</v>
      </c>
      <c r="F9" s="5">
        <f>'qté a repartir'!$F$6*'Gille de repartition'!F10</f>
        <v>49739.5</v>
      </c>
      <c r="G9" s="5">
        <f>'qté a repartir'!$G$6*'Gille de repartition'!G10</f>
        <v>0</v>
      </c>
      <c r="H9" s="5">
        <f>'qté a repartir'!$H$6*'Gille de repartition'!H10</f>
        <v>1080</v>
      </c>
      <c r="I9" s="5">
        <f>'qté a repartir'!$I$6*'Gille de repartition'!I10</f>
        <v>930</v>
      </c>
      <c r="J9" s="5">
        <f>'qté a repartir'!$J$6*'Gille de repartition'!J10</f>
        <v>1200</v>
      </c>
      <c r="K9" s="5">
        <f>'qté a repartir'!$K$6*'Gille de repartition'!K10</f>
        <v>4400</v>
      </c>
    </row>
    <row r="10" spans="1:11" ht="15.75" thickBot="1" x14ac:dyDescent="0.3">
      <c r="A10" s="4" t="s">
        <v>25</v>
      </c>
      <c r="B10" s="5">
        <f>'qté a repartir'!$B$6*'Gille de repartition'!B11</f>
        <v>9900</v>
      </c>
      <c r="C10" s="5">
        <f>'qté a repartir'!$C$6*'Gille de repartition'!C11</f>
        <v>5400</v>
      </c>
      <c r="D10" s="5">
        <f>'qté a repartir'!$D$6*'Gille de repartition'!D11</f>
        <v>99300</v>
      </c>
      <c r="E10" s="5">
        <f>'qté a repartir'!$E$6*'Gille de repartition'!E11</f>
        <v>1600</v>
      </c>
      <c r="F10" s="5">
        <f>'qté a repartir'!$F$6*'Gille de repartition'!F11</f>
        <v>49739.5</v>
      </c>
      <c r="G10" s="5">
        <f>'qté a repartir'!$G$6*'Gille de repartition'!G11</f>
        <v>0</v>
      </c>
      <c r="H10" s="5">
        <f>'qté a repartir'!$H$6*'Gille de repartition'!H11</f>
        <v>1080</v>
      </c>
      <c r="I10" s="5">
        <f>'qté a repartir'!$I$6*'Gille de repartition'!I11</f>
        <v>1550</v>
      </c>
      <c r="J10" s="5">
        <f>'qté a repartir'!$J$6*'Gille de repartition'!J11</f>
        <v>1950</v>
      </c>
      <c r="K10" s="5">
        <f>'qté a repartir'!$K$6*'Gille de repartition'!K11</f>
        <v>2000</v>
      </c>
    </row>
    <row r="11" spans="1:11" ht="15.75" thickBot="1" x14ac:dyDescent="0.3">
      <c r="A11" s="4" t="s">
        <v>26</v>
      </c>
      <c r="B11" s="5">
        <f>'qté a repartir'!$B$6*'Gille de repartition'!B12</f>
        <v>11700</v>
      </c>
      <c r="C11" s="5">
        <f>'qté a repartir'!$C$6*'Gille de repartition'!C12</f>
        <v>4200</v>
      </c>
      <c r="D11" s="5">
        <f>'qté a repartir'!$D$6*'Gille de repartition'!D12</f>
        <v>430300</v>
      </c>
      <c r="E11" s="5">
        <f>'qté a repartir'!$E$6*'Gille de repartition'!E12</f>
        <v>9280</v>
      </c>
      <c r="F11" s="5">
        <f>'qté a repartir'!$F$6*'Gille de repartition'!F12</f>
        <v>200699.87728999986</v>
      </c>
      <c r="G11" s="5">
        <f>'qté a repartir'!$G$6*'Gille de repartition'!G12</f>
        <v>19441.8</v>
      </c>
      <c r="H11" s="5">
        <f>'qté a repartir'!$H$6*'Gille de repartition'!H12</f>
        <v>2316.6000000000026</v>
      </c>
      <c r="I11" s="5">
        <f>'qté a repartir'!$I$6*'Gille de repartition'!I12</f>
        <v>1085</v>
      </c>
      <c r="J11" s="5">
        <f>'qté a repartir'!$J$6*'Gille de repartition'!J12</f>
        <v>1500</v>
      </c>
      <c r="K11" s="5">
        <f>'qté a repartir'!$K$6*'Gille de repartition'!K12</f>
        <v>4400</v>
      </c>
    </row>
    <row r="12" spans="1:11" ht="15.75" thickBot="1" x14ac:dyDescent="0.3">
      <c r="A12" s="4" t="s">
        <v>27</v>
      </c>
      <c r="B12" s="5">
        <f>'qté a repartir'!$B$6*'Gille de repartition'!B13</f>
        <v>9000</v>
      </c>
      <c r="C12" s="5">
        <f>'qté a repartir'!$C$6*'Gille de repartition'!C13</f>
        <v>4200</v>
      </c>
      <c r="D12" s="5">
        <f>'qté a repartir'!$D$6*'Gille de repartition'!D13</f>
        <v>16550</v>
      </c>
      <c r="E12" s="5">
        <f>'qté a repartir'!$E$6*'Gille de repartition'!E13</f>
        <v>0</v>
      </c>
      <c r="F12" s="5">
        <f>'qté a repartir'!$F$6*'Gille de repartition'!F13</f>
        <v>19895.8</v>
      </c>
      <c r="G12" s="5">
        <f>'qté a repartir'!$G$6*'Gille de repartition'!G13</f>
        <v>0</v>
      </c>
      <c r="H12" s="5">
        <f>'qté a repartir'!$H$6*'Gille de repartition'!H13</f>
        <v>1440</v>
      </c>
      <c r="I12" s="5">
        <f>'qté a repartir'!$I$6*'Gille de repartition'!I13</f>
        <v>310</v>
      </c>
      <c r="J12" s="5">
        <f>'qté a repartir'!$J$6*'Gille de repartition'!J13</f>
        <v>1050</v>
      </c>
      <c r="K12" s="5">
        <f>'qté a repartir'!$K$6*'Gille de repartition'!K13</f>
        <v>0</v>
      </c>
    </row>
    <row r="13" spans="1:11" ht="15.75" thickBot="1" x14ac:dyDescent="0.3">
      <c r="A13" s="4" t="s">
        <v>28</v>
      </c>
      <c r="B13" s="5">
        <f>'qté a repartir'!$B$6*'Gille de repartition'!B14</f>
        <v>7200</v>
      </c>
      <c r="C13" s="5">
        <f>'qté a repartir'!$C$6*'Gille de repartition'!C14</f>
        <v>3000</v>
      </c>
      <c r="D13" s="5">
        <f>'qté a repartir'!$D$6*'Gille de repartition'!D14</f>
        <v>49650</v>
      </c>
      <c r="E13" s="5">
        <f>'qté a repartir'!$E$6*'Gille de repartition'!E14</f>
        <v>0</v>
      </c>
      <c r="F13" s="5">
        <f>'qté a repartir'!$F$6*'Gille de repartition'!F14</f>
        <v>19895.8</v>
      </c>
      <c r="G13" s="5">
        <f>'qté a repartir'!$G$6*'Gille de repartition'!G14</f>
        <v>6480.5999999999995</v>
      </c>
      <c r="H13" s="5">
        <f>'qté a repartir'!$H$6*'Gille de repartition'!H14</f>
        <v>1440</v>
      </c>
      <c r="I13" s="5">
        <f>'qté a repartir'!$I$6*'Gille de repartition'!I14</f>
        <v>620</v>
      </c>
      <c r="J13" s="5">
        <f>'qté a repartir'!$J$6*'Gille de repartition'!J14</f>
        <v>600</v>
      </c>
      <c r="K13" s="5">
        <f>'qté a repartir'!$K$6*'Gille de repartition'!K14</f>
        <v>0</v>
      </c>
    </row>
    <row r="14" spans="1:11" ht="15.75" thickBot="1" x14ac:dyDescent="0.3">
      <c r="A14" s="4" t="s">
        <v>29</v>
      </c>
      <c r="B14" s="5">
        <f>'qté a repartir'!$B$6*'Gille de repartition'!B15</f>
        <v>0</v>
      </c>
      <c r="C14" s="5">
        <f>'qté a repartir'!$C$6*'Gille de repartition'!C15</f>
        <v>3000</v>
      </c>
      <c r="D14" s="5">
        <f>'qté a repartir'!$D$6*'Gille de repartition'!D15</f>
        <v>0</v>
      </c>
      <c r="E14" s="5">
        <f>'qté a repartir'!$E$6*'Gille de repartition'!E15</f>
        <v>0</v>
      </c>
      <c r="F14" s="5">
        <f>'qté a repartir'!$F$6*'Gille de repartition'!F15</f>
        <v>0</v>
      </c>
      <c r="G14" s="5">
        <f>'qté a repartir'!$G$6*'Gille de repartition'!G15</f>
        <v>0</v>
      </c>
      <c r="H14" s="5">
        <f>'qté a repartir'!$H$6*'Gille de repartition'!H15</f>
        <v>360</v>
      </c>
      <c r="I14" s="5">
        <f>'qté a repartir'!$I$6*'Gille de repartition'!I15</f>
        <v>155</v>
      </c>
      <c r="J14" s="5">
        <f>'qté a repartir'!$J$6*'Gille de repartition'!J15</f>
        <v>150</v>
      </c>
      <c r="K14" s="5">
        <f>'qté a repartir'!$K$6*'Gille de repartition'!K15</f>
        <v>0</v>
      </c>
    </row>
    <row r="15" spans="1:11" ht="15.75" thickBot="1" x14ac:dyDescent="0.3">
      <c r="A15" s="4" t="s">
        <v>30</v>
      </c>
      <c r="B15" s="5">
        <f>'qté a repartir'!$B$6*'Gille de repartition'!B16</f>
        <v>1800</v>
      </c>
      <c r="C15" s="5">
        <f>'qté a repartir'!$C$6*'Gille de repartition'!C16</f>
        <v>600</v>
      </c>
      <c r="D15" s="5">
        <f>'qté a repartir'!$D$6*'Gille de repartition'!D16</f>
        <v>165500</v>
      </c>
      <c r="E15" s="5">
        <f>'qté a repartir'!$E$6*'Gille de repartition'!E16</f>
        <v>2560</v>
      </c>
      <c r="F15" s="5">
        <f>'qté a repartir'!$F$6*'Gille de repartition'!F16</f>
        <v>29843.699999999997</v>
      </c>
      <c r="G15" s="5">
        <f>'qté a repartir'!$G$6*'Gille de repartition'!G16</f>
        <v>0</v>
      </c>
      <c r="H15" s="5">
        <f>'qté a repartir'!$H$6*'Gille de repartition'!H16</f>
        <v>1260.0000000000002</v>
      </c>
      <c r="I15" s="5">
        <f>'qté a repartir'!$I$6*'Gille de repartition'!I16</f>
        <v>620</v>
      </c>
      <c r="J15" s="5">
        <f>'qté a repartir'!$J$6*'Gille de repartition'!J16</f>
        <v>750</v>
      </c>
      <c r="K15" s="5">
        <f>'qté a repartir'!$K$6*'Gille de repartition'!K16</f>
        <v>1000</v>
      </c>
    </row>
    <row r="16" spans="1:11" s="8" customFormat="1" ht="15.75" thickBot="1" x14ac:dyDescent="0.3">
      <c r="A16" s="6" t="s">
        <v>16</v>
      </c>
      <c r="B16" s="7">
        <f>SUM(B3:B15)</f>
        <v>90000</v>
      </c>
      <c r="C16" s="7">
        <f t="shared" ref="C16:K16" si="0">SUM(C3:C15)</f>
        <v>60000</v>
      </c>
      <c r="D16" s="7">
        <f t="shared" si="0"/>
        <v>1655000</v>
      </c>
      <c r="E16" s="7">
        <f t="shared" si="0"/>
        <v>32000</v>
      </c>
      <c r="F16" s="7">
        <f t="shared" si="0"/>
        <v>994790.00000000012</v>
      </c>
      <c r="G16" s="7">
        <f t="shared" si="0"/>
        <v>43203.999999999993</v>
      </c>
      <c r="H16" s="7">
        <f t="shared" si="0"/>
        <v>18000</v>
      </c>
      <c r="I16" s="7">
        <f t="shared" si="0"/>
        <v>15500</v>
      </c>
      <c r="J16" s="7">
        <f t="shared" si="0"/>
        <v>15000</v>
      </c>
      <c r="K16" s="7">
        <f t="shared" si="0"/>
        <v>20000</v>
      </c>
    </row>
    <row r="20" spans="1:11" ht="15.75" thickBot="1" x14ac:dyDescent="0.3">
      <c r="A20" s="23" t="s">
        <v>33</v>
      </c>
      <c r="B20" s="23"/>
      <c r="C20" s="23"/>
      <c r="D20" s="23"/>
      <c r="E20" s="23"/>
      <c r="F20" s="23"/>
      <c r="G20" s="23"/>
      <c r="H20" s="23"/>
      <c r="I20" s="23"/>
      <c r="J20" s="23"/>
      <c r="K20" s="23"/>
    </row>
    <row r="21" spans="1:11" ht="15.75" thickTop="1" x14ac:dyDescent="0.25"/>
    <row r="22" spans="1:11" x14ac:dyDescent="0.25">
      <c r="A22" t="s">
        <v>11</v>
      </c>
      <c r="B22" t="s">
        <v>1</v>
      </c>
      <c r="C22" t="s">
        <v>2</v>
      </c>
      <c r="D22" t="s">
        <v>3</v>
      </c>
      <c r="E22" t="s">
        <v>4</v>
      </c>
      <c r="F22" t="s">
        <v>5</v>
      </c>
      <c r="G22" t="s">
        <v>6</v>
      </c>
      <c r="H22" t="s">
        <v>7</v>
      </c>
      <c r="I22" t="s">
        <v>8</v>
      </c>
      <c r="J22" t="s">
        <v>9</v>
      </c>
      <c r="K22" t="s">
        <v>10</v>
      </c>
    </row>
    <row r="23" spans="1:11" x14ac:dyDescent="0.25">
      <c r="A23" t="s">
        <v>18</v>
      </c>
      <c r="B23" s="22">
        <v>12600.000000000002</v>
      </c>
      <c r="C23" s="22">
        <v>21000</v>
      </c>
      <c r="D23" s="22">
        <v>331000</v>
      </c>
      <c r="E23" s="22">
        <v>7040</v>
      </c>
      <c r="F23" s="22">
        <v>139270.60000000003</v>
      </c>
      <c r="G23" s="22">
        <v>0</v>
      </c>
      <c r="H23" s="22">
        <v>2160</v>
      </c>
      <c r="I23" s="22">
        <v>4185</v>
      </c>
      <c r="J23" s="22">
        <v>2100.0000000000005</v>
      </c>
      <c r="K23" s="22">
        <v>1600</v>
      </c>
    </row>
    <row r="24" spans="1:11" x14ac:dyDescent="0.25">
      <c r="A24" t="s">
        <v>19</v>
      </c>
      <c r="B24" s="22">
        <v>900</v>
      </c>
      <c r="C24" s="22">
        <v>600</v>
      </c>
      <c r="D24" s="22">
        <v>182050</v>
      </c>
      <c r="E24" s="22">
        <v>3520</v>
      </c>
      <c r="F24" s="22">
        <v>129322.70000000001</v>
      </c>
      <c r="G24" s="22">
        <v>0</v>
      </c>
      <c r="H24" s="22">
        <v>900</v>
      </c>
      <c r="I24" s="22">
        <v>2170.0000000000005</v>
      </c>
      <c r="J24" s="22">
        <v>1200</v>
      </c>
      <c r="K24" s="22">
        <v>400</v>
      </c>
    </row>
    <row r="25" spans="1:11" x14ac:dyDescent="0.25">
      <c r="A25" t="s">
        <v>20</v>
      </c>
      <c r="B25" s="22">
        <v>900</v>
      </c>
      <c r="C25" s="22">
        <v>0</v>
      </c>
      <c r="D25" s="22">
        <v>16550</v>
      </c>
      <c r="E25" s="22">
        <v>0</v>
      </c>
      <c r="F25" s="22">
        <v>9947.9</v>
      </c>
      <c r="G25" s="22">
        <v>4320.4000000000005</v>
      </c>
      <c r="H25" s="22">
        <v>540</v>
      </c>
      <c r="I25" s="22">
        <v>155</v>
      </c>
      <c r="J25" s="22">
        <v>300</v>
      </c>
      <c r="K25" s="22">
        <v>0</v>
      </c>
    </row>
    <row r="26" spans="1:11" x14ac:dyDescent="0.25">
      <c r="A26" t="s">
        <v>21</v>
      </c>
      <c r="B26" s="22">
        <v>8100</v>
      </c>
      <c r="C26" s="22">
        <v>3600</v>
      </c>
      <c r="D26" s="22">
        <v>132400</v>
      </c>
      <c r="E26" s="22">
        <v>3200</v>
      </c>
      <c r="F26" s="22">
        <v>276799.32270999998</v>
      </c>
      <c r="G26" s="22">
        <v>0</v>
      </c>
      <c r="H26" s="22">
        <v>2003.4</v>
      </c>
      <c r="I26" s="22">
        <v>775</v>
      </c>
      <c r="J26" s="22">
        <v>1350</v>
      </c>
      <c r="K26" s="22">
        <v>4000</v>
      </c>
    </row>
    <row r="27" spans="1:11" x14ac:dyDescent="0.25">
      <c r="A27" t="s">
        <v>22</v>
      </c>
      <c r="B27" s="22">
        <v>9000</v>
      </c>
      <c r="C27" s="22">
        <v>4200.0000000000009</v>
      </c>
      <c r="D27" s="22">
        <v>0</v>
      </c>
      <c r="E27" s="22">
        <v>0</v>
      </c>
      <c r="F27" s="22">
        <v>19895.8</v>
      </c>
      <c r="G27" s="22">
        <v>6480.5999999999995</v>
      </c>
      <c r="H27" s="22">
        <v>1620</v>
      </c>
      <c r="I27" s="22">
        <v>310</v>
      </c>
      <c r="J27" s="22">
        <v>900</v>
      </c>
      <c r="K27" s="22">
        <v>0</v>
      </c>
    </row>
    <row r="28" spans="1:11" x14ac:dyDescent="0.25">
      <c r="A28" t="s">
        <v>23</v>
      </c>
      <c r="B28" s="22">
        <v>9000</v>
      </c>
      <c r="C28" s="22">
        <v>7200</v>
      </c>
      <c r="D28" s="22">
        <v>132400</v>
      </c>
      <c r="E28" s="22">
        <v>2880</v>
      </c>
      <c r="F28" s="22">
        <v>49739.5</v>
      </c>
      <c r="G28" s="22">
        <v>6480.5999999999995</v>
      </c>
      <c r="H28" s="22">
        <v>1800</v>
      </c>
      <c r="I28" s="22">
        <v>2635</v>
      </c>
      <c r="J28" s="22">
        <v>1950</v>
      </c>
      <c r="K28" s="22">
        <v>2200</v>
      </c>
    </row>
    <row r="29" spans="1:11" x14ac:dyDescent="0.25">
      <c r="A29" t="s">
        <v>24</v>
      </c>
      <c r="B29" s="22">
        <v>9900</v>
      </c>
      <c r="C29" s="22">
        <v>3000</v>
      </c>
      <c r="D29" s="22">
        <v>99300</v>
      </c>
      <c r="E29" s="22">
        <v>1920</v>
      </c>
      <c r="F29" s="22">
        <v>49739.5</v>
      </c>
      <c r="G29" s="22">
        <v>0</v>
      </c>
      <c r="H29" s="22">
        <v>1080</v>
      </c>
      <c r="I29" s="22">
        <v>930</v>
      </c>
      <c r="J29" s="22">
        <v>1200</v>
      </c>
      <c r="K29" s="22">
        <v>4400</v>
      </c>
    </row>
    <row r="30" spans="1:11" x14ac:dyDescent="0.25">
      <c r="A30" t="s">
        <v>25</v>
      </c>
      <c r="B30" s="22">
        <v>9900</v>
      </c>
      <c r="C30" s="22">
        <v>5400</v>
      </c>
      <c r="D30" s="22">
        <v>99300</v>
      </c>
      <c r="E30" s="22">
        <v>1600</v>
      </c>
      <c r="F30" s="22">
        <v>49739.5</v>
      </c>
      <c r="G30" s="22">
        <v>0</v>
      </c>
      <c r="H30" s="22">
        <v>1080</v>
      </c>
      <c r="I30" s="22">
        <v>1550</v>
      </c>
      <c r="J30" s="22">
        <v>1950</v>
      </c>
      <c r="K30" s="22">
        <v>2000</v>
      </c>
    </row>
    <row r="31" spans="1:11" x14ac:dyDescent="0.25">
      <c r="A31" t="s">
        <v>26</v>
      </c>
      <c r="B31" s="22">
        <v>11700</v>
      </c>
      <c r="C31" s="22">
        <v>4200.0000000000009</v>
      </c>
      <c r="D31" s="22">
        <v>430300</v>
      </c>
      <c r="E31" s="22">
        <v>9280</v>
      </c>
      <c r="F31" s="22">
        <v>200699.87728999986</v>
      </c>
      <c r="G31" s="22">
        <v>19441.8</v>
      </c>
      <c r="H31" s="22">
        <v>2316.6000000000026</v>
      </c>
      <c r="I31" s="22">
        <v>1085.0000000000002</v>
      </c>
      <c r="J31" s="22">
        <v>1500</v>
      </c>
      <c r="K31" s="22">
        <v>4400</v>
      </c>
    </row>
    <row r="32" spans="1:11" x14ac:dyDescent="0.25">
      <c r="A32" t="s">
        <v>27</v>
      </c>
      <c r="B32" s="22">
        <v>9000</v>
      </c>
      <c r="C32" s="22">
        <v>4200.0000000000009</v>
      </c>
      <c r="D32" s="22">
        <v>16550</v>
      </c>
      <c r="E32" s="22">
        <v>0</v>
      </c>
      <c r="F32" s="22">
        <v>19895.8</v>
      </c>
      <c r="G32" s="22">
        <v>0</v>
      </c>
      <c r="H32" s="22">
        <v>1440</v>
      </c>
      <c r="I32" s="22">
        <v>310</v>
      </c>
      <c r="J32" s="22">
        <v>1050.0000000000002</v>
      </c>
      <c r="K32" s="22">
        <v>0</v>
      </c>
    </row>
    <row r="33" spans="1:11" x14ac:dyDescent="0.25">
      <c r="A33" t="s">
        <v>28</v>
      </c>
      <c r="B33" s="22">
        <v>7200</v>
      </c>
      <c r="C33" s="22">
        <v>3000</v>
      </c>
      <c r="D33" s="22">
        <v>49650</v>
      </c>
      <c r="E33" s="22">
        <v>0</v>
      </c>
      <c r="F33" s="22">
        <v>19895.8</v>
      </c>
      <c r="G33" s="22">
        <v>6480.5999999999995</v>
      </c>
      <c r="H33" s="22">
        <v>1440</v>
      </c>
      <c r="I33" s="22">
        <v>620</v>
      </c>
      <c r="J33" s="22">
        <v>600</v>
      </c>
      <c r="K33" s="22">
        <v>0</v>
      </c>
    </row>
    <row r="34" spans="1:11" x14ac:dyDescent="0.25">
      <c r="A34" t="s">
        <v>29</v>
      </c>
      <c r="B34" s="22">
        <v>0</v>
      </c>
      <c r="C34" s="22">
        <v>3000</v>
      </c>
      <c r="D34" s="22">
        <v>0</v>
      </c>
      <c r="E34" s="22">
        <v>0</v>
      </c>
      <c r="F34" s="22">
        <v>0</v>
      </c>
      <c r="G34" s="22">
        <v>0</v>
      </c>
      <c r="H34" s="22">
        <v>360</v>
      </c>
      <c r="I34" s="22">
        <v>155</v>
      </c>
      <c r="J34" s="22">
        <v>150</v>
      </c>
      <c r="K34" s="22">
        <v>0</v>
      </c>
    </row>
    <row r="35" spans="1:11" x14ac:dyDescent="0.25">
      <c r="A35" t="s">
        <v>30</v>
      </c>
      <c r="B35" s="22">
        <v>1800</v>
      </c>
      <c r="C35" s="22">
        <v>600</v>
      </c>
      <c r="D35" s="22">
        <v>165500</v>
      </c>
      <c r="E35" s="22">
        <v>2560</v>
      </c>
      <c r="F35" s="22">
        <v>29843.699999999997</v>
      </c>
      <c r="G35" s="22">
        <v>0</v>
      </c>
      <c r="H35" s="22">
        <v>1260</v>
      </c>
      <c r="I35" s="22">
        <v>620</v>
      </c>
      <c r="J35" s="22">
        <v>750</v>
      </c>
      <c r="K35" s="22">
        <v>1000</v>
      </c>
    </row>
    <row r="36" spans="1:11" x14ac:dyDescent="0.25">
      <c r="A36" t="s">
        <v>32</v>
      </c>
      <c r="B36" s="22">
        <f>SUBTOTAL(109,Final[[Sorgho ]])</f>
        <v>90000</v>
      </c>
      <c r="C36" s="22">
        <f>SUBTOTAL(109,Final[Mil])</f>
        <v>60000</v>
      </c>
      <c r="D36" s="22">
        <f>SUBTOTAL(109,Final[Maïs Composite])</f>
        <v>1655000</v>
      </c>
      <c r="E36" s="22">
        <f>SUBTOTAL(109,Final[Maïs hybride])</f>
        <v>32000</v>
      </c>
      <c r="F36" s="22">
        <f>SUBTOTAL(109,Final[Riz Irrigué])</f>
        <v>994790</v>
      </c>
      <c r="G36" s="22">
        <f>SUBTOTAL(109,Final[Riz pluvial])</f>
        <v>43203.999999999993</v>
      </c>
      <c r="H36" s="22">
        <f>SUBTOTAL(109,Final[Niébé])</f>
        <v>18000</v>
      </c>
      <c r="I36" s="22">
        <f>SUBTOTAL(109,Final[Sésame])</f>
        <v>15500</v>
      </c>
      <c r="J36" s="22">
        <f>SUBTOTAL(109,Final[Arachide])</f>
        <v>15000</v>
      </c>
      <c r="K36" s="22">
        <f>SUBTOTAL(109,Final[Soja])</f>
        <v>20000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696EBED-880B-41E2-BE1C-BBF4E16382C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qté a repartir</vt:lpstr>
      <vt:lpstr>Gille de repartition</vt:lpstr>
      <vt:lpstr>TOTAL REPARTITION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1040 G3</dc:creator>
  <cp:lastModifiedBy>JFL</cp:lastModifiedBy>
  <dcterms:created xsi:type="dcterms:W3CDTF">2024-01-28T11:05:26Z</dcterms:created>
  <dcterms:modified xsi:type="dcterms:W3CDTF">2024-01-28T13:03:46Z</dcterms:modified>
</cp:coreProperties>
</file>