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15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78BBC84F-D6A6-4E5A-85C1-71C6F2C282C0}" xr6:coauthVersionLast="47" xr6:coauthVersionMax="47" xr10:uidLastSave="{00000000-0000-0000-0000-000000000000}"/>
  <bookViews>
    <workbookView xWindow="-120" yWindow="-120" windowWidth="29040" windowHeight="16440" firstSheet="1" activeTab="4" xr2:uid="{00000000-000D-0000-FFFF-FFFF00000000}"/>
  </bookViews>
  <sheets>
    <sheet name="matrice décision initiale" sheetId="1" r:id="rId1"/>
    <sheet name="Calcul poids critères" sheetId="2" r:id="rId2"/>
    <sheet name="Calcul poids sous -criteres" sheetId="3" r:id="rId3"/>
    <sheet name="Poids de chaque chemin" sheetId="4" r:id="rId4"/>
    <sheet name="Choix four selon 3 soucritères" sheetId="5" r:id="rId5"/>
    <sheet name="QCM_Saaty_repondre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5" l="1" a="1"/>
  <c r="B19" i="5" s="1"/>
  <c r="E10" i="5" l="1"/>
  <c r="E11" i="5"/>
  <c r="E12" i="5"/>
  <c r="E13" i="5"/>
  <c r="E14" i="5"/>
  <c r="E9" i="5"/>
  <c r="E8" i="5"/>
  <c r="D10" i="5"/>
  <c r="D11" i="5"/>
  <c r="D12" i="5"/>
  <c r="D13" i="5"/>
  <c r="D14" i="5"/>
  <c r="D9" i="5"/>
  <c r="D8" i="5"/>
  <c r="C11" i="5"/>
  <c r="C12" i="5"/>
  <c r="C13" i="5"/>
  <c r="C14" i="5"/>
  <c r="C10" i="5"/>
  <c r="C9" i="5"/>
  <c r="C8" i="5"/>
  <c r="E7" i="5"/>
  <c r="D7" i="5"/>
  <c r="C7" i="5"/>
  <c r="I16" i="4"/>
  <c r="I13" i="4"/>
  <c r="I14" i="4"/>
  <c r="I12" i="4"/>
  <c r="H15" i="4"/>
  <c r="H14" i="4"/>
  <c r="H13" i="4"/>
  <c r="H12" i="4"/>
  <c r="D21" i="4"/>
  <c r="D22" i="4"/>
  <c r="D20" i="4"/>
  <c r="D14" i="4"/>
  <c r="D15" i="4"/>
  <c r="D13" i="4"/>
  <c r="D9" i="4"/>
  <c r="D8" i="4"/>
  <c r="B22" i="4"/>
  <c r="B21" i="4"/>
  <c r="B20" i="4"/>
  <c r="B14" i="4"/>
  <c r="B15" i="4"/>
  <c r="B13" i="4"/>
  <c r="C8" i="4"/>
  <c r="C20" i="2"/>
  <c r="C18" i="2"/>
  <c r="C11" i="2"/>
  <c r="C19" i="2" s="1"/>
  <c r="E9" i="2"/>
  <c r="E8" i="2"/>
  <c r="E11" i="2" s="1"/>
  <c r="E20" i="2" s="1"/>
  <c r="D8" i="2"/>
  <c r="D11" i="2" s="1"/>
  <c r="D20" i="2" l="1"/>
  <c r="F20" i="2" s="1"/>
  <c r="C25" i="2" s="1"/>
  <c r="L12" i="2" s="1"/>
  <c r="D19" i="2"/>
  <c r="F19" i="2" s="1"/>
  <c r="C24" i="2" s="1"/>
  <c r="E19" i="2"/>
  <c r="D18" i="2"/>
  <c r="F18" i="2" s="1"/>
  <c r="C23" i="2" s="1"/>
  <c r="E18" i="2"/>
  <c r="L10" i="2"/>
  <c r="J11" i="2" l="1"/>
  <c r="M11" i="2" s="1"/>
  <c r="J19" i="2" s="1"/>
  <c r="J10" i="2"/>
  <c r="M10" i="2" s="1"/>
  <c r="J18" i="2" s="1"/>
  <c r="J12" i="2"/>
  <c r="M12" i="2" s="1"/>
  <c r="J20" i="2" s="1"/>
  <c r="K11" i="2"/>
  <c r="K12" i="2"/>
  <c r="K10" i="2"/>
  <c r="L11" i="2"/>
  <c r="J21" i="2" l="1"/>
  <c r="J24" i="2" s="1"/>
  <c r="J25" i="2" s="1"/>
  <c r="B9" i="4" l="1"/>
  <c r="B8" i="4"/>
  <c r="K15" i="3"/>
  <c r="K14" i="3"/>
  <c r="J15" i="3"/>
  <c r="J14" i="3"/>
  <c r="L38" i="3"/>
  <c r="L39" i="3"/>
  <c r="L37" i="3"/>
  <c r="K38" i="3"/>
  <c r="K39" i="3"/>
  <c r="K37" i="3"/>
  <c r="J38" i="3"/>
  <c r="J39" i="3"/>
  <c r="J37" i="3"/>
  <c r="L63" i="3"/>
  <c r="L64" i="3"/>
  <c r="L62" i="3"/>
  <c r="K63" i="3"/>
  <c r="K64" i="3"/>
  <c r="K62" i="3"/>
  <c r="M62" i="3" s="1"/>
  <c r="J69" i="3" s="1"/>
  <c r="J63" i="3"/>
  <c r="J64" i="3"/>
  <c r="J62" i="3"/>
  <c r="C75" i="3"/>
  <c r="C76" i="3"/>
  <c r="C74" i="3"/>
  <c r="F70" i="3"/>
  <c r="F71" i="3"/>
  <c r="F69" i="3"/>
  <c r="C71" i="3"/>
  <c r="D71" i="3"/>
  <c r="E71" i="3"/>
  <c r="C70" i="3"/>
  <c r="D70" i="3"/>
  <c r="E70" i="3"/>
  <c r="D69" i="3"/>
  <c r="E69" i="3"/>
  <c r="C69" i="3"/>
  <c r="D63" i="3"/>
  <c r="E63" i="3"/>
  <c r="C63" i="3"/>
  <c r="E61" i="3"/>
  <c r="E60" i="3"/>
  <c r="D60" i="3"/>
  <c r="E36" i="3"/>
  <c r="E35" i="3"/>
  <c r="D35" i="3"/>
  <c r="D12" i="3"/>
  <c r="M63" i="3" l="1"/>
  <c r="J70" i="3" s="1"/>
  <c r="M64" i="3"/>
  <c r="J71" i="3" s="1"/>
  <c r="J72" i="3"/>
  <c r="J75" i="3" s="1"/>
  <c r="J76" i="3" s="1"/>
  <c r="M38" i="3"/>
  <c r="M39" i="3"/>
  <c r="M37" i="3"/>
  <c r="D38" i="3"/>
  <c r="D46" i="3" s="1"/>
  <c r="E38" i="3"/>
  <c r="E46" i="3" s="1"/>
  <c r="C38" i="3"/>
  <c r="C46" i="3" s="1"/>
  <c r="L15" i="3"/>
  <c r="L14" i="3"/>
  <c r="D21" i="3"/>
  <c r="E21" i="3" s="1"/>
  <c r="C26" i="3" s="1"/>
  <c r="C21" i="3"/>
  <c r="C20" i="3"/>
  <c r="C14" i="3"/>
  <c r="D14" i="3"/>
  <c r="D20" i="3" s="1"/>
  <c r="E20" i="3" s="1"/>
  <c r="C25" i="3" s="1"/>
  <c r="C62" i="3"/>
  <c r="C61" i="3"/>
  <c r="C13" i="3"/>
  <c r="G12" i="4"/>
  <c r="J21" i="3" l="1"/>
  <c r="J20" i="3"/>
  <c r="J22" i="3" s="1"/>
  <c r="J25" i="3" s="1"/>
  <c r="J26" i="3" s="1"/>
  <c r="D44" i="3"/>
  <c r="C44" i="3"/>
  <c r="C45" i="3"/>
  <c r="E45" i="3"/>
  <c r="E44" i="3"/>
  <c r="F46" i="3"/>
  <c r="C51" i="3" s="1"/>
  <c r="J46" i="3" s="1"/>
  <c r="F44" i="3"/>
  <c r="C49" i="3" s="1"/>
  <c r="J44" i="3" s="1"/>
  <c r="D45" i="3"/>
  <c r="C20" i="4"/>
  <c r="C13" i="4"/>
  <c r="F45" i="3" l="1"/>
  <c r="C50" i="3" s="1"/>
  <c r="J45" i="3" s="1"/>
  <c r="J47" i="3" s="1"/>
  <c r="J50" i="3" s="1"/>
  <c r="J51" i="3" s="1"/>
  <c r="C6" i="5"/>
  <c r="G14" i="4" l="1"/>
  <c r="E6" i="5" s="1"/>
  <c r="G13" i="4"/>
  <c r="D6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<sst xmlns="http://schemas.openxmlformats.org/spreadsheetml/2006/main" count="840" uniqueCount="169">
  <si>
    <t>C1</t>
  </si>
  <si>
    <t>C2</t>
  </si>
  <si>
    <t>C3</t>
  </si>
  <si>
    <t>Somme</t>
  </si>
  <si>
    <t>Normalisation</t>
  </si>
  <si>
    <t>Poids</t>
  </si>
  <si>
    <t>Cohérence moyenne</t>
  </si>
  <si>
    <t>Cohérences</t>
  </si>
  <si>
    <t>Indice de cohérence</t>
  </si>
  <si>
    <t>Ratio de cohérence</t>
  </si>
  <si>
    <t>C11</t>
  </si>
  <si>
    <t>C12</t>
  </si>
  <si>
    <t>C21</t>
  </si>
  <si>
    <t>C22</t>
  </si>
  <si>
    <t>C23</t>
  </si>
  <si>
    <t>C32</t>
  </si>
  <si>
    <t>C33</t>
  </si>
  <si>
    <t>C31</t>
  </si>
  <si>
    <t>Poids ss cit</t>
  </si>
  <si>
    <t>Préférences</t>
  </si>
  <si>
    <t xml:space="preserve">niveau 1 </t>
  </si>
  <si>
    <t xml:space="preserve">Objet de la décision </t>
  </si>
  <si>
    <t xml:space="preserve">niveau 2 : </t>
  </si>
  <si>
    <t xml:space="preserve">Niveau Racine </t>
  </si>
  <si>
    <t xml:space="preserve"> </t>
  </si>
  <si>
    <t xml:space="preserve">calcul en colonne </t>
  </si>
  <si>
    <t>calcul des poids cohérents pour le niveau 1</t>
  </si>
  <si>
    <t xml:space="preserve">Saaty </t>
  </si>
  <si>
    <t xml:space="preserve">calcul en ligne </t>
  </si>
  <si>
    <t>calculés</t>
  </si>
  <si>
    <t>ratio de cohérence devant etre &lt; 10%</t>
  </si>
  <si>
    <t xml:space="preserve"> de la Matrice 'préférences'</t>
  </si>
  <si>
    <t xml:space="preserve">SI non vrai  ALORS </t>
  </si>
  <si>
    <t xml:space="preserve">choisir à nouveau  les valeurs de préférences 2 a 2  </t>
  </si>
  <si>
    <t>A remplir à partir de vos préférences individuelles</t>
  </si>
  <si>
    <t xml:space="preserve"> pour chaque cellule remplir la formule correspondante</t>
  </si>
  <si>
    <t xml:space="preserve">TRAVAIL  ATTENDU : à compléter </t>
  </si>
  <si>
    <t>calcul des poids cohérents pour le niveau 2</t>
  </si>
  <si>
    <t>puis tester les valeurs choisies (zone  en vert)</t>
  </si>
  <si>
    <t xml:space="preserve">Poids relatif </t>
  </si>
  <si>
    <t>Poids relatif</t>
  </si>
  <si>
    <t>Normalisation des poids par rapport au niveau supérieur de l'arborescence</t>
  </si>
  <si>
    <t>Poids niveau -1</t>
  </si>
  <si>
    <t xml:space="preserve">Poids </t>
  </si>
  <si>
    <t>Choix du critère de poids max</t>
  </si>
  <si>
    <t>Critère retenu</t>
  </si>
  <si>
    <t>Normalisation sur critère choisi</t>
  </si>
  <si>
    <t xml:space="preserve">POIDS du chemin relatif </t>
  </si>
  <si>
    <t>CHEMIN DE  POIDS MAX</t>
  </si>
  <si>
    <t xml:space="preserve">verfication de la somme des poids </t>
  </si>
  <si>
    <t xml:space="preserve">ARBRE DE SAATY </t>
  </si>
  <si>
    <t>valeurs choisies par un binôme</t>
  </si>
  <si>
    <t xml:space="preserve">aux sous-critères </t>
  </si>
  <si>
    <t xml:space="preserve">Classement </t>
  </si>
  <si>
    <t xml:space="preserve">  </t>
  </si>
  <si>
    <t xml:space="preserve">RESULTATS </t>
  </si>
  <si>
    <t>Poids sous-critère</t>
  </si>
  <si>
    <t>Poids sous critère</t>
  </si>
  <si>
    <t xml:space="preserve">Entourer le(s) sous-critère(s) retenu(s) </t>
  </si>
  <si>
    <t xml:space="preserve">remplir ici vos résultats </t>
  </si>
  <si>
    <t xml:space="preserve">Trois </t>
  </si>
  <si>
    <t xml:space="preserve">Huit </t>
  </si>
  <si>
    <t>Q3 : Nombre de chemins préférentiels dans l’arbre (noircir la réponse)</t>
  </si>
  <si>
    <t xml:space="preserve">Classement  par Saaty </t>
  </si>
  <si>
    <t xml:space="preserve">avec TP1.1 </t>
  </si>
  <si>
    <t xml:space="preserve">COMPARER  </t>
  </si>
  <si>
    <t xml:space="preserve">Cinq </t>
  </si>
  <si>
    <t>Q2 : Donnez  les poids obtenus par la méthode de Saaty durant ce TP sous Excel dans les tableaux suivants</t>
  </si>
  <si>
    <t>A remplir à partir de vos préférences individuelles, et avec des valeurs différentes de celles du tableau de préférences sur les critères</t>
  </si>
  <si>
    <t>A remplir à partir de vos préférences individuelles, et avec des valeurs différentes de celles des tableaux de préférences sur les critères et les sous-critères de C2</t>
  </si>
  <si>
    <t xml:space="preserve">: </t>
  </si>
  <si>
    <t xml:space="preserve">Première partie séance TP1.1 </t>
  </si>
  <si>
    <t>Des points seront retirés si les noms des binômes ne sont pas renseignés aux endroits où ils sont demandés (ci-dessus, sur la feuille "matrice décision initiale  et dans le nom du fichier)</t>
  </si>
  <si>
    <t xml:space="preserve">travail attendu : en bleu pour chaque cellule remplir la formule correspondante </t>
  </si>
  <si>
    <t xml:space="preserve">calcul des poids des sous-critères </t>
  </si>
  <si>
    <t xml:space="preserve">3) </t>
  </si>
  <si>
    <t>4)</t>
  </si>
  <si>
    <t xml:space="preserve">5) </t>
  </si>
  <si>
    <t xml:space="preserve">normalisation des poids de niveau -1 par le poid de niveau supérieur </t>
  </si>
  <si>
    <t xml:space="preserve">étape 2) </t>
  </si>
  <si>
    <t xml:space="preserve">calcul des poids du niveau 1 : 3 critères 
</t>
  </si>
  <si>
    <t>Points Q1</t>
  </si>
  <si>
    <t>Points Q2</t>
  </si>
  <si>
    <t>Points Q3</t>
  </si>
  <si>
    <t>Points Q4</t>
  </si>
  <si>
    <t>Total TP1.2</t>
  </si>
  <si>
    <t xml:space="preserve">6) </t>
  </si>
  <si>
    <t xml:space="preserve">sommes pondérée </t>
  </si>
  <si>
    <t xml:space="preserve">Critères choisis </t>
  </si>
  <si>
    <t>couts des infrastructures à déplacer ou modifier en euros</t>
  </si>
  <si>
    <t xml:space="preserve">couts de raccordements des infrastructures gaz en euros </t>
  </si>
  <si>
    <t xml:space="preserve"> cout connexion supervision du four en euros</t>
  </si>
  <si>
    <t>Distance four/trempe en m</t>
  </si>
  <si>
    <t xml:space="preserve">Potentiel pour faire évoluer le procédé </t>
  </si>
  <si>
    <t xml:space="preserve">Surface autour du four disponible pour accéder au four en m2 / sécurité </t>
  </si>
  <si>
    <t>distance a la première allée piétonne  en m</t>
  </si>
  <si>
    <t>Risques associés a la proximité des équipements : four - trempe, charriot, bâche trempage, automoteur …</t>
  </si>
  <si>
    <t xml:space="preserve">Matrice de décision </t>
  </si>
  <si>
    <t xml:space="preserve">Données : ne pas modifier </t>
  </si>
  <si>
    <t xml:space="preserve">N° Position </t>
  </si>
  <si>
    <t>A</t>
  </si>
  <si>
    <t>B</t>
  </si>
  <si>
    <t xml:space="preserve">C </t>
  </si>
  <si>
    <t>D</t>
  </si>
  <si>
    <t>E</t>
  </si>
  <si>
    <t>F</t>
  </si>
  <si>
    <t>G</t>
  </si>
  <si>
    <t>C2 : Configuration du procédé lié au four</t>
  </si>
  <si>
    <t>C1 : Aménagement du four</t>
  </si>
  <si>
    <t>Environnement de travail four et risques</t>
  </si>
  <si>
    <t>C1.1 " Facilités du procédé  "</t>
  </si>
  <si>
    <t>C1.2 Modification du procédé  "</t>
  </si>
  <si>
    <t>C2.1  " Aménagement infrastructure "</t>
  </si>
  <si>
    <t>C2.2  "  Raccordement Energie'"</t>
  </si>
  <si>
    <t>C2.3  "Conduite du procédé "</t>
  </si>
  <si>
    <t>C3.1  " Accessibilité opérateurs"</t>
  </si>
  <si>
    <t>C3.2  " Raccordement allée piétonne"</t>
  </si>
  <si>
    <t>C3.3 "Risque liés aux équipements"</t>
  </si>
  <si>
    <t xml:space="preserve"> " Facilités du procédé  "</t>
  </si>
  <si>
    <t xml:space="preserve"> "Modification du procédé  "</t>
  </si>
  <si>
    <t xml:space="preserve">  " Aménagement infrastructure "</t>
  </si>
  <si>
    <t xml:space="preserve">  "  Raccordement Energie'"</t>
  </si>
  <si>
    <t xml:space="preserve">  "Conduite du procédé "</t>
  </si>
  <si>
    <t xml:space="preserve"> " Accessibilité opérateurs"</t>
  </si>
  <si>
    <t xml:space="preserve"> " Raccordement allée piétonne"</t>
  </si>
  <si>
    <t>"Risque liés aux équipements"</t>
  </si>
  <si>
    <t>C1.1 (C4 TP1.1)</t>
  </si>
  <si>
    <t>C1.2( C5 TP1.1)</t>
  </si>
  <si>
    <t>C2.1 (C1 TP1.1)</t>
  </si>
  <si>
    <t>C2.2 (C2 dans TP1.1)</t>
  </si>
  <si>
    <t>C2.3 ( C3 dans TP1.1)</t>
  </si>
  <si>
    <t>C3.1( C6 dans TP1.1)</t>
  </si>
  <si>
    <t>C3.2 (C7 dans TP1.1)</t>
  </si>
  <si>
    <t>C3.3 (C8 dans TP1.1)</t>
  </si>
  <si>
    <t xml:space="preserve">A remplir </t>
  </si>
  <si>
    <t xml:space="preserve">NOMS  DU TRINOME: </t>
  </si>
  <si>
    <t>Etape 1</t>
  </si>
  <si>
    <t>Etape 2</t>
  </si>
  <si>
    <t>Etape 3</t>
  </si>
  <si>
    <t>Etape 4</t>
  </si>
  <si>
    <t>Etape 5</t>
  </si>
  <si>
    <t>calcul des poids du niveau 1</t>
  </si>
  <si>
    <t>calcul des poids de niveau 2</t>
  </si>
  <si>
    <t>Somme pondérée  de type Saaty : arbre de décision</t>
  </si>
  <si>
    <t>calcul et choix du poids de chaque chemin dans l'arbre</t>
  </si>
  <si>
    <t>répondre au QCM feuille suivante</t>
  </si>
  <si>
    <t xml:space="preserve">Critères </t>
  </si>
  <si>
    <t xml:space="preserve"> C1 : Aménagement du four</t>
  </si>
  <si>
    <t>C2: Critère "Configuration du procédé lié au four"</t>
  </si>
  <si>
    <t>C3 : critère "Environnement de travail du four et risques"</t>
  </si>
  <si>
    <t>N° position du four</t>
  </si>
  <si>
    <t>Classement des  solutions pour le four</t>
  </si>
  <si>
    <t>Récupérer les valeurs   du TP1.1 après normalisation 2</t>
  </si>
  <si>
    <t xml:space="preserve">NOMS  du Groupe </t>
  </si>
  <si>
    <t xml:space="preserve">Durée du QCM : 20 minutes (max) -  rendu par groupe à la fin de la séance </t>
  </si>
  <si>
    <t>Q1 : Dans le tableau suivant, renseignez les préférences pour les critères, choisies par le groupe</t>
  </si>
  <si>
    <t>N° Position du four</t>
  </si>
  <si>
    <t xml:space="preserve">Q4 : Analyse des résultats </t>
  </si>
  <si>
    <t>Valeurs des solutions apres Normalisation N°2 du TP1.1</t>
  </si>
  <si>
    <t xml:space="preserve">Données initiales </t>
  </si>
  <si>
    <t>Le nom du fichier devra contenir le nom deu groupe</t>
  </si>
  <si>
    <t xml:space="preserve">récupérer  la formule/données après normalisation N°2 du  TP1.1 </t>
  </si>
  <si>
    <t>etape 3</t>
  </si>
  <si>
    <t xml:space="preserve">Evaluation des positions du four  selon les préférences  par rapport </t>
  </si>
  <si>
    <t>calcul de la valeur pour chaque action : somme pondérée</t>
  </si>
  <si>
    <t>des fours</t>
  </si>
  <si>
    <t>N° Position four</t>
  </si>
  <si>
    <t>FA 2022</t>
  </si>
  <si>
    <t xml:space="preserve">QCM AMC - ISTP - FA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</si>
</sst>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"/>
    <numFmt numFmtId="165" formatCode="0.0000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3300"/>
      <name val="Calibri"/>
      <family val="2"/>
      <scheme val="minor"/>
    </font>
    <font>
      <b/>
      <sz val="11"/>
      <color rgb="FF0033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mbria"/>
      <family val="1"/>
    </font>
    <font>
      <sz val="14"/>
      <color theme="1"/>
      <name val="Calibri"/>
      <family val="2"/>
    </font>
    <font>
      <sz val="14"/>
      <color rgb="FF000000"/>
      <name val="Calibri"/>
      <family val="2"/>
    </font>
    <font>
      <b/>
      <sz val="16"/>
      <color rgb="FF000000"/>
      <name val="Times New Roman"/>
      <family val="1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name val="Arial"/>
      <family val="2"/>
    </font>
    <font>
      <b/>
      <sz val="20"/>
      <color theme="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Ebrima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8E4AA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9" tint="-0.49998474074526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41" fillId="0" borderId="0" applyFont="0" applyFill="0" applyBorder="0" applyAlignment="0" applyProtection="0"/>
    <xf numFmtId="0" fontId="42" fillId="0" borderId="38" applyNumberFormat="0" applyFill="0" applyAlignment="0" applyProtection="0"/>
  </cellStyleXfs>
  <cellXfs count="288">
    <xf numFmtId="0" fontId="0" fillId="0" borderId="0" xfId="0"/>
    <xf numFmtId="0" fontId="2" fillId="0" borderId="0" xfId="1"/>
    <xf numFmtId="0" fontId="0" fillId="3" borderId="0" xfId="0" applyFill="1"/>
    <xf numFmtId="0" fontId="6" fillId="0" borderId="0" xfId="0" applyFont="1"/>
    <xf numFmtId="0" fontId="7" fillId="4" borderId="0" xfId="0" applyFont="1" applyFill="1"/>
    <xf numFmtId="0" fontId="7" fillId="5" borderId="0" xfId="0" applyFont="1" applyFill="1"/>
    <xf numFmtId="0" fontId="7" fillId="0" borderId="0" xfId="0" applyFont="1"/>
    <xf numFmtId="0" fontId="7" fillId="6" borderId="0" xfId="0" applyFont="1" applyFill="1"/>
    <xf numFmtId="0" fontId="8" fillId="0" borderId="0" xfId="0" applyFont="1"/>
    <xf numFmtId="0" fontId="11" fillId="0" borderId="0" xfId="0" applyFont="1"/>
    <xf numFmtId="0" fontId="10" fillId="0" borderId="1" xfId="0" applyFont="1" applyBorder="1"/>
    <xf numFmtId="0" fontId="7" fillId="9" borderId="0" xfId="0" applyFont="1" applyFill="1"/>
    <xf numFmtId="0" fontId="7" fillId="12" borderId="0" xfId="0" applyFont="1" applyFill="1"/>
    <xf numFmtId="0" fontId="9" fillId="4" borderId="0" xfId="0" applyFont="1" applyFill="1"/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0" fontId="17" fillId="5" borderId="5" xfId="0" applyFont="1" applyFill="1" applyBorder="1"/>
    <xf numFmtId="0" fontId="0" fillId="0" borderId="6" xfId="0" applyBorder="1"/>
    <xf numFmtId="0" fontId="0" fillId="0" borderId="2" xfId="0" applyBorder="1"/>
    <xf numFmtId="0" fontId="7" fillId="9" borderId="4" xfId="0" applyFont="1" applyFill="1" applyBorder="1"/>
    <xf numFmtId="0" fontId="7" fillId="12" borderId="7" xfId="0" applyFont="1" applyFill="1" applyBorder="1"/>
    <xf numFmtId="0" fontId="0" fillId="0" borderId="3" xfId="0" applyBorder="1"/>
    <xf numFmtId="0" fontId="0" fillId="13" borderId="0" xfId="0" applyFill="1"/>
    <xf numFmtId="0" fontId="0" fillId="8" borderId="0" xfId="0" applyFill="1"/>
    <xf numFmtId="0" fontId="0" fillId="14" borderId="0" xfId="0" applyFill="1"/>
    <xf numFmtId="0" fontId="0" fillId="8" borderId="2" xfId="0" applyFill="1" applyBorder="1"/>
    <xf numFmtId="0" fontId="0" fillId="8" borderId="3" xfId="0" applyFill="1" applyBorder="1"/>
    <xf numFmtId="0" fontId="20" fillId="6" borderId="0" xfId="0" applyFont="1" applyFill="1"/>
    <xf numFmtId="0" fontId="0" fillId="11" borderId="0" xfId="0" applyFill="1"/>
    <xf numFmtId="0" fontId="1" fillId="0" borderId="5" xfId="0" applyFont="1" applyBorder="1"/>
    <xf numFmtId="0" fontId="0" fillId="0" borderId="13" xfId="0" applyBorder="1"/>
    <xf numFmtId="0" fontId="0" fillId="0" borderId="4" xfId="0" applyBorder="1"/>
    <xf numFmtId="0" fontId="0" fillId="0" borderId="7" xfId="0" applyBorder="1"/>
    <xf numFmtId="0" fontId="0" fillId="0" borderId="1" xfId="0" applyBorder="1"/>
    <xf numFmtId="0" fontId="19" fillId="2" borderId="0" xfId="0" applyFont="1" applyFill="1"/>
    <xf numFmtId="0" fontId="9" fillId="0" borderId="0" xfId="0" applyFont="1"/>
    <xf numFmtId="0" fontId="19" fillId="11" borderId="0" xfId="0" applyFont="1" applyFill="1"/>
    <xf numFmtId="0" fontId="15" fillId="7" borderId="0" xfId="0" applyFont="1" applyFill="1"/>
    <xf numFmtId="0" fontId="16" fillId="7" borderId="4" xfId="0" applyFont="1" applyFill="1" applyBorder="1"/>
    <xf numFmtId="0" fontId="0" fillId="0" borderId="15" xfId="0" applyBorder="1"/>
    <xf numFmtId="0" fontId="0" fillId="0" borderId="16" xfId="0" applyBorder="1"/>
    <xf numFmtId="0" fontId="10" fillId="0" borderId="0" xfId="0" applyFont="1"/>
    <xf numFmtId="0" fontId="10" fillId="0" borderId="13" xfId="0" applyFont="1" applyBorder="1"/>
    <xf numFmtId="0" fontId="10" fillId="0" borderId="6" xfId="0" applyFont="1" applyBorder="1"/>
    <xf numFmtId="0" fontId="10" fillId="0" borderId="2" xfId="0" applyFont="1" applyBorder="1"/>
    <xf numFmtId="0" fontId="10" fillId="8" borderId="4" xfId="0" applyFont="1" applyFill="1" applyBorder="1"/>
    <xf numFmtId="0" fontId="10" fillId="0" borderId="3" xfId="0" applyFont="1" applyBorder="1"/>
    <xf numFmtId="0" fontId="15" fillId="9" borderId="0" xfId="0" applyFont="1" applyFill="1"/>
    <xf numFmtId="0" fontId="0" fillId="7" borderId="5" xfId="0" applyFill="1" applyBorder="1"/>
    <xf numFmtId="0" fontId="0" fillId="7" borderId="13" xfId="0" applyFill="1" applyBorder="1"/>
    <xf numFmtId="0" fontId="0" fillId="7" borderId="6" xfId="0" applyFill="1" applyBorder="1"/>
    <xf numFmtId="0" fontId="0" fillId="7" borderId="2" xfId="0" applyFill="1" applyBorder="1"/>
    <xf numFmtId="0" fontId="0" fillId="7" borderId="14" xfId="0" applyFill="1" applyBorder="1"/>
    <xf numFmtId="0" fontId="0" fillId="7" borderId="15" xfId="0" applyFill="1" applyBorder="1"/>
    <xf numFmtId="0" fontId="0" fillId="7" borderId="16" xfId="0" applyFill="1" applyBorder="1"/>
    <xf numFmtId="0" fontId="15" fillId="9" borderId="0" xfId="0" applyFont="1" applyFill="1" applyAlignment="1">
      <alignment horizontal="left"/>
    </xf>
    <xf numFmtId="0" fontId="19" fillId="10" borderId="0" xfId="0" applyFont="1" applyFill="1"/>
    <xf numFmtId="0" fontId="16" fillId="0" borderId="15" xfId="0" applyFont="1" applyBorder="1" applyAlignment="1">
      <alignment horizontal="center"/>
    </xf>
    <xf numFmtId="0" fontId="16" fillId="0" borderId="15" xfId="0" applyFont="1" applyBorder="1"/>
    <xf numFmtId="0" fontId="21" fillId="0" borderId="0" xfId="0" applyFont="1"/>
    <xf numFmtId="0" fontId="0" fillId="15" borderId="0" xfId="0" applyFill="1"/>
    <xf numFmtId="0" fontId="0" fillId="10" borderId="0" xfId="0" applyFill="1"/>
    <xf numFmtId="0" fontId="15" fillId="10" borderId="0" xfId="0" applyFont="1" applyFill="1"/>
    <xf numFmtId="0" fontId="20" fillId="11" borderId="0" xfId="0" applyFont="1" applyFill="1"/>
    <xf numFmtId="0" fontId="18" fillId="2" borderId="0" xfId="0" applyFont="1" applyFill="1"/>
    <xf numFmtId="0" fontId="18" fillId="11" borderId="0" xfId="0" applyFont="1" applyFill="1"/>
    <xf numFmtId="0" fontId="18" fillId="10" borderId="0" xfId="0" applyFont="1" applyFill="1"/>
    <xf numFmtId="0" fontId="18" fillId="4" borderId="0" xfId="0" applyFont="1" applyFill="1"/>
    <xf numFmtId="0" fontId="18" fillId="7" borderId="0" xfId="0" applyFont="1" applyFill="1"/>
    <xf numFmtId="0" fontId="9" fillId="5" borderId="0" xfId="0" applyFont="1" applyFill="1"/>
    <xf numFmtId="0" fontId="18" fillId="15" borderId="0" xfId="0" applyFont="1" applyFill="1"/>
    <xf numFmtId="0" fontId="0" fillId="16" borderId="0" xfId="0" applyFill="1"/>
    <xf numFmtId="0" fontId="0" fillId="17" borderId="0" xfId="0" applyFill="1"/>
    <xf numFmtId="0" fontId="0" fillId="0" borderId="21" xfId="0" applyBorder="1"/>
    <xf numFmtId="0" fontId="0" fillId="0" borderId="22" xfId="0" applyBorder="1"/>
    <xf numFmtId="2" fontId="0" fillId="0" borderId="0" xfId="0" applyNumberFormat="1"/>
    <xf numFmtId="2" fontId="10" fillId="19" borderId="1" xfId="0" applyNumberFormat="1" applyFont="1" applyFill="1" applyBorder="1"/>
    <xf numFmtId="164" fontId="0" fillId="0" borderId="0" xfId="0" applyNumberFormat="1"/>
    <xf numFmtId="164" fontId="10" fillId="19" borderId="1" xfId="0" applyNumberFormat="1" applyFont="1" applyFill="1" applyBorder="1"/>
    <xf numFmtId="0" fontId="0" fillId="0" borderId="0" xfId="0" applyAlignment="1">
      <alignment wrapText="1"/>
    </xf>
    <xf numFmtId="2" fontId="11" fillId="19" borderId="1" xfId="0" applyNumberFormat="1" applyFont="1" applyFill="1" applyBorder="1" applyAlignment="1">
      <alignment horizontal="left"/>
    </xf>
    <xf numFmtId="0" fontId="24" fillId="0" borderId="0" xfId="0" applyFont="1"/>
    <xf numFmtId="0" fontId="22" fillId="5" borderId="0" xfId="0" applyFont="1" applyFill="1"/>
    <xf numFmtId="2" fontId="9" fillId="18" borderId="0" xfId="0" applyNumberFormat="1" applyFont="1" applyFill="1"/>
    <xf numFmtId="2" fontId="0" fillId="18" borderId="23" xfId="0" applyNumberFormat="1" applyFill="1" applyBorder="1"/>
    <xf numFmtId="2" fontId="0" fillId="18" borderId="24" xfId="0" applyNumberFormat="1" applyFill="1" applyBorder="1"/>
    <xf numFmtId="2" fontId="0" fillId="18" borderId="0" xfId="0" applyNumberFormat="1" applyFill="1"/>
    <xf numFmtId="165" fontId="0" fillId="0" borderId="0" xfId="0" applyNumberFormat="1"/>
    <xf numFmtId="165" fontId="10" fillId="19" borderId="1" xfId="0" applyNumberFormat="1" applyFont="1" applyFill="1" applyBorder="1"/>
    <xf numFmtId="2" fontId="16" fillId="18" borderId="0" xfId="0" applyNumberFormat="1" applyFont="1" applyFill="1"/>
    <xf numFmtId="0" fontId="2" fillId="0" borderId="17" xfId="1" applyBorder="1"/>
    <xf numFmtId="164" fontId="0" fillId="0" borderId="18" xfId="0" applyNumberFormat="1" applyBorder="1"/>
    <xf numFmtId="164" fontId="0" fillId="0" borderId="19" xfId="0" applyNumberFormat="1" applyBorder="1"/>
    <xf numFmtId="0" fontId="23" fillId="0" borderId="0" xfId="0" applyFont="1"/>
    <xf numFmtId="2" fontId="2" fillId="14" borderId="25" xfId="1" applyNumberFormat="1" applyFill="1" applyBorder="1"/>
    <xf numFmtId="164" fontId="0" fillId="14" borderId="0" xfId="0" applyNumberFormat="1" applyFill="1"/>
    <xf numFmtId="0" fontId="8" fillId="15" borderId="0" xfId="0" applyFont="1" applyFill="1"/>
    <xf numFmtId="2" fontId="0" fillId="17" borderId="0" xfId="0" applyNumberFormat="1" applyFill="1" applyAlignment="1">
      <alignment horizontal="center" vertical="center" wrapText="1"/>
    </xf>
    <xf numFmtId="0" fontId="26" fillId="0" borderId="26" xfId="0" applyFont="1" applyBorder="1" applyAlignment="1">
      <alignment vertical="top"/>
    </xf>
    <xf numFmtId="0" fontId="27" fillId="0" borderId="27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8" fillId="0" borderId="29" xfId="0" applyFont="1" applyBorder="1" applyAlignment="1">
      <alignment horizontal="left" vertical="center"/>
    </xf>
    <xf numFmtId="0" fontId="26" fillId="0" borderId="29" xfId="0" applyFont="1" applyBorder="1" applyAlignment="1">
      <alignment vertical="top"/>
    </xf>
    <xf numFmtId="0" fontId="27" fillId="0" borderId="29" xfId="0" applyFont="1" applyBorder="1" applyAlignment="1">
      <alignment horizontal="left" vertical="center"/>
    </xf>
    <xf numFmtId="0" fontId="26" fillId="0" borderId="28" xfId="0" applyFont="1" applyBorder="1" applyAlignment="1">
      <alignment vertical="top"/>
    </xf>
    <xf numFmtId="0" fontId="1" fillId="0" borderId="0" xfId="0" applyFont="1"/>
    <xf numFmtId="0" fontId="9" fillId="17" borderId="0" xfId="0" applyFont="1" applyFill="1"/>
    <xf numFmtId="0" fontId="7" fillId="7" borderId="30" xfId="0" applyFont="1" applyFill="1" applyBorder="1"/>
    <xf numFmtId="0" fontId="0" fillId="0" borderId="30" xfId="0" applyBorder="1"/>
    <xf numFmtId="0" fontId="25" fillId="17" borderId="30" xfId="0" applyFont="1" applyFill="1" applyBorder="1"/>
    <xf numFmtId="0" fontId="7" fillId="9" borderId="30" xfId="0" applyFont="1" applyFill="1" applyBorder="1"/>
    <xf numFmtId="0" fontId="7" fillId="17" borderId="30" xfId="0" applyFont="1" applyFill="1" applyBorder="1"/>
    <xf numFmtId="0" fontId="0" fillId="17" borderId="30" xfId="0" applyFill="1" applyBorder="1"/>
    <xf numFmtId="0" fontId="7" fillId="12" borderId="30" xfId="0" applyFont="1" applyFill="1" applyBorder="1"/>
    <xf numFmtId="0" fontId="0" fillId="2" borderId="0" xfId="0" applyFill="1"/>
    <xf numFmtId="0" fontId="29" fillId="2" borderId="0" xfId="0" applyFont="1" applyFill="1" applyAlignment="1">
      <alignment vertical="center"/>
    </xf>
    <xf numFmtId="0" fontId="30" fillId="2" borderId="0" xfId="0" applyFont="1" applyFill="1"/>
    <xf numFmtId="0" fontId="0" fillId="20" borderId="0" xfId="0" applyFill="1"/>
    <xf numFmtId="0" fontId="15" fillId="0" borderId="0" xfId="0" applyFont="1" applyAlignment="1">
      <alignment horizontal="left" wrapText="1" shrinkToFit="1"/>
    </xf>
    <xf numFmtId="0" fontId="32" fillId="0" borderId="0" xfId="0" applyFont="1"/>
    <xf numFmtId="0" fontId="15" fillId="21" borderId="8" xfId="0" applyFont="1" applyFill="1" applyBorder="1"/>
    <xf numFmtId="0" fontId="15" fillId="21" borderId="9" xfId="0" applyFont="1" applyFill="1" applyBorder="1"/>
    <xf numFmtId="0" fontId="15" fillId="21" borderId="10" xfId="0" applyFont="1" applyFill="1" applyBorder="1"/>
    <xf numFmtId="0" fontId="15" fillId="21" borderId="11" xfId="0" applyFont="1" applyFill="1" applyBorder="1"/>
    <xf numFmtId="0" fontId="15" fillId="21" borderId="0" xfId="0" applyFont="1" applyFill="1"/>
    <xf numFmtId="0" fontId="15" fillId="21" borderId="12" xfId="0" applyFont="1" applyFill="1" applyBorder="1"/>
    <xf numFmtId="0" fontId="21" fillId="21" borderId="11" xfId="0" applyFont="1" applyFill="1" applyBorder="1"/>
    <xf numFmtId="0" fontId="21" fillId="21" borderId="0" xfId="0" applyFont="1" applyFill="1" applyAlignment="1">
      <alignment horizontal="left"/>
    </xf>
    <xf numFmtId="0" fontId="21" fillId="21" borderId="12" xfId="0" applyFont="1" applyFill="1" applyBorder="1" applyAlignment="1">
      <alignment horizontal="left"/>
    </xf>
    <xf numFmtId="2" fontId="14" fillId="0" borderId="9" xfId="0" applyNumberFormat="1" applyFont="1" applyBorder="1"/>
    <xf numFmtId="2" fontId="0" fillId="0" borderId="9" xfId="0" applyNumberFormat="1" applyBorder="1"/>
    <xf numFmtId="165" fontId="0" fillId="0" borderId="9" xfId="0" applyNumberFormat="1" applyBorder="1"/>
    <xf numFmtId="164" fontId="0" fillId="0" borderId="9" xfId="0" applyNumberFormat="1" applyBorder="1"/>
    <xf numFmtId="2" fontId="0" fillId="0" borderId="10" xfId="0" applyNumberFormat="1" applyBorder="1"/>
    <xf numFmtId="164" fontId="10" fillId="19" borderId="33" xfId="0" applyNumberFormat="1" applyFont="1" applyFill="1" applyBorder="1"/>
    <xf numFmtId="0" fontId="0" fillId="11" borderId="20" xfId="0" applyFill="1" applyBorder="1"/>
    <xf numFmtId="0" fontId="0" fillId="8" borderId="7" xfId="0" applyFill="1" applyBorder="1"/>
    <xf numFmtId="0" fontId="0" fillId="22" borderId="0" xfId="0" applyFill="1" applyAlignment="1">
      <alignment wrapText="1"/>
    </xf>
    <xf numFmtId="0" fontId="33" fillId="0" borderId="0" xfId="0" applyFont="1"/>
    <xf numFmtId="0" fontId="10" fillId="0" borderId="7" xfId="0" applyFont="1" applyBorder="1"/>
    <xf numFmtId="0" fontId="11" fillId="22" borderId="4" xfId="0" applyFont="1" applyFill="1" applyBorder="1"/>
    <xf numFmtId="0" fontId="10" fillId="22" borderId="0" xfId="0" applyFont="1" applyFill="1"/>
    <xf numFmtId="0" fontId="10" fillId="22" borderId="2" xfId="0" applyFont="1" applyFill="1" applyBorder="1"/>
    <xf numFmtId="0" fontId="10" fillId="22" borderId="5" xfId="0" applyFont="1" applyFill="1" applyBorder="1"/>
    <xf numFmtId="0" fontId="11" fillId="22" borderId="13" xfId="0" applyFont="1" applyFill="1" applyBorder="1"/>
    <xf numFmtId="0" fontId="10" fillId="22" borderId="13" xfId="0" applyFont="1" applyFill="1" applyBorder="1"/>
    <xf numFmtId="0" fontId="10" fillId="22" borderId="6" xfId="0" applyFont="1" applyFill="1" applyBorder="1"/>
    <xf numFmtId="0" fontId="0" fillId="22" borderId="5" xfId="0" applyFill="1" applyBorder="1"/>
    <xf numFmtId="0" fontId="0" fillId="22" borderId="13" xfId="0" applyFill="1" applyBorder="1"/>
    <xf numFmtId="0" fontId="0" fillId="22" borderId="6" xfId="0" applyFill="1" applyBorder="1"/>
    <xf numFmtId="0" fontId="0" fillId="22" borderId="0" xfId="0" applyFill="1"/>
    <xf numFmtId="0" fontId="0" fillId="22" borderId="2" xfId="0" applyFill="1" applyBorder="1"/>
    <xf numFmtId="0" fontId="0" fillId="22" borderId="4" xfId="0" applyFill="1" applyBorder="1" applyAlignment="1">
      <alignment vertical="top"/>
    </xf>
    <xf numFmtId="0" fontId="10" fillId="11" borderId="34" xfId="0" applyFont="1" applyFill="1" applyBorder="1"/>
    <xf numFmtId="0" fontId="10" fillId="11" borderId="35" xfId="0" applyFont="1" applyFill="1" applyBorder="1"/>
    <xf numFmtId="0" fontId="10" fillId="0" borderId="36" xfId="0" applyFont="1" applyBorder="1"/>
    <xf numFmtId="0" fontId="10" fillId="8" borderId="7" xfId="0" applyFont="1" applyFill="1" applyBorder="1"/>
    <xf numFmtId="0" fontId="33" fillId="0" borderId="1" xfId="0" applyFont="1" applyBorder="1"/>
    <xf numFmtId="0" fontId="11" fillId="2" borderId="0" xfId="0" applyFont="1" applyFill="1"/>
    <xf numFmtId="0" fontId="0" fillId="2" borderId="30" xfId="0" applyFill="1" applyBorder="1"/>
    <xf numFmtId="1" fontId="0" fillId="0" borderId="8" xfId="0" applyNumberFormat="1" applyBorder="1" applyAlignment="1">
      <alignment wrapText="1"/>
    </xf>
    <xf numFmtId="1" fontId="11" fillId="0" borderId="11" xfId="0" applyNumberFormat="1" applyFont="1" applyBorder="1" applyAlignment="1">
      <alignment horizontal="left" wrapText="1"/>
    </xf>
    <xf numFmtId="1" fontId="11" fillId="0" borderId="11" xfId="0" applyNumberFormat="1" applyFont="1" applyBorder="1" applyAlignment="1">
      <alignment wrapText="1"/>
    </xf>
    <xf numFmtId="1" fontId="0" fillId="0" borderId="0" xfId="0" applyNumberFormat="1" applyAlignment="1">
      <alignment wrapText="1"/>
    </xf>
    <xf numFmtId="1" fontId="0" fillId="0" borderId="0" xfId="0" applyNumberFormat="1" applyAlignment="1">
      <alignment horizontal="center" vertical="center" wrapText="1"/>
    </xf>
    <xf numFmtId="1" fontId="11" fillId="0" borderId="0" xfId="0" applyNumberFormat="1" applyFont="1" applyAlignment="1">
      <alignment wrapText="1"/>
    </xf>
    <xf numFmtId="2" fontId="12" fillId="0" borderId="0" xfId="0" applyNumberFormat="1" applyFont="1" applyAlignment="1">
      <alignment horizontal="center" vertical="center" wrapText="1"/>
    </xf>
    <xf numFmtId="165" fontId="3" fillId="0" borderId="0" xfId="1" applyNumberFormat="1" applyFont="1" applyAlignment="1">
      <alignment horizontal="center" vertical="center" wrapText="1" shrinkToFit="1"/>
    </xf>
    <xf numFmtId="2" fontId="3" fillId="0" borderId="0" xfId="1" applyNumberFormat="1" applyFont="1" applyAlignment="1">
      <alignment horizontal="center" vertical="center" wrapText="1" shrinkToFit="1"/>
    </xf>
    <xf numFmtId="164" fontId="13" fillId="0" borderId="0" xfId="0" applyNumberFormat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 shrinkToFit="1"/>
    </xf>
    <xf numFmtId="164" fontId="39" fillId="12" borderId="36" xfId="1" applyNumberFormat="1" applyFont="1" applyFill="1" applyBorder="1" applyAlignment="1">
      <alignment horizontal="center" vertical="center" wrapText="1" shrinkToFit="1"/>
    </xf>
    <xf numFmtId="164" fontId="39" fillId="12" borderId="35" xfId="1" applyNumberFormat="1" applyFont="1" applyFill="1" applyBorder="1" applyAlignment="1">
      <alignment horizontal="center" vertical="center" wrapText="1" shrinkToFit="1"/>
    </xf>
    <xf numFmtId="164" fontId="39" fillId="9" borderId="35" xfId="1" applyNumberFormat="1" applyFont="1" applyFill="1" applyBorder="1" applyAlignment="1">
      <alignment horizontal="center" vertical="center" wrapText="1" shrinkToFit="1"/>
    </xf>
    <xf numFmtId="2" fontId="1" fillId="9" borderId="35" xfId="0" applyNumberFormat="1" applyFont="1" applyFill="1" applyBorder="1" applyAlignment="1">
      <alignment horizontal="center" vertical="center" wrapText="1"/>
    </xf>
    <xf numFmtId="164" fontId="39" fillId="2" borderId="35" xfId="1" applyNumberFormat="1" applyFont="1" applyFill="1" applyBorder="1" applyAlignment="1">
      <alignment horizontal="center" vertical="center" wrapText="1" shrinkToFit="1"/>
    </xf>
    <xf numFmtId="1" fontId="11" fillId="0" borderId="34" xfId="0" applyNumberFormat="1" applyFont="1" applyBorder="1" applyAlignment="1">
      <alignment wrapText="1"/>
    </xf>
    <xf numFmtId="164" fontId="11" fillId="10" borderId="12" xfId="0" applyNumberFormat="1" applyFont="1" applyFill="1" applyBorder="1"/>
    <xf numFmtId="2" fontId="11" fillId="10" borderId="0" xfId="0" applyNumberFormat="1" applyFont="1" applyFill="1"/>
    <xf numFmtId="164" fontId="11" fillId="9" borderId="0" xfId="0" applyNumberFormat="1" applyFont="1" applyFill="1"/>
    <xf numFmtId="2" fontId="11" fillId="9" borderId="0" xfId="0" applyNumberFormat="1" applyFont="1" applyFill="1"/>
    <xf numFmtId="165" fontId="11" fillId="9" borderId="0" xfId="0" applyNumberFormat="1" applyFont="1" applyFill="1" applyAlignment="1">
      <alignment horizontal="left"/>
    </xf>
    <xf numFmtId="2" fontId="11" fillId="7" borderId="0" xfId="0" applyNumberFormat="1" applyFont="1" applyFill="1" applyAlignment="1">
      <alignment horizontal="center"/>
    </xf>
    <xf numFmtId="2" fontId="11" fillId="7" borderId="0" xfId="0" applyNumberFormat="1" applyFont="1" applyFill="1"/>
    <xf numFmtId="0" fontId="0" fillId="2" borderId="4" xfId="0" applyFill="1" applyBorder="1"/>
    <xf numFmtId="0" fontId="16" fillId="0" borderId="37" xfId="0" applyFont="1" applyBorder="1" applyAlignment="1">
      <alignment wrapText="1"/>
    </xf>
    <xf numFmtId="2" fontId="12" fillId="17" borderId="27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wrapText="1"/>
    </xf>
    <xf numFmtId="2" fontId="36" fillId="17" borderId="0" xfId="0" applyNumberFormat="1" applyFont="1" applyFill="1" applyAlignment="1">
      <alignment horizontal="center" vertical="center" wrapText="1"/>
    </xf>
    <xf numFmtId="0" fontId="3" fillId="25" borderId="0" xfId="1" applyFont="1" applyFill="1" applyAlignment="1">
      <alignment horizontal="center" vertical="center" wrapText="1" shrinkToFit="1"/>
    </xf>
    <xf numFmtId="2" fontId="3" fillId="25" borderId="0" xfId="1" applyNumberFormat="1" applyFont="1" applyFill="1" applyAlignment="1">
      <alignment horizontal="center" vertical="center" wrapText="1" shrinkToFit="1"/>
    </xf>
    <xf numFmtId="164" fontId="1" fillId="25" borderId="0" xfId="0" applyNumberFormat="1" applyFont="1" applyFill="1" applyAlignment="1">
      <alignment horizontal="center" vertical="center" wrapText="1"/>
    </xf>
    <xf numFmtId="164" fontId="3" fillId="25" borderId="0" xfId="1" applyNumberFormat="1" applyFont="1" applyFill="1" applyAlignment="1">
      <alignment horizontal="center" vertical="center" wrapText="1" shrinkToFit="1"/>
    </xf>
    <xf numFmtId="2" fontId="0" fillId="0" borderId="0" xfId="0" applyNumberFormat="1" applyAlignment="1">
      <alignment horizontal="center" vertical="center" wrapText="1"/>
    </xf>
    <xf numFmtId="0" fontId="11" fillId="7" borderId="0" xfId="0" applyFont="1" applyFill="1" applyAlignment="1">
      <alignment wrapText="1"/>
    </xf>
    <xf numFmtId="2" fontId="11" fillId="26" borderId="0" xfId="0" applyNumberFormat="1" applyFont="1" applyFill="1" applyAlignment="1">
      <alignment horizontal="center" vertical="center" wrapText="1"/>
    </xf>
    <xf numFmtId="2" fontId="10" fillId="26" borderId="0" xfId="0" applyNumberFormat="1" applyFont="1" applyFill="1" applyAlignment="1">
      <alignment horizontal="center" vertical="center" wrapText="1"/>
    </xf>
    <xf numFmtId="164" fontId="10" fillId="26" borderId="0" xfId="0" applyNumberFormat="1" applyFont="1" applyFill="1"/>
    <xf numFmtId="2" fontId="10" fillId="26" borderId="0" xfId="0" applyNumberFormat="1" applyFont="1" applyFill="1"/>
    <xf numFmtId="0" fontId="37" fillId="26" borderId="0" xfId="1" applyFont="1" applyFill="1"/>
    <xf numFmtId="0" fontId="10" fillId="26" borderId="0" xfId="0" applyFont="1" applyFill="1"/>
    <xf numFmtId="0" fontId="0" fillId="26" borderId="0" xfId="0" applyFill="1"/>
    <xf numFmtId="0" fontId="10" fillId="7" borderId="0" xfId="0" applyFont="1" applyFill="1" applyAlignment="1">
      <alignment wrapText="1"/>
    </xf>
    <xf numFmtId="2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44" fontId="10" fillId="0" borderId="0" xfId="0" applyNumberFormat="1" applyFont="1"/>
    <xf numFmtId="2" fontId="10" fillId="0" borderId="0" xfId="0" applyNumberFormat="1" applyFont="1"/>
    <xf numFmtId="2" fontId="37" fillId="0" borderId="0" xfId="1" applyNumberFormat="1" applyFont="1" applyProtection="1">
      <protection locked="0"/>
    </xf>
    <xf numFmtId="1" fontId="37" fillId="0" borderId="0" xfId="1" applyNumberFormat="1" applyFont="1" applyProtection="1">
      <protection locked="0"/>
    </xf>
    <xf numFmtId="0" fontId="0" fillId="7" borderId="0" xfId="0" applyFill="1" applyAlignment="1">
      <alignment wrapText="1"/>
    </xf>
    <xf numFmtId="2" fontId="0" fillId="26" borderId="0" xfId="0" applyNumberFormat="1" applyFill="1" applyAlignment="1">
      <alignment horizontal="center" vertical="center" wrapText="1"/>
    </xf>
    <xf numFmtId="164" fontId="0" fillId="26" borderId="0" xfId="0" applyNumberFormat="1" applyFill="1"/>
    <xf numFmtId="2" fontId="0" fillId="26" borderId="0" xfId="0" applyNumberFormat="1" applyFill="1"/>
    <xf numFmtId="0" fontId="2" fillId="26" borderId="0" xfId="1" applyFill="1"/>
    <xf numFmtId="164" fontId="34" fillId="12" borderId="0" xfId="1" applyNumberFormat="1" applyFont="1" applyFill="1" applyAlignment="1">
      <alignment horizontal="center" vertical="center" wrapText="1" shrinkToFit="1"/>
    </xf>
    <xf numFmtId="0" fontId="0" fillId="12" borderId="0" xfId="0" applyFill="1"/>
    <xf numFmtId="2" fontId="11" fillId="9" borderId="0" xfId="0" applyNumberFormat="1" applyFont="1" applyFill="1" applyAlignment="1">
      <alignment horizontal="center" vertical="center" wrapText="1"/>
    </xf>
    <xf numFmtId="164" fontId="34" fillId="9" borderId="0" xfId="1" applyNumberFormat="1" applyFont="1" applyFill="1" applyAlignment="1">
      <alignment horizontal="center" vertical="center" wrapText="1" shrinkToFit="1"/>
    </xf>
    <xf numFmtId="2" fontId="35" fillId="9" borderId="0" xfId="0" applyNumberFormat="1" applyFont="1" applyFill="1" applyAlignment="1">
      <alignment horizontal="center" vertical="center" wrapText="1"/>
    </xf>
    <xf numFmtId="164" fontId="34" fillId="2" borderId="0" xfId="1" applyNumberFormat="1" applyFont="1" applyFill="1" applyAlignment="1">
      <alignment horizontal="center" vertical="center" wrapText="1" shrinkToFit="1"/>
    </xf>
    <xf numFmtId="2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31" fillId="23" borderId="0" xfId="0" applyFont="1" applyFill="1"/>
    <xf numFmtId="0" fontId="1" fillId="23" borderId="0" xfId="0" applyFont="1" applyFill="1"/>
    <xf numFmtId="0" fontId="38" fillId="0" borderId="0" xfId="0" applyFont="1" applyAlignment="1">
      <alignment wrapText="1"/>
    </xf>
    <xf numFmtId="0" fontId="0" fillId="24" borderId="0" xfId="0" applyFill="1" applyAlignment="1">
      <alignment wrapText="1"/>
    </xf>
    <xf numFmtId="2" fontId="38" fillId="24" borderId="0" xfId="0" applyNumberFormat="1" applyFont="1" applyFill="1"/>
    <xf numFmtId="2" fontId="0" fillId="24" borderId="0" xfId="0" applyNumberFormat="1" applyFill="1"/>
    <xf numFmtId="164" fontId="0" fillId="24" borderId="0" xfId="0" applyNumberFormat="1" applyFill="1"/>
    <xf numFmtId="164" fontId="10" fillId="24" borderId="0" xfId="0" applyNumberFormat="1" applyFont="1" applyFill="1"/>
    <xf numFmtId="0" fontId="11" fillId="24" borderId="0" xfId="0" applyFont="1" applyFill="1" applyAlignment="1">
      <alignment horizontal="left" wrapText="1"/>
    </xf>
    <xf numFmtId="2" fontId="11" fillId="24" borderId="30" xfId="0" applyNumberFormat="1" applyFont="1" applyFill="1" applyBorder="1" applyAlignment="1">
      <alignment horizontal="left"/>
    </xf>
    <xf numFmtId="2" fontId="10" fillId="24" borderId="0" xfId="0" applyNumberFormat="1" applyFont="1" applyFill="1"/>
    <xf numFmtId="0" fontId="0" fillId="0" borderId="34" xfId="0" applyBorder="1"/>
    <xf numFmtId="0" fontId="0" fillId="0" borderId="36" xfId="0" applyBorder="1"/>
    <xf numFmtId="2" fontId="0" fillId="15" borderId="0" xfId="0" applyNumberFormat="1" applyFill="1"/>
    <xf numFmtId="2" fontId="12" fillId="0" borderId="2" xfId="0" applyNumberFormat="1" applyFont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2" fontId="11" fillId="24" borderId="30" xfId="0" applyNumberFormat="1" applyFont="1" applyFill="1" applyBorder="1" applyAlignment="1">
      <alignment horizontal="center"/>
    </xf>
    <xf numFmtId="0" fontId="0" fillId="9" borderId="0" xfId="0" applyFill="1"/>
    <xf numFmtId="0" fontId="40" fillId="15" borderId="0" xfId="1" applyFont="1" applyFill="1" applyAlignment="1">
      <alignment horizontal="center" vertical="center" wrapText="1" shrinkToFit="1"/>
    </xf>
    <xf numFmtId="2" fontId="11" fillId="24" borderId="30" xfId="0" applyNumberFormat="1" applyFont="1" applyFill="1" applyBorder="1"/>
    <xf numFmtId="164" fontId="11" fillId="24" borderId="36" xfId="0" applyNumberFormat="1" applyFont="1" applyFill="1" applyBorder="1" applyAlignment="1">
      <alignment horizontal="left"/>
    </xf>
    <xf numFmtId="0" fontId="0" fillId="24" borderId="0" xfId="0" applyFill="1"/>
    <xf numFmtId="0" fontId="1" fillId="24" borderId="0" xfId="0" applyFont="1" applyFill="1"/>
    <xf numFmtId="0" fontId="0" fillId="27" borderId="0" xfId="0" applyFill="1"/>
    <xf numFmtId="0" fontId="32" fillId="23" borderId="0" xfId="0" applyFont="1" applyFill="1"/>
    <xf numFmtId="0" fontId="0" fillId="23" borderId="0" xfId="0" applyFill="1"/>
    <xf numFmtId="0" fontId="10" fillId="24" borderId="0" xfId="0" applyFont="1" applyFill="1"/>
    <xf numFmtId="1" fontId="11" fillId="27" borderId="0" xfId="0" applyNumberFormat="1" applyFont="1" applyFill="1" applyAlignment="1">
      <alignment wrapText="1"/>
    </xf>
    <xf numFmtId="2" fontId="12" fillId="27" borderId="0" xfId="0" applyNumberFormat="1" applyFont="1" applyFill="1" applyAlignment="1">
      <alignment horizontal="center" vertical="center" wrapText="1"/>
    </xf>
    <xf numFmtId="165" fontId="3" fillId="27" borderId="0" xfId="1" applyNumberFormat="1" applyFont="1" applyFill="1" applyAlignment="1">
      <alignment horizontal="center" vertical="center" wrapText="1" shrinkToFit="1"/>
    </xf>
    <xf numFmtId="2" fontId="3" fillId="27" borderId="0" xfId="1" applyNumberFormat="1" applyFont="1" applyFill="1" applyAlignment="1">
      <alignment horizontal="center" vertical="center" wrapText="1" shrinkToFit="1"/>
    </xf>
    <xf numFmtId="164" fontId="13" fillId="27" borderId="0" xfId="0" applyNumberFormat="1" applyFont="1" applyFill="1" applyAlignment="1">
      <alignment horizontal="center" vertical="center" wrapText="1"/>
    </xf>
    <xf numFmtId="164" fontId="3" fillId="27" borderId="0" xfId="1" applyNumberFormat="1" applyFont="1" applyFill="1" applyAlignment="1">
      <alignment horizontal="center" vertical="center" wrapText="1" shrinkToFit="1"/>
    </xf>
    <xf numFmtId="0" fontId="11" fillId="27" borderId="0" xfId="0" applyFont="1" applyFill="1"/>
    <xf numFmtId="1" fontId="0" fillId="27" borderId="0" xfId="0" applyNumberFormat="1" applyFill="1" applyAlignment="1">
      <alignment wrapText="1"/>
    </xf>
    <xf numFmtId="2" fontId="0" fillId="27" borderId="0" xfId="0" applyNumberFormat="1" applyFill="1"/>
    <xf numFmtId="165" fontId="0" fillId="27" borderId="0" xfId="0" applyNumberFormat="1" applyFill="1"/>
    <xf numFmtId="164" fontId="0" fillId="27" borderId="0" xfId="0" applyNumberFormat="1" applyFill="1"/>
    <xf numFmtId="0" fontId="1" fillId="0" borderId="0" xfId="0" applyFont="1" applyAlignment="1">
      <alignment wrapText="1"/>
    </xf>
    <xf numFmtId="0" fontId="0" fillId="27" borderId="0" xfId="0" applyFill="1" applyAlignment="1">
      <alignment wrapText="1"/>
    </xf>
    <xf numFmtId="2" fontId="0" fillId="27" borderId="0" xfId="0" applyNumberFormat="1" applyFill="1" applyAlignment="1">
      <alignment horizontal="center" vertical="center" wrapText="1"/>
    </xf>
    <xf numFmtId="0" fontId="2" fillId="27" borderId="0" xfId="1" applyFill="1"/>
    <xf numFmtId="0" fontId="19" fillId="6" borderId="0" xfId="0" applyFont="1" applyFill="1"/>
    <xf numFmtId="0" fontId="8" fillId="6" borderId="0" xfId="0" applyFont="1" applyFill="1"/>
    <xf numFmtId="9" fontId="0" fillId="8" borderId="0" xfId="154" applyFont="1" applyFill="1"/>
    <xf numFmtId="0" fontId="42" fillId="0" borderId="38" xfId="155" applyFill="1"/>
    <xf numFmtId="1" fontId="42" fillId="0" borderId="38" xfId="155" applyNumberFormat="1" applyFill="1" applyAlignment="1">
      <alignment wrapText="1"/>
    </xf>
    <xf numFmtId="0" fontId="1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23" fillId="24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24" borderId="0" xfId="0" applyFill="1" applyAlignment="1">
      <alignment horizontal="center" wrapText="1"/>
    </xf>
    <xf numFmtId="0" fontId="31" fillId="23" borderId="0" xfId="0" applyFont="1" applyFill="1" applyAlignment="1">
      <alignment horizontal="center"/>
    </xf>
    <xf numFmtId="2" fontId="11" fillId="24" borderId="34" xfId="0" applyNumberFormat="1" applyFont="1" applyFill="1" applyBorder="1" applyAlignment="1">
      <alignment horizontal="center"/>
    </xf>
    <xf numFmtId="2" fontId="11" fillId="24" borderId="35" xfId="0" applyNumberFormat="1" applyFont="1" applyFill="1" applyBorder="1" applyAlignment="1">
      <alignment horizontal="center"/>
    </xf>
    <xf numFmtId="2" fontId="11" fillId="24" borderId="36" xfId="0" applyNumberFormat="1" applyFont="1" applyFill="1" applyBorder="1" applyAlignment="1">
      <alignment horizontal="center"/>
    </xf>
    <xf numFmtId="0" fontId="20" fillId="6" borderId="0" xfId="0" applyFont="1" applyFill="1" applyAlignment="1">
      <alignment horizontal="left" wrapText="1"/>
    </xf>
    <xf numFmtId="0" fontId="16" fillId="0" borderId="0" xfId="0" applyFont="1" applyAlignment="1">
      <alignment horizontal="left"/>
    </xf>
    <xf numFmtId="0" fontId="21" fillId="21" borderId="11" xfId="0" applyFont="1" applyFill="1" applyBorder="1" applyAlignment="1">
      <alignment horizontal="left"/>
    </xf>
    <xf numFmtId="0" fontId="21" fillId="21" borderId="0" xfId="0" applyFont="1" applyFill="1" applyAlignment="1">
      <alignment horizontal="left"/>
    </xf>
    <xf numFmtId="0" fontId="21" fillId="21" borderId="12" xfId="0" applyFont="1" applyFill="1" applyBorder="1" applyAlignment="1">
      <alignment horizontal="left"/>
    </xf>
    <xf numFmtId="0" fontId="15" fillId="21" borderId="31" xfId="0" applyFont="1" applyFill="1" applyBorder="1" applyAlignment="1">
      <alignment horizontal="left" wrapText="1" shrinkToFit="1"/>
    </xf>
    <xf numFmtId="0" fontId="15" fillId="21" borderId="32" xfId="0" applyFont="1" applyFill="1" applyBorder="1" applyAlignment="1">
      <alignment horizontal="left" wrapText="1" shrinkToFit="1"/>
    </xf>
    <xf numFmtId="0" fontId="15" fillId="21" borderId="29" xfId="0" applyFont="1" applyFill="1" applyBorder="1" applyAlignment="1">
      <alignment horizontal="left" wrapText="1" shrinkToFit="1"/>
    </xf>
  </cellXfs>
  <cellStyles count="15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Normal" xfId="0" builtinId="0"/>
    <cellStyle name="Normal 2" xfId="1" xr:uid="{00000000-0005-0000-0000-000099000000}"/>
    <cellStyle name="Pourcentage" xfId="154" builtinId="5"/>
    <cellStyle name="Total" xfId="155" builtinId="2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12</xdr:row>
      <xdr:rowOff>85725</xdr:rowOff>
    </xdr:from>
    <xdr:to>
      <xdr:col>0</xdr:col>
      <xdr:colOff>676275</xdr:colOff>
      <xdr:row>12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276225" y="2533650"/>
          <a:ext cx="400050" cy="0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942980</xdr:colOff>
      <xdr:row>12</xdr:row>
      <xdr:rowOff>57153</xdr:rowOff>
    </xdr:from>
    <xdr:to>
      <xdr:col>6</xdr:col>
      <xdr:colOff>476256</xdr:colOff>
      <xdr:row>25</xdr:row>
      <xdr:rowOff>123825</xdr:rowOff>
    </xdr:to>
    <xdr:cxnSp macro="">
      <xdr:nvCxnSpPr>
        <xdr:cNvPr id="6" name="Connecteur en 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rot="16200000" flipH="1">
          <a:off x="4176719" y="3548064"/>
          <a:ext cx="2590797" cy="504826"/>
        </a:xfrm>
        <a:prstGeom prst="bentConnector3">
          <a:avLst>
            <a:gd name="adj1" fmla="val -15074"/>
          </a:avLst>
        </a:prstGeom>
        <a:ln w="28575">
          <a:solidFill>
            <a:srgbClr val="92D050"/>
          </a:solidFill>
          <a:prstDash val="lgDash"/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276225</xdr:colOff>
      <xdr:row>12</xdr:row>
      <xdr:rowOff>85725</xdr:rowOff>
    </xdr:from>
    <xdr:to>
      <xdr:col>0</xdr:col>
      <xdr:colOff>676275</xdr:colOff>
      <xdr:row>12</xdr:row>
      <xdr:rowOff>85725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128F22B7-B468-45EB-9321-D8BB703621F6}"/>
            </a:ext>
          </a:extLst>
        </xdr:cNvPr>
        <xdr:cNvCxnSpPr/>
      </xdr:nvCxnSpPr>
      <xdr:spPr>
        <a:xfrm>
          <a:off x="276225" y="2767965"/>
          <a:ext cx="400050" cy="0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942980</xdr:colOff>
      <xdr:row>12</xdr:row>
      <xdr:rowOff>57153</xdr:rowOff>
    </xdr:from>
    <xdr:to>
      <xdr:col>6</xdr:col>
      <xdr:colOff>476256</xdr:colOff>
      <xdr:row>25</xdr:row>
      <xdr:rowOff>123825</xdr:rowOff>
    </xdr:to>
    <xdr:cxnSp macro="">
      <xdr:nvCxnSpPr>
        <xdr:cNvPr id="4" name="Connecteur en angle 5">
          <a:extLst>
            <a:ext uri="{FF2B5EF4-FFF2-40B4-BE49-F238E27FC236}">
              <a16:creationId xmlns:a16="http://schemas.microsoft.com/office/drawing/2014/main" id="{832C75E3-E54F-476B-A4FE-BE7AE2C1DFC4}"/>
            </a:ext>
          </a:extLst>
        </xdr:cNvPr>
        <xdr:cNvCxnSpPr/>
      </xdr:nvCxnSpPr>
      <xdr:spPr>
        <a:xfrm rot="16200000" flipH="1">
          <a:off x="4398652" y="3718561"/>
          <a:ext cx="2489832" cy="531496"/>
        </a:xfrm>
        <a:prstGeom prst="bentConnector3">
          <a:avLst>
            <a:gd name="adj1" fmla="val -15074"/>
          </a:avLst>
        </a:prstGeom>
        <a:ln w="28575">
          <a:solidFill>
            <a:srgbClr val="92D050"/>
          </a:solidFill>
          <a:prstDash val="lgDash"/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47625</xdr:rowOff>
    </xdr:from>
    <xdr:to>
      <xdr:col>1</xdr:col>
      <xdr:colOff>28575</xdr:colOff>
      <xdr:row>15</xdr:row>
      <xdr:rowOff>47625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90525" y="2924175"/>
          <a:ext cx="400050" cy="0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200025</xdr:colOff>
      <xdr:row>27</xdr:row>
      <xdr:rowOff>104775</xdr:rowOff>
    </xdr:from>
    <xdr:to>
      <xdr:col>10</xdr:col>
      <xdr:colOff>600075</xdr:colOff>
      <xdr:row>27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8810625" y="5267325"/>
          <a:ext cx="400050" cy="0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52</xdr:row>
      <xdr:rowOff>0</xdr:rowOff>
    </xdr:from>
    <xdr:to>
      <xdr:col>10</xdr:col>
      <xdr:colOff>400050</xdr:colOff>
      <xdr:row>52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8810625" y="10296525"/>
          <a:ext cx="400050" cy="0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76</xdr:row>
      <xdr:rowOff>0</xdr:rowOff>
    </xdr:from>
    <xdr:to>
      <xdr:col>10</xdr:col>
      <xdr:colOff>400050</xdr:colOff>
      <xdr:row>76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8810625" y="14982825"/>
          <a:ext cx="400050" cy="0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42022</xdr:colOff>
      <xdr:row>51</xdr:row>
      <xdr:rowOff>133910</xdr:rowOff>
    </xdr:from>
    <xdr:to>
      <xdr:col>8</xdr:col>
      <xdr:colOff>738467</xdr:colOff>
      <xdr:row>58</xdr:row>
      <xdr:rowOff>53788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937497" y="11954435"/>
          <a:ext cx="6249520" cy="12629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Q4  : éléments</a:t>
          </a:r>
          <a:r>
            <a:rPr lang="fr-FR" sz="1100" b="1" baseline="0"/>
            <a:t> suite à  la comparaison </a:t>
          </a:r>
          <a:endParaRPr lang="fr-FR" sz="1100" b="1"/>
        </a:p>
      </xdr:txBody>
    </xdr:sp>
    <xdr:clientData/>
  </xdr:twoCellAnchor>
  <xdr:twoCellAnchor>
    <xdr:from>
      <xdr:col>4</xdr:col>
      <xdr:colOff>885265</xdr:colOff>
      <xdr:row>39</xdr:row>
      <xdr:rowOff>0</xdr:rowOff>
    </xdr:from>
    <xdr:to>
      <xdr:col>8</xdr:col>
      <xdr:colOff>1591235</xdr:colOff>
      <xdr:row>39</xdr:row>
      <xdr:rowOff>11206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2409265" y="10623176"/>
          <a:ext cx="6129617" cy="8852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Q4 : repondre</a:t>
          </a:r>
          <a:r>
            <a:rPr lang="fr-FR" sz="1100" b="1" baseline="0"/>
            <a:t> à la question 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3"/>
  <sheetViews>
    <sheetView topLeftCell="A37" zoomScale="75" zoomScaleNormal="40" workbookViewId="0">
      <selection activeCell="E21" sqref="E21"/>
    </sheetView>
  </sheetViews>
  <sheetFormatPr baseColWidth="10" defaultRowHeight="15" x14ac:dyDescent="0.25"/>
  <cols>
    <col min="1" max="1" width="16.42578125" customWidth="1"/>
    <col min="2" max="2" width="11.42578125" style="165"/>
    <col min="3" max="3" width="24" style="76" customWidth="1"/>
    <col min="4" max="4" width="19.42578125" style="76" customWidth="1"/>
    <col min="5" max="5" width="22.140625" style="88" customWidth="1"/>
    <col min="6" max="6" width="22.28515625" style="76" customWidth="1"/>
    <col min="7" max="7" width="13.5703125" style="78" customWidth="1"/>
    <col min="8" max="8" width="24.7109375" style="76" customWidth="1"/>
    <col min="9" max="9" width="19.5703125" style="76" customWidth="1"/>
    <col min="10" max="10" width="27.85546875" style="78" customWidth="1"/>
    <col min="11" max="11" width="6.140625" customWidth="1"/>
    <col min="12" max="12" width="6.7109375" customWidth="1"/>
    <col min="13" max="13" width="27.5703125" customWidth="1"/>
    <col min="14" max="14" width="4.85546875" customWidth="1"/>
    <col min="15" max="15" width="4.140625" customWidth="1"/>
  </cols>
  <sheetData>
    <row r="1" spans="1:16" ht="57.75" customHeight="1" x14ac:dyDescent="0.4">
      <c r="A1" s="226" t="s">
        <v>134</v>
      </c>
      <c r="B1"/>
      <c r="C1"/>
      <c r="D1"/>
      <c r="E1"/>
      <c r="F1"/>
      <c r="G1"/>
      <c r="H1"/>
      <c r="I1"/>
      <c r="J1"/>
    </row>
    <row r="2" spans="1:16" ht="23.25" x14ac:dyDescent="0.35">
      <c r="A2" s="276" t="s">
        <v>135</v>
      </c>
      <c r="B2" s="276"/>
      <c r="C2" s="276"/>
      <c r="D2"/>
      <c r="E2"/>
      <c r="F2"/>
      <c r="G2"/>
      <c r="H2"/>
      <c r="I2"/>
      <c r="J2"/>
    </row>
    <row r="3" spans="1:16" ht="23.25" x14ac:dyDescent="0.35">
      <c r="A3" s="224" t="s">
        <v>167</v>
      </c>
      <c r="B3" s="225"/>
      <c r="C3"/>
      <c r="D3" s="78" t="s">
        <v>24</v>
      </c>
      <c r="E3" s="78" t="s">
        <v>24</v>
      </c>
      <c r="F3" s="78" t="s">
        <v>24</v>
      </c>
      <c r="G3" s="78" t="s">
        <v>24</v>
      </c>
      <c r="H3"/>
      <c r="I3"/>
      <c r="J3"/>
    </row>
    <row r="4" spans="1:16" x14ac:dyDescent="0.25">
      <c r="B4"/>
      <c r="C4"/>
      <c r="D4" s="78" t="s">
        <v>24</v>
      </c>
      <c r="E4" s="78" t="s">
        <v>24</v>
      </c>
      <c r="F4" s="78" t="s">
        <v>24</v>
      </c>
      <c r="G4" s="78" t="s">
        <v>24</v>
      </c>
      <c r="H4"/>
      <c r="I4"/>
      <c r="J4"/>
    </row>
    <row r="5" spans="1:16" x14ac:dyDescent="0.25">
      <c r="B5"/>
      <c r="C5"/>
      <c r="D5" s="78"/>
      <c r="E5" s="78"/>
      <c r="F5" s="78"/>
      <c r="H5"/>
      <c r="I5"/>
      <c r="J5"/>
    </row>
    <row r="6" spans="1:16" ht="26.25" x14ac:dyDescent="0.4">
      <c r="A6" s="227"/>
      <c r="B6" s="228" t="s">
        <v>143</v>
      </c>
      <c r="C6" s="229"/>
      <c r="D6" s="230"/>
      <c r="E6" s="230"/>
      <c r="F6" s="230"/>
      <c r="G6" s="78" t="s">
        <v>24</v>
      </c>
      <c r="H6"/>
      <c r="I6"/>
      <c r="J6"/>
    </row>
    <row r="7" spans="1:16" ht="38.25" customHeight="1" x14ac:dyDescent="0.25">
      <c r="A7" s="232" t="s">
        <v>136</v>
      </c>
      <c r="B7" s="277" t="s">
        <v>152</v>
      </c>
      <c r="C7" s="278"/>
      <c r="D7" s="279"/>
      <c r="E7" s="231"/>
      <c r="F7" s="234" t="s">
        <v>24</v>
      </c>
      <c r="G7" s="78" t="s">
        <v>24</v>
      </c>
      <c r="H7" s="242" t="s">
        <v>73</v>
      </c>
      <c r="I7" s="235" t="s">
        <v>35</v>
      </c>
      <c r="J7" s="236"/>
    </row>
    <row r="8" spans="1:16" ht="15.75" x14ac:dyDescent="0.25">
      <c r="A8" s="232" t="s">
        <v>137</v>
      </c>
      <c r="B8" s="233" t="s">
        <v>141</v>
      </c>
      <c r="C8" s="243"/>
      <c r="D8" s="244"/>
      <c r="E8" s="231"/>
      <c r="F8" s="234"/>
      <c r="G8" s="78" t="s">
        <v>24</v>
      </c>
      <c r="H8"/>
      <c r="I8" s="208"/>
      <c r="J8" s="208"/>
    </row>
    <row r="9" spans="1:16" ht="15.75" x14ac:dyDescent="0.25">
      <c r="A9" s="232" t="s">
        <v>138</v>
      </c>
      <c r="B9" s="233" t="s">
        <v>142</v>
      </c>
      <c r="C9" s="243"/>
      <c r="D9" s="244"/>
      <c r="E9" s="231"/>
      <c r="F9" s="234"/>
      <c r="G9" s="78" t="s">
        <v>24</v>
      </c>
      <c r="H9"/>
      <c r="I9"/>
      <c r="J9"/>
    </row>
    <row r="10" spans="1:16" ht="15.75" x14ac:dyDescent="0.25">
      <c r="A10" s="232" t="s">
        <v>139</v>
      </c>
      <c r="B10" s="243" t="s">
        <v>144</v>
      </c>
      <c r="C10" s="240"/>
      <c r="D10" s="244"/>
      <c r="E10" s="231"/>
      <c r="F10" s="234"/>
      <c r="G10" s="78" t="s">
        <v>24</v>
      </c>
      <c r="H10"/>
      <c r="I10" s="9"/>
      <c r="J10"/>
    </row>
    <row r="11" spans="1:16" ht="15.75" x14ac:dyDescent="0.25">
      <c r="A11" s="232" t="s">
        <v>140</v>
      </c>
      <c r="B11" s="243" t="s">
        <v>145</v>
      </c>
      <c r="C11" s="240"/>
      <c r="D11" s="244"/>
      <c r="E11" s="231"/>
      <c r="F11" s="234"/>
      <c r="G11" s="78" t="s">
        <v>24</v>
      </c>
      <c r="H11"/>
      <c r="I11" s="9"/>
      <c r="J11"/>
    </row>
    <row r="12" spans="1:16" ht="15.75" thickBot="1" x14ac:dyDescent="0.3">
      <c r="A12" s="247"/>
      <c r="B12" s="258"/>
      <c r="C12" s="259"/>
      <c r="D12" s="259"/>
      <c r="E12" s="260"/>
      <c r="F12" s="259"/>
      <c r="G12" s="261" t="s">
        <v>24</v>
      </c>
      <c r="H12" s="247"/>
      <c r="I12" s="259"/>
      <c r="J12" s="261"/>
      <c r="K12" s="247"/>
    </row>
    <row r="13" spans="1:16" ht="26.25" x14ac:dyDescent="0.4">
      <c r="A13" s="247"/>
      <c r="B13" s="162"/>
      <c r="C13" s="131" t="s">
        <v>50</v>
      </c>
      <c r="D13" s="132"/>
      <c r="E13" s="133"/>
      <c r="F13" s="132"/>
      <c r="G13" s="134"/>
      <c r="H13" s="132"/>
      <c r="I13" s="132"/>
      <c r="J13" s="135"/>
      <c r="K13" s="257"/>
      <c r="L13" s="9"/>
      <c r="N13" s="9"/>
      <c r="O13" s="9"/>
      <c r="P13" s="9"/>
    </row>
    <row r="14" spans="1:16" ht="31.5" x14ac:dyDescent="0.25">
      <c r="A14" s="247"/>
      <c r="B14" s="163" t="s">
        <v>23</v>
      </c>
      <c r="C14" s="81"/>
      <c r="D14" s="77"/>
      <c r="E14" s="89"/>
      <c r="F14" s="81" t="s">
        <v>21</v>
      </c>
      <c r="G14" s="79"/>
      <c r="H14" s="77"/>
      <c r="I14" s="77"/>
      <c r="J14" s="136"/>
      <c r="K14" s="257"/>
      <c r="L14" s="9"/>
      <c r="M14" s="9"/>
      <c r="N14" s="9"/>
      <c r="O14" s="9"/>
      <c r="P14" s="9"/>
    </row>
    <row r="15" spans="1:16" ht="33.75" customHeight="1" x14ac:dyDescent="0.25">
      <c r="A15" s="247"/>
      <c r="B15" s="164" t="s">
        <v>20</v>
      </c>
      <c r="C15" s="185" t="s">
        <v>108</v>
      </c>
      <c r="D15" s="184"/>
      <c r="E15" s="183" t="s">
        <v>107</v>
      </c>
      <c r="F15" s="182"/>
      <c r="G15" s="181"/>
      <c r="H15" s="180" t="s">
        <v>109</v>
      </c>
      <c r="I15" s="180"/>
      <c r="J15" s="179"/>
      <c r="K15" s="257"/>
    </row>
    <row r="16" spans="1:16" ht="60" x14ac:dyDescent="0.25">
      <c r="A16" s="247"/>
      <c r="B16" s="178" t="s">
        <v>22</v>
      </c>
      <c r="C16" s="177" t="s">
        <v>110</v>
      </c>
      <c r="D16" s="177" t="s">
        <v>111</v>
      </c>
      <c r="E16" s="176" t="s">
        <v>112</v>
      </c>
      <c r="F16" s="175" t="s">
        <v>113</v>
      </c>
      <c r="G16" s="175" t="s">
        <v>114</v>
      </c>
      <c r="H16" s="174" t="s">
        <v>115</v>
      </c>
      <c r="I16" s="174" t="s">
        <v>116</v>
      </c>
      <c r="J16" s="173" t="s">
        <v>117</v>
      </c>
      <c r="K16" s="257"/>
    </row>
    <row r="17" spans="1:11" ht="15.75" x14ac:dyDescent="0.25">
      <c r="A17" s="247"/>
      <c r="B17" s="251"/>
      <c r="C17" s="252"/>
      <c r="D17" s="252"/>
      <c r="E17" s="253"/>
      <c r="F17" s="254"/>
      <c r="G17" s="255"/>
      <c r="H17" s="254"/>
      <c r="I17" s="254"/>
      <c r="J17" s="256"/>
      <c r="K17" s="257"/>
    </row>
    <row r="18" spans="1:11" ht="15.75" x14ac:dyDescent="0.25">
      <c r="B18" s="167"/>
      <c r="C18" s="168"/>
      <c r="D18" s="168"/>
      <c r="E18" s="169"/>
      <c r="F18" s="170"/>
      <c r="G18" s="171"/>
      <c r="H18" s="170"/>
      <c r="I18" s="170"/>
      <c r="J18" s="172"/>
      <c r="K18" s="9"/>
    </row>
    <row r="19" spans="1:11" ht="16.5" thickBot="1" x14ac:dyDescent="0.3">
      <c r="B19" s="167"/>
      <c r="C19" s="168"/>
      <c r="D19" s="168"/>
      <c r="E19" s="169"/>
      <c r="F19" s="170"/>
      <c r="G19" s="171"/>
      <c r="H19" s="170"/>
      <c r="I19" s="170"/>
      <c r="J19" s="172"/>
      <c r="K19" s="9"/>
    </row>
    <row r="20" spans="1:11" ht="48" thickBot="1" x14ac:dyDescent="0.35">
      <c r="A20" s="187" t="s">
        <v>88</v>
      </c>
      <c r="B20" s="188" t="s">
        <v>24</v>
      </c>
      <c r="C20" s="221" t="s">
        <v>118</v>
      </c>
      <c r="D20" s="221" t="s">
        <v>119</v>
      </c>
      <c r="E20" s="218" t="s">
        <v>120</v>
      </c>
      <c r="F20" s="219" t="s">
        <v>121</v>
      </c>
      <c r="G20" s="219" t="s">
        <v>122</v>
      </c>
      <c r="H20" s="216" t="s">
        <v>123</v>
      </c>
      <c r="I20" s="216" t="s">
        <v>124</v>
      </c>
      <c r="J20" s="216" t="s">
        <v>125</v>
      </c>
    </row>
    <row r="21" spans="1:11" ht="19.5" customHeight="1" x14ac:dyDescent="0.45">
      <c r="A21" s="189"/>
      <c r="B21" s="190"/>
      <c r="C21" s="221"/>
      <c r="D21" s="221"/>
      <c r="E21" s="220"/>
      <c r="F21" s="219"/>
      <c r="G21" s="219"/>
      <c r="H21" s="216"/>
      <c r="I21" s="217"/>
      <c r="J21" s="217"/>
    </row>
    <row r="22" spans="1:11" ht="75" x14ac:dyDescent="0.25">
      <c r="A22" s="274" t="s">
        <v>24</v>
      </c>
      <c r="B22" s="274"/>
      <c r="C22" s="192" t="s">
        <v>92</v>
      </c>
      <c r="D22" s="192" t="s">
        <v>93</v>
      </c>
      <c r="E22" s="191" t="s">
        <v>89</v>
      </c>
      <c r="F22" s="192" t="s">
        <v>90</v>
      </c>
      <c r="G22" s="193" t="s">
        <v>91</v>
      </c>
      <c r="H22" s="194" t="s">
        <v>94</v>
      </c>
      <c r="I22" s="192" t="s">
        <v>95</v>
      </c>
      <c r="J22" s="192" t="s">
        <v>96</v>
      </c>
    </row>
    <row r="23" spans="1:11" ht="30" x14ac:dyDescent="0.25">
      <c r="A23" s="262" t="s">
        <v>159</v>
      </c>
      <c r="B23" s="195" t="s">
        <v>24</v>
      </c>
      <c r="E23" s="195" t="s">
        <v>24</v>
      </c>
      <c r="F23" s="78"/>
      <c r="H23" s="78"/>
      <c r="I23" s="1"/>
      <c r="J23"/>
    </row>
    <row r="24" spans="1:11" ht="47.25" x14ac:dyDescent="0.25">
      <c r="A24" s="196" t="s">
        <v>97</v>
      </c>
      <c r="B24" s="197" t="s">
        <v>98</v>
      </c>
      <c r="C24" s="200"/>
      <c r="D24" s="200"/>
      <c r="E24" s="198" t="s">
        <v>24</v>
      </c>
      <c r="F24" s="199"/>
      <c r="G24" s="199"/>
      <c r="H24" s="199"/>
      <c r="I24" s="201"/>
      <c r="J24" s="202"/>
      <c r="K24" s="203"/>
    </row>
    <row r="25" spans="1:11" ht="31.5" x14ac:dyDescent="0.25">
      <c r="A25" s="204" t="s">
        <v>24</v>
      </c>
      <c r="B25" s="205" t="s">
        <v>99</v>
      </c>
      <c r="C25" s="223" t="s">
        <v>126</v>
      </c>
      <c r="D25" s="222" t="s">
        <v>127</v>
      </c>
      <c r="E25" s="222" t="s">
        <v>128</v>
      </c>
      <c r="F25" s="223" t="s">
        <v>129</v>
      </c>
      <c r="G25" s="222" t="s">
        <v>130</v>
      </c>
      <c r="H25" s="223" t="s">
        <v>131</v>
      </c>
      <c r="I25" s="222" t="s">
        <v>132</v>
      </c>
      <c r="J25" s="223" t="s">
        <v>133</v>
      </c>
      <c r="K25" s="203"/>
    </row>
    <row r="26" spans="1:11" ht="15.75" x14ac:dyDescent="0.25">
      <c r="A26" s="204" t="s">
        <v>24</v>
      </c>
      <c r="B26" s="206" t="s">
        <v>100</v>
      </c>
      <c r="C26" s="209">
        <v>3</v>
      </c>
      <c r="D26" s="210">
        <v>1</v>
      </c>
      <c r="E26" s="207">
        <v>150000</v>
      </c>
      <c r="F26" s="208">
        <v>2000</v>
      </c>
      <c r="G26" s="209">
        <v>2000</v>
      </c>
      <c r="H26" s="209">
        <v>57</v>
      </c>
      <c r="I26" s="209">
        <v>4</v>
      </c>
      <c r="J26" s="210">
        <v>5</v>
      </c>
      <c r="K26" s="203"/>
    </row>
    <row r="27" spans="1:11" ht="15.75" x14ac:dyDescent="0.25">
      <c r="A27" s="204" t="s">
        <v>24</v>
      </c>
      <c r="B27" s="206" t="s">
        <v>101</v>
      </c>
      <c r="C27" s="209">
        <v>15</v>
      </c>
      <c r="D27" s="210">
        <v>1</v>
      </c>
      <c r="E27" s="207">
        <v>20000</v>
      </c>
      <c r="F27" s="208">
        <v>5500</v>
      </c>
      <c r="G27" s="209">
        <v>10500</v>
      </c>
      <c r="H27" s="209">
        <v>88</v>
      </c>
      <c r="I27" s="209">
        <v>2</v>
      </c>
      <c r="J27" s="210">
        <v>7</v>
      </c>
      <c r="K27" s="203"/>
    </row>
    <row r="28" spans="1:11" ht="15.75" x14ac:dyDescent="0.25">
      <c r="A28" s="204" t="s">
        <v>24</v>
      </c>
      <c r="B28" s="206" t="s">
        <v>102</v>
      </c>
      <c r="C28" s="209">
        <v>10</v>
      </c>
      <c r="D28" s="210">
        <v>2</v>
      </c>
      <c r="E28" s="207">
        <v>20000</v>
      </c>
      <c r="F28" s="208">
        <v>17000</v>
      </c>
      <c r="G28" s="209">
        <v>22500</v>
      </c>
      <c r="H28" s="209">
        <v>55</v>
      </c>
      <c r="I28" s="209">
        <v>1</v>
      </c>
      <c r="J28" s="210">
        <v>8</v>
      </c>
      <c r="K28" s="203"/>
    </row>
    <row r="29" spans="1:11" ht="15.75" x14ac:dyDescent="0.25">
      <c r="A29" s="204" t="s">
        <v>24</v>
      </c>
      <c r="B29" s="206" t="s">
        <v>103</v>
      </c>
      <c r="C29" s="209">
        <v>3</v>
      </c>
      <c r="D29" s="210">
        <v>3</v>
      </c>
      <c r="E29" s="207">
        <v>30000</v>
      </c>
      <c r="F29" s="208">
        <v>77000</v>
      </c>
      <c r="G29" s="209">
        <v>47500</v>
      </c>
      <c r="H29" s="209">
        <v>40</v>
      </c>
      <c r="I29" s="209">
        <v>1.5</v>
      </c>
      <c r="J29" s="210">
        <v>5</v>
      </c>
      <c r="K29" s="203"/>
    </row>
    <row r="30" spans="1:11" ht="15.75" x14ac:dyDescent="0.25">
      <c r="A30" s="204" t="s">
        <v>24</v>
      </c>
      <c r="B30" s="206" t="s">
        <v>104</v>
      </c>
      <c r="C30" s="209">
        <v>80</v>
      </c>
      <c r="D30" s="210">
        <v>1</v>
      </c>
      <c r="E30" s="207">
        <v>7000</v>
      </c>
      <c r="F30" s="208">
        <v>85000</v>
      </c>
      <c r="G30" s="209">
        <v>55000</v>
      </c>
      <c r="H30" s="209">
        <v>51</v>
      </c>
      <c r="I30" s="209">
        <v>0</v>
      </c>
      <c r="J30" s="210">
        <v>2</v>
      </c>
      <c r="K30" s="203"/>
    </row>
    <row r="31" spans="1:11" ht="15.75" x14ac:dyDescent="0.25">
      <c r="A31" s="204" t="s">
        <v>24</v>
      </c>
      <c r="B31" s="206" t="s">
        <v>105</v>
      </c>
      <c r="C31" s="209">
        <v>6</v>
      </c>
      <c r="D31" s="210">
        <v>3</v>
      </c>
      <c r="E31" s="207">
        <v>40000</v>
      </c>
      <c r="F31" s="208">
        <v>34000</v>
      </c>
      <c r="G31" s="209">
        <v>30000</v>
      </c>
      <c r="H31" s="209">
        <v>57</v>
      </c>
      <c r="I31" s="209">
        <v>0</v>
      </c>
      <c r="J31" s="210">
        <v>6</v>
      </c>
      <c r="K31" s="203"/>
    </row>
    <row r="32" spans="1:11" ht="14.25" customHeight="1" x14ac:dyDescent="0.25">
      <c r="A32" s="204" t="s">
        <v>24</v>
      </c>
      <c r="B32" s="206" t="s">
        <v>106</v>
      </c>
      <c r="C32" s="209">
        <v>7</v>
      </c>
      <c r="D32" s="210">
        <v>1</v>
      </c>
      <c r="E32" s="207">
        <v>5000</v>
      </c>
      <c r="F32" s="208">
        <v>4500</v>
      </c>
      <c r="G32" s="209">
        <v>11500</v>
      </c>
      <c r="H32" s="209">
        <v>51</v>
      </c>
      <c r="I32" s="209">
        <v>1</v>
      </c>
      <c r="J32" s="210">
        <v>5</v>
      </c>
      <c r="K32" s="203"/>
    </row>
    <row r="33" spans="1:20" x14ac:dyDescent="0.25">
      <c r="A33" s="211" t="s">
        <v>24</v>
      </c>
      <c r="B33" s="212" t="s">
        <v>24</v>
      </c>
      <c r="C33" s="214"/>
      <c r="D33" s="214"/>
      <c r="E33" s="212" t="s">
        <v>24</v>
      </c>
      <c r="F33" s="213"/>
      <c r="G33" s="213"/>
      <c r="H33" s="213"/>
      <c r="I33" s="215"/>
      <c r="J33" s="203"/>
      <c r="K33" s="203"/>
    </row>
    <row r="34" spans="1:20" x14ac:dyDescent="0.25">
      <c r="A34" s="80" t="s">
        <v>24</v>
      </c>
      <c r="B34" s="195" t="s">
        <v>24</v>
      </c>
      <c r="E34" s="195" t="s">
        <v>24</v>
      </c>
      <c r="F34" s="78"/>
      <c r="H34" s="78"/>
      <c r="I34" s="1"/>
      <c r="J34"/>
    </row>
    <row r="35" spans="1:20" s="73" customFormat="1" ht="15.75" x14ac:dyDescent="0.25">
      <c r="A35" s="263" t="s">
        <v>24</v>
      </c>
      <c r="B35" s="264" t="s">
        <v>24</v>
      </c>
      <c r="C35" s="259"/>
      <c r="D35" s="259"/>
      <c r="E35" s="264" t="s">
        <v>24</v>
      </c>
      <c r="F35" s="261"/>
      <c r="G35" s="261"/>
      <c r="H35" s="261"/>
      <c r="I35" s="265"/>
      <c r="J35" s="247"/>
      <c r="K35" s="257"/>
      <c r="L35" s="247"/>
      <c r="M35"/>
      <c r="N35"/>
    </row>
    <row r="36" spans="1:20" ht="60" customHeight="1" x14ac:dyDescent="0.25">
      <c r="A36" s="275" t="s">
        <v>161</v>
      </c>
      <c r="B36" s="275"/>
      <c r="E36" s="195" t="s">
        <v>24</v>
      </c>
      <c r="F36" s="78"/>
      <c r="H36" s="78"/>
      <c r="I36" s="1"/>
      <c r="J36"/>
      <c r="K36" s="9"/>
    </row>
    <row r="37" spans="1:20" ht="15.75" x14ac:dyDescent="0.25">
      <c r="A37" s="80" t="s">
        <v>24</v>
      </c>
      <c r="B37" s="195" t="s">
        <v>24</v>
      </c>
      <c r="E37" s="195" t="s">
        <v>24</v>
      </c>
      <c r="F37" s="78"/>
      <c r="H37" s="78"/>
      <c r="I37" s="1"/>
      <c r="J37"/>
      <c r="K37" s="9"/>
    </row>
    <row r="38" spans="1:20" ht="15.75" x14ac:dyDescent="0.25">
      <c r="A38" s="80" t="s">
        <v>24</v>
      </c>
      <c r="B38" s="195" t="s">
        <v>24</v>
      </c>
      <c r="E38" s="195" t="s">
        <v>24</v>
      </c>
      <c r="F38" s="78"/>
      <c r="H38" s="78"/>
      <c r="I38" s="1"/>
      <c r="J38"/>
      <c r="K38" s="9"/>
      <c r="M38" s="80" t="s">
        <v>24</v>
      </c>
      <c r="N38" s="98" t="s">
        <v>24</v>
      </c>
      <c r="O38" s="98" t="s">
        <v>24</v>
      </c>
      <c r="P38" s="78"/>
      <c r="Q38" s="78"/>
      <c r="R38" s="76"/>
      <c r="S38" s="76"/>
      <c r="T38" s="78"/>
    </row>
    <row r="39" spans="1:20" ht="15.75" x14ac:dyDescent="0.25">
      <c r="A39" s="80" t="s">
        <v>24</v>
      </c>
      <c r="B39"/>
      <c r="C39"/>
      <c r="D39"/>
      <c r="E39"/>
      <c r="F39"/>
      <c r="G39"/>
      <c r="H39"/>
      <c r="I39"/>
      <c r="J39"/>
      <c r="K39" s="9"/>
      <c r="M39" s="80" t="s">
        <v>24</v>
      </c>
      <c r="N39" s="98" t="s">
        <v>24</v>
      </c>
      <c r="O39" s="98" t="s">
        <v>24</v>
      </c>
      <c r="P39" s="78"/>
      <c r="Q39" s="78"/>
      <c r="R39" s="76"/>
      <c r="S39" s="76"/>
      <c r="T39" s="78"/>
    </row>
    <row r="40" spans="1:20" ht="17.25" customHeight="1" x14ac:dyDescent="0.25">
      <c r="A40" s="80"/>
      <c r="B40" s="195"/>
      <c r="E40" s="195"/>
      <c r="F40" s="78"/>
      <c r="H40" s="78"/>
      <c r="I40" s="1"/>
      <c r="J40"/>
      <c r="K40" s="1"/>
      <c r="M40" s="80" t="s">
        <v>24</v>
      </c>
      <c r="N40" s="98" t="s">
        <v>24</v>
      </c>
      <c r="O40" s="98" t="s">
        <v>24</v>
      </c>
      <c r="P40" s="78"/>
      <c r="Q40" s="78"/>
      <c r="R40" s="76"/>
      <c r="S40" s="76"/>
      <c r="T40" s="78"/>
    </row>
    <row r="41" spans="1:20" ht="38.25" customHeight="1" x14ac:dyDescent="0.35">
      <c r="A41" s="273" t="s">
        <v>158</v>
      </c>
      <c r="B41" s="273"/>
      <c r="C41" s="273"/>
      <c r="D41"/>
      <c r="E41"/>
      <c r="F41"/>
      <c r="G41"/>
      <c r="H41"/>
      <c r="I41"/>
      <c r="J41"/>
      <c r="K41" s="1"/>
      <c r="M41" s="80" t="s">
        <v>24</v>
      </c>
      <c r="N41" s="98" t="s">
        <v>24</v>
      </c>
      <c r="O41" s="98" t="s">
        <v>24</v>
      </c>
      <c r="P41" s="78"/>
      <c r="Q41" s="78"/>
      <c r="R41" s="76"/>
      <c r="S41" s="76"/>
      <c r="T41" s="78"/>
    </row>
    <row r="42" spans="1:20" x14ac:dyDescent="0.25">
      <c r="A42" s="80"/>
      <c r="B42" s="195"/>
      <c r="E42" s="195"/>
      <c r="F42" s="78"/>
      <c r="H42" s="78"/>
      <c r="I42" s="1"/>
      <c r="J42"/>
      <c r="K42" s="1"/>
      <c r="M42" s="80" t="s">
        <v>24</v>
      </c>
      <c r="N42" s="98" t="s">
        <v>24</v>
      </c>
      <c r="O42" s="98" t="s">
        <v>24</v>
      </c>
      <c r="P42" s="78"/>
      <c r="Q42" s="78"/>
      <c r="R42" s="76"/>
      <c r="S42" s="76"/>
      <c r="T42" s="78"/>
    </row>
    <row r="43" spans="1:20" ht="60" x14ac:dyDescent="0.25">
      <c r="A43" s="206" t="s">
        <v>146</v>
      </c>
      <c r="B43" s="238" t="s">
        <v>146</v>
      </c>
      <c r="C43" s="177" t="s">
        <v>110</v>
      </c>
      <c r="D43" s="177" t="s">
        <v>111</v>
      </c>
      <c r="E43" s="176" t="s">
        <v>112</v>
      </c>
      <c r="F43" s="175" t="s">
        <v>113</v>
      </c>
      <c r="G43" s="175" t="s">
        <v>114</v>
      </c>
      <c r="H43" s="174" t="s">
        <v>115</v>
      </c>
      <c r="I43" s="174" t="s">
        <v>116</v>
      </c>
      <c r="J43" s="173" t="s">
        <v>117</v>
      </c>
      <c r="K43" s="1"/>
      <c r="M43" s="80" t="s">
        <v>24</v>
      </c>
      <c r="N43" s="98" t="s">
        <v>24</v>
      </c>
      <c r="O43" s="98" t="s">
        <v>24</v>
      </c>
      <c r="P43" s="78"/>
      <c r="Q43" s="78"/>
      <c r="R43" s="76"/>
      <c r="S43" s="76"/>
      <c r="T43" s="78"/>
    </row>
    <row r="44" spans="1:20" ht="75" x14ac:dyDescent="0.25">
      <c r="A44" s="206" t="s">
        <v>24</v>
      </c>
      <c r="B44" s="238" t="s">
        <v>24</v>
      </c>
      <c r="C44" s="192" t="s">
        <v>92</v>
      </c>
      <c r="D44" s="192" t="s">
        <v>93</v>
      </c>
      <c r="E44" s="191" t="s">
        <v>89</v>
      </c>
      <c r="F44" s="192" t="s">
        <v>90</v>
      </c>
      <c r="G44" s="193" t="s">
        <v>91</v>
      </c>
      <c r="H44" s="194" t="s">
        <v>94</v>
      </c>
      <c r="I44" s="192" t="s">
        <v>95</v>
      </c>
      <c r="J44" s="192" t="s">
        <v>96</v>
      </c>
      <c r="M44" s="80" t="s">
        <v>24</v>
      </c>
      <c r="N44" s="98" t="s">
        <v>24</v>
      </c>
      <c r="O44" s="98" t="s">
        <v>24</v>
      </c>
      <c r="P44" s="78"/>
      <c r="Q44" s="78"/>
      <c r="R44" s="76"/>
      <c r="S44" s="76"/>
      <c r="T44" s="78"/>
    </row>
    <row r="45" spans="1:20" ht="15.75" x14ac:dyDescent="0.25">
      <c r="A45" s="80" t="s">
        <v>24</v>
      </c>
      <c r="B45" s="238" t="s">
        <v>54</v>
      </c>
      <c r="C45" s="238" t="s">
        <v>54</v>
      </c>
      <c r="D45" s="238" t="s">
        <v>54</v>
      </c>
      <c r="E45" s="238" t="s">
        <v>54</v>
      </c>
      <c r="F45" s="238" t="s">
        <v>54</v>
      </c>
      <c r="G45" s="238" t="s">
        <v>54</v>
      </c>
      <c r="H45" s="238" t="s">
        <v>54</v>
      </c>
      <c r="I45" s="238" t="s">
        <v>54</v>
      </c>
      <c r="J45" s="239" t="s">
        <v>24</v>
      </c>
      <c r="K45" s="1"/>
      <c r="M45" s="80" t="s">
        <v>24</v>
      </c>
      <c r="N45" s="98" t="s">
        <v>24</v>
      </c>
      <c r="O45" s="98" t="s">
        <v>24</v>
      </c>
      <c r="P45" s="78"/>
      <c r="Q45" s="78"/>
      <c r="R45" s="76"/>
      <c r="S45" s="76"/>
      <c r="T45" s="78"/>
    </row>
    <row r="46" spans="1:20" ht="47.25" x14ac:dyDescent="0.25">
      <c r="A46" s="80" t="s">
        <v>24</v>
      </c>
      <c r="B46" s="205" t="s">
        <v>166</v>
      </c>
      <c r="C46" s="223" t="s">
        <v>126</v>
      </c>
      <c r="D46" s="222" t="s">
        <v>127</v>
      </c>
      <c r="E46" s="222" t="s">
        <v>128</v>
      </c>
      <c r="F46" s="223" t="s">
        <v>129</v>
      </c>
      <c r="G46" s="222" t="s">
        <v>130</v>
      </c>
      <c r="H46" s="223" t="s">
        <v>131</v>
      </c>
      <c r="I46" s="222" t="s">
        <v>132</v>
      </c>
      <c r="J46" s="223" t="s">
        <v>133</v>
      </c>
      <c r="K46" s="1"/>
      <c r="M46" s="80" t="s">
        <v>24</v>
      </c>
      <c r="N46" s="98" t="s">
        <v>24</v>
      </c>
      <c r="O46" s="98" t="s">
        <v>24</v>
      </c>
      <c r="P46" s="78"/>
      <c r="Q46" s="78"/>
      <c r="R46" s="76"/>
      <c r="S46" s="76"/>
      <c r="T46" s="78"/>
    </row>
    <row r="47" spans="1:20" ht="15.75" x14ac:dyDescent="0.25">
      <c r="A47" s="80" t="s">
        <v>24</v>
      </c>
      <c r="B47" s="206" t="s">
        <v>100</v>
      </c>
      <c r="C47" s="237">
        <v>0</v>
      </c>
      <c r="D47" s="237">
        <v>0.22432432432432434</v>
      </c>
      <c r="E47" s="237">
        <v>0.25728155339805825</v>
      </c>
      <c r="F47" s="237">
        <v>0.17660550458715596</v>
      </c>
      <c r="G47" s="237">
        <v>8.3333333333333329E-2</v>
      </c>
      <c r="H47" s="237">
        <v>0.14285714285714285</v>
      </c>
      <c r="I47" s="237">
        <v>0.42105263157894735</v>
      </c>
      <c r="J47" s="237">
        <v>0.16666666666666666</v>
      </c>
      <c r="K47" s="1"/>
      <c r="M47" s="80" t="s">
        <v>24</v>
      </c>
      <c r="N47" s="98" t="s">
        <v>24</v>
      </c>
      <c r="O47" s="98" t="s">
        <v>24</v>
      </c>
      <c r="P47" s="78"/>
      <c r="Q47" s="78"/>
      <c r="R47" s="76"/>
      <c r="S47" s="76"/>
      <c r="T47" s="78"/>
    </row>
    <row r="48" spans="1:20" ht="15.75" x14ac:dyDescent="0.25">
      <c r="A48" s="80" t="s">
        <v>24</v>
      </c>
      <c r="B48" s="206" t="s">
        <v>101</v>
      </c>
      <c r="C48" s="237">
        <v>0.16709511568123395</v>
      </c>
      <c r="D48" s="237">
        <v>0.21486486486486486</v>
      </c>
      <c r="E48" s="237">
        <v>0.21601941747572814</v>
      </c>
      <c r="F48" s="237">
        <v>0.14908256880733944</v>
      </c>
      <c r="G48" s="237">
        <v>8.3333333333333329E-2</v>
      </c>
      <c r="H48" s="237">
        <v>0.22055137844611528</v>
      </c>
      <c r="I48" s="237">
        <v>0.21052631578947367</v>
      </c>
      <c r="J48" s="237">
        <v>5.5555555555555552E-2</v>
      </c>
      <c r="K48" s="1"/>
      <c r="M48" s="80" t="s">
        <v>24</v>
      </c>
      <c r="N48" s="98" t="s">
        <v>24</v>
      </c>
      <c r="O48" s="98" t="s">
        <v>24</v>
      </c>
      <c r="P48" s="78"/>
      <c r="Q48" s="78"/>
      <c r="R48" s="76"/>
      <c r="S48" s="76"/>
      <c r="T48" s="78"/>
    </row>
    <row r="49" spans="1:20" ht="15.75" x14ac:dyDescent="0.25">
      <c r="A49" s="80" t="s">
        <v>24</v>
      </c>
      <c r="B49" s="206" t="s">
        <v>102</v>
      </c>
      <c r="C49" s="237">
        <v>0.16709511568123395</v>
      </c>
      <c r="D49" s="237">
        <v>0.18378378378378379</v>
      </c>
      <c r="E49" s="237">
        <v>0.15776699029126215</v>
      </c>
      <c r="F49" s="237">
        <v>0.16055045871559634</v>
      </c>
      <c r="G49" s="237">
        <v>0.16666666666666666</v>
      </c>
      <c r="H49" s="237">
        <v>0.13784461152882205</v>
      </c>
      <c r="I49" s="237">
        <v>0.10526315789473684</v>
      </c>
      <c r="J49" s="237">
        <v>0</v>
      </c>
      <c r="K49" s="1"/>
      <c r="M49" s="80" t="s">
        <v>24</v>
      </c>
      <c r="N49" s="98" t="s">
        <v>24</v>
      </c>
      <c r="O49" s="98" t="s">
        <v>24</v>
      </c>
      <c r="P49" s="78"/>
      <c r="Q49" s="78"/>
      <c r="R49" s="76"/>
      <c r="S49" s="76"/>
      <c r="T49" s="78"/>
    </row>
    <row r="50" spans="1:20" ht="15.75" x14ac:dyDescent="0.25">
      <c r="A50" s="80" t="s">
        <v>24</v>
      </c>
      <c r="B50" s="206" t="s">
        <v>103</v>
      </c>
      <c r="C50" s="237">
        <v>0.15424164524421594</v>
      </c>
      <c r="D50" s="237">
        <v>2.1621621621621623E-2</v>
      </c>
      <c r="E50" s="237">
        <v>3.640776699029126E-2</v>
      </c>
      <c r="F50" s="237">
        <v>0.17660550458715596</v>
      </c>
      <c r="G50" s="237">
        <v>0.25</v>
      </c>
      <c r="H50" s="237">
        <v>0.10025062656641603</v>
      </c>
      <c r="I50" s="237">
        <v>0.15789473684210525</v>
      </c>
      <c r="J50" s="237">
        <v>0.16666666666666666</v>
      </c>
      <c r="K50" s="1"/>
      <c r="M50" s="80" t="s">
        <v>24</v>
      </c>
      <c r="N50" s="98" t="s">
        <v>24</v>
      </c>
      <c r="O50" s="98" t="s">
        <v>24</v>
      </c>
      <c r="P50" s="78"/>
      <c r="Q50" s="78"/>
      <c r="R50" s="76"/>
      <c r="S50" s="76"/>
      <c r="T50" s="78"/>
    </row>
    <row r="51" spans="1:20" ht="15.75" x14ac:dyDescent="0.25">
      <c r="A51" s="80" t="s">
        <v>24</v>
      </c>
      <c r="B51" s="206" t="s">
        <v>104</v>
      </c>
      <c r="C51" s="237">
        <v>0.18380462724935734</v>
      </c>
      <c r="D51" s="237">
        <v>0</v>
      </c>
      <c r="E51" s="237">
        <v>0</v>
      </c>
      <c r="F51" s="237">
        <v>0</v>
      </c>
      <c r="G51" s="237">
        <v>8.3333333333333329E-2</v>
      </c>
      <c r="H51" s="237">
        <v>0.12781954887218044</v>
      </c>
      <c r="I51" s="237">
        <v>0</v>
      </c>
      <c r="J51" s="237">
        <v>0.33333333333333331</v>
      </c>
      <c r="K51" s="1"/>
      <c r="M51" s="80" t="s">
        <v>24</v>
      </c>
      <c r="N51" s="98" t="s">
        <v>24</v>
      </c>
      <c r="O51" s="98" t="s">
        <v>24</v>
      </c>
      <c r="P51" s="78"/>
      <c r="Q51" s="78"/>
      <c r="R51" s="76"/>
      <c r="S51" s="76"/>
      <c r="T51" s="78"/>
    </row>
    <row r="52" spans="1:20" ht="15.75" x14ac:dyDescent="0.25">
      <c r="A52" s="80" t="s">
        <v>24</v>
      </c>
      <c r="B52" s="206" t="s">
        <v>105</v>
      </c>
      <c r="C52" s="237">
        <v>0.14138817480719795</v>
      </c>
      <c r="D52" s="237">
        <v>0.13783783783783785</v>
      </c>
      <c r="E52" s="237">
        <v>0.12135922330097088</v>
      </c>
      <c r="F52" s="237">
        <v>0.16972477064220184</v>
      </c>
      <c r="G52" s="237">
        <v>0.25</v>
      </c>
      <c r="H52" s="237">
        <v>0.14285714285714285</v>
      </c>
      <c r="I52" s="237">
        <v>0</v>
      </c>
      <c r="J52" s="237">
        <v>0.1111111111111111</v>
      </c>
      <c r="K52" s="1"/>
      <c r="M52" s="80" t="s">
        <v>24</v>
      </c>
      <c r="N52" s="98" t="s">
        <v>24</v>
      </c>
      <c r="O52" s="98" t="s">
        <v>24</v>
      </c>
      <c r="P52" s="78"/>
      <c r="Q52" s="78"/>
      <c r="R52" s="76"/>
      <c r="S52" s="76"/>
      <c r="T52" s="78"/>
    </row>
    <row r="53" spans="1:20" ht="15.75" x14ac:dyDescent="0.25">
      <c r="A53" s="80" t="s">
        <v>24</v>
      </c>
      <c r="B53" s="206" t="s">
        <v>106</v>
      </c>
      <c r="C53" s="237">
        <v>0.18637532133676094</v>
      </c>
      <c r="D53" s="237">
        <v>0.21756756756756757</v>
      </c>
      <c r="E53" s="237">
        <v>0.21116504854368931</v>
      </c>
      <c r="F53" s="237">
        <v>0.16743119266055045</v>
      </c>
      <c r="G53" s="237">
        <v>8.3333333333333329E-2</v>
      </c>
      <c r="H53" s="237">
        <v>0.12781954887218044</v>
      </c>
      <c r="I53" s="237">
        <v>0.10526315789473684</v>
      </c>
      <c r="J53" s="237">
        <v>0.16666666666666666</v>
      </c>
      <c r="K53" s="1"/>
      <c r="M53" s="80" t="s">
        <v>24</v>
      </c>
      <c r="N53" s="98" t="s">
        <v>24</v>
      </c>
      <c r="O53" s="98" t="s">
        <v>24</v>
      </c>
      <c r="P53" s="78"/>
      <c r="Q53" s="78"/>
      <c r="R53" s="76"/>
      <c r="S53" s="76"/>
      <c r="T53" s="78"/>
    </row>
    <row r="54" spans="1:20" x14ac:dyDescent="0.25">
      <c r="A54" s="80" t="s">
        <v>24</v>
      </c>
      <c r="B54" s="76" t="s">
        <v>24</v>
      </c>
      <c r="C54" s="76" t="s">
        <v>24</v>
      </c>
      <c r="D54" s="76" t="s">
        <v>24</v>
      </c>
      <c r="E54" s="76" t="s">
        <v>24</v>
      </c>
      <c r="F54" s="76" t="s">
        <v>24</v>
      </c>
      <c r="G54" s="76" t="s">
        <v>24</v>
      </c>
      <c r="H54" s="76" t="s">
        <v>24</v>
      </c>
      <c r="I54" s="76" t="s">
        <v>24</v>
      </c>
      <c r="J54" s="76" t="s">
        <v>24</v>
      </c>
      <c r="K54" s="1"/>
      <c r="M54" s="80" t="s">
        <v>24</v>
      </c>
      <c r="N54" s="98" t="s">
        <v>24</v>
      </c>
      <c r="O54" s="98" t="s">
        <v>24</v>
      </c>
      <c r="P54" s="78"/>
      <c r="Q54" s="78"/>
      <c r="R54" s="76"/>
      <c r="S54" s="76"/>
      <c r="T54" s="78"/>
    </row>
    <row r="55" spans="1:20" x14ac:dyDescent="0.25">
      <c r="A55" s="80" t="s">
        <v>24</v>
      </c>
      <c r="B55" s="76" t="s">
        <v>24</v>
      </c>
      <c r="C55" s="76" t="s">
        <v>24</v>
      </c>
      <c r="D55" s="76" t="s">
        <v>24</v>
      </c>
      <c r="E55" s="76" t="s">
        <v>24</v>
      </c>
      <c r="F55" s="76" t="s">
        <v>24</v>
      </c>
      <c r="G55" s="76" t="s">
        <v>24</v>
      </c>
      <c r="H55" s="76" t="s">
        <v>24</v>
      </c>
      <c r="I55" s="76" t="s">
        <v>24</v>
      </c>
      <c r="J55" s="76" t="s">
        <v>24</v>
      </c>
      <c r="K55" s="1"/>
      <c r="M55" s="80" t="s">
        <v>24</v>
      </c>
      <c r="N55" s="98" t="s">
        <v>24</v>
      </c>
      <c r="O55" s="98" t="s">
        <v>24</v>
      </c>
      <c r="P55" s="78"/>
      <c r="Q55" s="78"/>
      <c r="R55" s="76"/>
      <c r="S55" s="76"/>
      <c r="T55" s="78"/>
    </row>
    <row r="56" spans="1:20" x14ac:dyDescent="0.25">
      <c r="A56" s="80" t="s">
        <v>24</v>
      </c>
      <c r="B56" s="76" t="s">
        <v>24</v>
      </c>
      <c r="C56" s="76" t="s">
        <v>24</v>
      </c>
      <c r="D56" s="76" t="s">
        <v>24</v>
      </c>
      <c r="E56" s="76" t="s">
        <v>24</v>
      </c>
      <c r="F56" s="76" t="s">
        <v>24</v>
      </c>
      <c r="G56" s="76" t="s">
        <v>24</v>
      </c>
      <c r="H56" s="76" t="s">
        <v>24</v>
      </c>
      <c r="I56" s="76" t="s">
        <v>24</v>
      </c>
      <c r="J56"/>
      <c r="K56" s="1"/>
      <c r="M56" s="80" t="s">
        <v>24</v>
      </c>
      <c r="N56" s="98" t="s">
        <v>24</v>
      </c>
      <c r="O56" s="98" t="s">
        <v>24</v>
      </c>
      <c r="P56" s="78"/>
      <c r="Q56" s="78"/>
      <c r="R56" s="76"/>
      <c r="S56" s="76"/>
      <c r="T56" s="78"/>
    </row>
    <row r="57" spans="1:20" x14ac:dyDescent="0.25">
      <c r="A57" s="80" t="s">
        <v>24</v>
      </c>
      <c r="B57" s="76" t="s">
        <v>24</v>
      </c>
      <c r="C57" s="76" t="s">
        <v>24</v>
      </c>
      <c r="D57" s="76" t="s">
        <v>24</v>
      </c>
      <c r="E57" s="76" t="s">
        <v>24</v>
      </c>
      <c r="F57" s="76" t="s">
        <v>24</v>
      </c>
      <c r="G57" s="76" t="s">
        <v>24</v>
      </c>
      <c r="H57" s="76" t="s">
        <v>24</v>
      </c>
      <c r="I57" s="76" t="s">
        <v>24</v>
      </c>
      <c r="J57"/>
      <c r="K57" s="1"/>
      <c r="M57" s="80" t="s">
        <v>24</v>
      </c>
      <c r="N57" s="98" t="s">
        <v>24</v>
      </c>
      <c r="O57" s="98" t="s">
        <v>24</v>
      </c>
      <c r="P57" s="78"/>
      <c r="Q57" s="78"/>
      <c r="R57" s="76"/>
      <c r="S57" s="76"/>
      <c r="T57" s="78"/>
    </row>
    <row r="58" spans="1:20" ht="27.75" customHeight="1" x14ac:dyDescent="0.25">
      <c r="A58" s="80" t="s">
        <v>24</v>
      </c>
      <c r="B58" s="76" t="s">
        <v>24</v>
      </c>
      <c r="C58" s="76" t="s">
        <v>24</v>
      </c>
      <c r="D58" s="76" t="s">
        <v>24</v>
      </c>
      <c r="E58" s="76" t="s">
        <v>24</v>
      </c>
      <c r="F58" s="76" t="s">
        <v>24</v>
      </c>
      <c r="G58" s="76" t="s">
        <v>24</v>
      </c>
      <c r="H58" s="76" t="s">
        <v>24</v>
      </c>
      <c r="I58" s="76" t="s">
        <v>24</v>
      </c>
      <c r="J58"/>
      <c r="K58" s="1"/>
      <c r="N58" s="1"/>
    </row>
    <row r="59" spans="1:20" x14ac:dyDescent="0.25">
      <c r="A59" s="80" t="s">
        <v>24</v>
      </c>
      <c r="B59" s="76" t="s">
        <v>24</v>
      </c>
      <c r="C59" s="76" t="s">
        <v>24</v>
      </c>
      <c r="D59" s="76" t="s">
        <v>24</v>
      </c>
      <c r="E59" s="76" t="s">
        <v>24</v>
      </c>
      <c r="F59" s="76" t="s">
        <v>24</v>
      </c>
      <c r="G59" s="76" t="s">
        <v>24</v>
      </c>
      <c r="H59" s="76" t="s">
        <v>24</v>
      </c>
      <c r="I59" s="76" t="s">
        <v>24</v>
      </c>
      <c r="J59"/>
      <c r="K59" s="1"/>
    </row>
    <row r="60" spans="1:20" x14ac:dyDescent="0.25">
      <c r="A60" s="80" t="s">
        <v>24</v>
      </c>
      <c r="B60" s="76" t="s">
        <v>24</v>
      </c>
      <c r="C60" s="76" t="s">
        <v>24</v>
      </c>
      <c r="D60" s="76" t="s">
        <v>24</v>
      </c>
      <c r="E60" s="76" t="s">
        <v>24</v>
      </c>
      <c r="F60" s="76" t="s">
        <v>24</v>
      </c>
      <c r="G60" s="76" t="s">
        <v>24</v>
      </c>
      <c r="H60" s="76" t="s">
        <v>24</v>
      </c>
      <c r="I60" s="76" t="s">
        <v>24</v>
      </c>
      <c r="J60"/>
      <c r="K60" s="1"/>
    </row>
    <row r="61" spans="1:20" x14ac:dyDescent="0.25">
      <c r="A61" s="80" t="s">
        <v>24</v>
      </c>
      <c r="B61" s="76" t="s">
        <v>24</v>
      </c>
      <c r="C61" s="76" t="s">
        <v>24</v>
      </c>
      <c r="D61" s="76" t="s">
        <v>24</v>
      </c>
      <c r="E61" s="76" t="s">
        <v>24</v>
      </c>
      <c r="F61" s="76" t="s">
        <v>24</v>
      </c>
      <c r="G61" s="76" t="s">
        <v>24</v>
      </c>
      <c r="H61" s="76" t="s">
        <v>24</v>
      </c>
      <c r="I61" s="76" t="s">
        <v>24</v>
      </c>
      <c r="J61"/>
      <c r="K61" s="1"/>
    </row>
    <row r="62" spans="1:20" x14ac:dyDescent="0.25">
      <c r="A62" s="80" t="s">
        <v>24</v>
      </c>
      <c r="B62" s="76" t="s">
        <v>24</v>
      </c>
      <c r="C62" s="76" t="s">
        <v>24</v>
      </c>
      <c r="D62" s="76" t="s">
        <v>24</v>
      </c>
      <c r="E62" s="76" t="s">
        <v>24</v>
      </c>
      <c r="F62" s="76" t="s">
        <v>24</v>
      </c>
      <c r="G62" s="76" t="s">
        <v>24</v>
      </c>
      <c r="H62" s="76" t="s">
        <v>24</v>
      </c>
      <c r="I62" s="76" t="s">
        <v>24</v>
      </c>
      <c r="J62"/>
      <c r="K62" s="1"/>
    </row>
    <row r="63" spans="1:20" x14ac:dyDescent="0.25">
      <c r="A63" s="80" t="s">
        <v>24</v>
      </c>
      <c r="B63" s="76" t="s">
        <v>24</v>
      </c>
      <c r="C63" s="76" t="s">
        <v>24</v>
      </c>
      <c r="D63" s="76" t="s">
        <v>24</v>
      </c>
      <c r="E63" s="76" t="s">
        <v>24</v>
      </c>
      <c r="F63" s="76" t="s">
        <v>24</v>
      </c>
      <c r="G63" s="76" t="s">
        <v>24</v>
      </c>
      <c r="H63" s="76" t="s">
        <v>24</v>
      </c>
      <c r="I63" s="76" t="s">
        <v>24</v>
      </c>
      <c r="J63"/>
      <c r="K63" s="1"/>
    </row>
    <row r="64" spans="1:20" x14ac:dyDescent="0.25">
      <c r="A64" s="80" t="s">
        <v>24</v>
      </c>
      <c r="B64" s="76" t="s">
        <v>24</v>
      </c>
      <c r="C64" s="76" t="s">
        <v>24</v>
      </c>
      <c r="D64" s="76" t="s">
        <v>24</v>
      </c>
      <c r="E64" s="76" t="s">
        <v>24</v>
      </c>
      <c r="F64" s="76" t="s">
        <v>24</v>
      </c>
      <c r="G64" s="76" t="s">
        <v>24</v>
      </c>
      <c r="H64" s="76" t="s">
        <v>24</v>
      </c>
      <c r="I64" s="76" t="s">
        <v>24</v>
      </c>
      <c r="J64"/>
      <c r="K64" s="1"/>
    </row>
    <row r="65" spans="1:11" x14ac:dyDescent="0.25">
      <c r="A65" s="80" t="s">
        <v>24</v>
      </c>
      <c r="B65" s="76" t="s">
        <v>24</v>
      </c>
      <c r="C65" s="76" t="s">
        <v>24</v>
      </c>
      <c r="D65" s="76" t="s">
        <v>24</v>
      </c>
      <c r="E65" s="76" t="s">
        <v>24</v>
      </c>
      <c r="F65" s="76" t="s">
        <v>24</v>
      </c>
      <c r="G65" s="76" t="s">
        <v>24</v>
      </c>
      <c r="H65" s="76" t="s">
        <v>24</v>
      </c>
      <c r="I65" s="76" t="s">
        <v>24</v>
      </c>
      <c r="J65"/>
      <c r="K65" s="1"/>
    </row>
    <row r="66" spans="1:11" x14ac:dyDescent="0.25">
      <c r="A66" s="80" t="s">
        <v>24</v>
      </c>
      <c r="B66" s="76" t="s">
        <v>24</v>
      </c>
      <c r="C66" s="76" t="s">
        <v>24</v>
      </c>
      <c r="D66" s="76" t="s">
        <v>24</v>
      </c>
      <c r="E66" s="76" t="s">
        <v>24</v>
      </c>
      <c r="F66" s="76" t="s">
        <v>24</v>
      </c>
      <c r="G66" s="76" t="s">
        <v>24</v>
      </c>
      <c r="H66" s="76" t="s">
        <v>24</v>
      </c>
      <c r="I66" s="76" t="s">
        <v>24</v>
      </c>
      <c r="J66"/>
      <c r="K66" s="1"/>
    </row>
    <row r="67" spans="1:11" x14ac:dyDescent="0.25">
      <c r="A67" s="80" t="s">
        <v>24</v>
      </c>
      <c r="B67" s="76" t="s">
        <v>24</v>
      </c>
      <c r="C67" s="76" t="s">
        <v>24</v>
      </c>
      <c r="D67" s="76" t="s">
        <v>24</v>
      </c>
      <c r="E67" s="76" t="s">
        <v>24</v>
      </c>
      <c r="F67" s="76" t="s">
        <v>24</v>
      </c>
      <c r="G67" s="76" t="s">
        <v>24</v>
      </c>
      <c r="H67" s="76" t="s">
        <v>24</v>
      </c>
      <c r="I67" s="76" t="s">
        <v>24</v>
      </c>
      <c r="J67"/>
      <c r="K67" s="1"/>
    </row>
    <row r="68" spans="1:11" x14ac:dyDescent="0.25">
      <c r="A68" s="80" t="s">
        <v>24</v>
      </c>
      <c r="B68" s="76" t="s">
        <v>24</v>
      </c>
      <c r="C68" s="76" t="s">
        <v>24</v>
      </c>
      <c r="D68" s="76" t="s">
        <v>24</v>
      </c>
      <c r="E68" s="76" t="s">
        <v>24</v>
      </c>
      <c r="F68" s="76" t="s">
        <v>24</v>
      </c>
      <c r="G68" s="76" t="s">
        <v>24</v>
      </c>
      <c r="H68" s="76" t="s">
        <v>24</v>
      </c>
      <c r="I68" s="76" t="s">
        <v>24</v>
      </c>
      <c r="J68"/>
      <c r="K68" s="1"/>
    </row>
    <row r="69" spans="1:11" x14ac:dyDescent="0.25">
      <c r="A69" s="80" t="s">
        <v>24</v>
      </c>
      <c r="B69" s="76" t="s">
        <v>24</v>
      </c>
      <c r="C69" s="76" t="s">
        <v>24</v>
      </c>
      <c r="D69" s="76" t="s">
        <v>24</v>
      </c>
      <c r="E69" s="76" t="s">
        <v>24</v>
      </c>
      <c r="F69" s="76" t="s">
        <v>24</v>
      </c>
      <c r="G69" s="76" t="s">
        <v>24</v>
      </c>
      <c r="H69" s="76" t="s">
        <v>24</v>
      </c>
      <c r="I69" s="76" t="s">
        <v>24</v>
      </c>
      <c r="J69"/>
      <c r="K69" s="1"/>
    </row>
    <row r="70" spans="1:11" x14ac:dyDescent="0.25">
      <c r="A70" s="80" t="s">
        <v>24</v>
      </c>
      <c r="B70" s="76" t="s">
        <v>24</v>
      </c>
      <c r="C70" s="76" t="s">
        <v>24</v>
      </c>
      <c r="D70" s="76" t="s">
        <v>24</v>
      </c>
      <c r="E70" s="76" t="s">
        <v>24</v>
      </c>
      <c r="F70" s="76" t="s">
        <v>24</v>
      </c>
      <c r="G70" s="76" t="s">
        <v>24</v>
      </c>
      <c r="H70" s="76" t="s">
        <v>24</v>
      </c>
      <c r="I70" s="76" t="s">
        <v>24</v>
      </c>
      <c r="J70"/>
      <c r="K70" s="1"/>
    </row>
    <row r="71" spans="1:11" x14ac:dyDescent="0.25">
      <c r="A71" s="80" t="s">
        <v>24</v>
      </c>
      <c r="B71" s="76" t="s">
        <v>24</v>
      </c>
      <c r="C71" s="76" t="s">
        <v>24</v>
      </c>
      <c r="D71" s="76" t="s">
        <v>24</v>
      </c>
      <c r="E71" s="76" t="s">
        <v>24</v>
      </c>
      <c r="F71" s="76" t="s">
        <v>24</v>
      </c>
      <c r="G71" s="76" t="s">
        <v>24</v>
      </c>
      <c r="H71" s="76" t="s">
        <v>24</v>
      </c>
      <c r="I71" s="76" t="s">
        <v>24</v>
      </c>
      <c r="J71"/>
      <c r="K71" s="1"/>
    </row>
    <row r="72" spans="1:11" x14ac:dyDescent="0.25">
      <c r="A72" s="80" t="s">
        <v>24</v>
      </c>
      <c r="B72" s="76" t="s">
        <v>24</v>
      </c>
      <c r="C72" s="76" t="s">
        <v>24</v>
      </c>
      <c r="D72" s="76" t="s">
        <v>24</v>
      </c>
      <c r="E72" s="76" t="s">
        <v>24</v>
      </c>
      <c r="F72" s="76" t="s">
        <v>24</v>
      </c>
      <c r="G72" s="76" t="s">
        <v>24</v>
      </c>
      <c r="H72" s="76" t="s">
        <v>24</v>
      </c>
      <c r="I72" s="76" t="s">
        <v>24</v>
      </c>
      <c r="J72"/>
      <c r="K72" s="1"/>
    </row>
    <row r="73" spans="1:11" x14ac:dyDescent="0.25">
      <c r="A73" s="80" t="s">
        <v>24</v>
      </c>
      <c r="B73" s="76" t="s">
        <v>24</v>
      </c>
      <c r="C73" s="76" t="s">
        <v>24</v>
      </c>
      <c r="D73" s="76" t="s">
        <v>24</v>
      </c>
      <c r="E73" s="76" t="s">
        <v>24</v>
      </c>
      <c r="F73" s="76" t="s">
        <v>24</v>
      </c>
      <c r="G73" s="76" t="s">
        <v>24</v>
      </c>
      <c r="H73" s="76" t="s">
        <v>24</v>
      </c>
      <c r="I73" s="76" t="s">
        <v>24</v>
      </c>
      <c r="J73"/>
      <c r="K73" s="1"/>
    </row>
    <row r="74" spans="1:11" x14ac:dyDescent="0.25">
      <c r="A74" s="80" t="s">
        <v>24</v>
      </c>
      <c r="B74" s="76" t="s">
        <v>24</v>
      </c>
      <c r="C74" s="76" t="s">
        <v>24</v>
      </c>
      <c r="D74" s="76" t="s">
        <v>24</v>
      </c>
      <c r="E74" s="76" t="s">
        <v>24</v>
      </c>
      <c r="F74" s="76" t="s">
        <v>24</v>
      </c>
      <c r="G74" s="76" t="s">
        <v>24</v>
      </c>
      <c r="H74" s="76" t="s">
        <v>24</v>
      </c>
      <c r="I74" s="76" t="s">
        <v>24</v>
      </c>
      <c r="J74"/>
      <c r="K74" s="1"/>
    </row>
    <row r="75" spans="1:11" x14ac:dyDescent="0.25">
      <c r="A75" s="80" t="s">
        <v>24</v>
      </c>
      <c r="B75" s="76" t="s">
        <v>24</v>
      </c>
      <c r="C75" s="76" t="s">
        <v>24</v>
      </c>
      <c r="D75" s="76" t="s">
        <v>24</v>
      </c>
      <c r="E75" s="76" t="s">
        <v>24</v>
      </c>
      <c r="F75" s="76" t="s">
        <v>24</v>
      </c>
      <c r="G75" s="76" t="s">
        <v>24</v>
      </c>
      <c r="H75" s="76" t="s">
        <v>24</v>
      </c>
      <c r="I75" s="76" t="s">
        <v>24</v>
      </c>
      <c r="J75"/>
      <c r="K75" s="1"/>
    </row>
    <row r="76" spans="1:11" x14ac:dyDescent="0.25">
      <c r="A76" s="80" t="s">
        <v>24</v>
      </c>
      <c r="B76" s="76" t="s">
        <v>24</v>
      </c>
      <c r="C76" s="76" t="s">
        <v>24</v>
      </c>
      <c r="D76" s="76" t="s">
        <v>24</v>
      </c>
      <c r="E76" s="76" t="s">
        <v>24</v>
      </c>
      <c r="F76" s="76" t="s">
        <v>24</v>
      </c>
      <c r="G76" s="76" t="s">
        <v>24</v>
      </c>
      <c r="H76" s="76" t="s">
        <v>24</v>
      </c>
      <c r="I76" s="76" t="s">
        <v>24</v>
      </c>
      <c r="J76"/>
      <c r="K76" s="1"/>
    </row>
    <row r="77" spans="1:11" x14ac:dyDescent="0.25">
      <c r="A77" s="80" t="s">
        <v>24</v>
      </c>
      <c r="B77" s="76" t="s">
        <v>24</v>
      </c>
      <c r="C77" s="76" t="s">
        <v>24</v>
      </c>
      <c r="D77" s="76" t="s">
        <v>24</v>
      </c>
      <c r="E77" s="76" t="s">
        <v>24</v>
      </c>
      <c r="F77" s="76" t="s">
        <v>24</v>
      </c>
      <c r="G77" s="76" t="s">
        <v>24</v>
      </c>
      <c r="H77" s="76" t="s">
        <v>24</v>
      </c>
      <c r="I77" s="76" t="s">
        <v>24</v>
      </c>
      <c r="J77"/>
      <c r="K77" s="1"/>
    </row>
    <row r="78" spans="1:11" x14ac:dyDescent="0.25">
      <c r="A78" s="80" t="s">
        <v>24</v>
      </c>
      <c r="B78" s="76" t="s">
        <v>24</v>
      </c>
      <c r="C78" s="76" t="s">
        <v>24</v>
      </c>
      <c r="D78" s="76" t="s">
        <v>24</v>
      </c>
      <c r="E78" s="76" t="s">
        <v>24</v>
      </c>
      <c r="F78" s="76" t="s">
        <v>24</v>
      </c>
      <c r="G78" s="76" t="s">
        <v>24</v>
      </c>
      <c r="H78" s="76" t="s">
        <v>24</v>
      </c>
      <c r="I78" s="76" t="s">
        <v>24</v>
      </c>
      <c r="J78"/>
      <c r="K78" s="1"/>
    </row>
    <row r="79" spans="1:11" x14ac:dyDescent="0.25">
      <c r="A79" s="80" t="s">
        <v>24</v>
      </c>
      <c r="B79" s="76" t="s">
        <v>24</v>
      </c>
      <c r="C79" s="76" t="s">
        <v>24</v>
      </c>
      <c r="D79" s="76" t="s">
        <v>24</v>
      </c>
      <c r="E79" s="76" t="s">
        <v>24</v>
      </c>
      <c r="F79" s="76" t="s">
        <v>24</v>
      </c>
      <c r="G79" s="76" t="s">
        <v>24</v>
      </c>
      <c r="H79" s="76" t="s">
        <v>24</v>
      </c>
      <c r="I79" s="76" t="s">
        <v>24</v>
      </c>
      <c r="J79"/>
      <c r="K79" s="1"/>
    </row>
    <row r="80" spans="1:11" x14ac:dyDescent="0.25">
      <c r="A80" s="80" t="s">
        <v>24</v>
      </c>
      <c r="B80" s="76" t="s">
        <v>24</v>
      </c>
      <c r="C80" s="76" t="s">
        <v>24</v>
      </c>
      <c r="D80" s="76" t="s">
        <v>24</v>
      </c>
      <c r="E80" s="76" t="s">
        <v>24</v>
      </c>
      <c r="F80" s="76" t="s">
        <v>24</v>
      </c>
      <c r="G80" s="76" t="s">
        <v>24</v>
      </c>
      <c r="H80" s="76" t="s">
        <v>24</v>
      </c>
      <c r="I80" s="76" t="s">
        <v>24</v>
      </c>
      <c r="J80"/>
      <c r="K80" s="1"/>
    </row>
    <row r="81" spans="1:13" x14ac:dyDescent="0.25">
      <c r="A81" s="80" t="s">
        <v>24</v>
      </c>
      <c r="B81" s="76" t="s">
        <v>24</v>
      </c>
      <c r="C81" s="76" t="s">
        <v>24</v>
      </c>
      <c r="D81" s="76" t="s">
        <v>24</v>
      </c>
      <c r="E81" s="76" t="s">
        <v>24</v>
      </c>
      <c r="F81" s="76" t="s">
        <v>24</v>
      </c>
      <c r="G81" s="76" t="s">
        <v>24</v>
      </c>
      <c r="H81" s="76" t="s">
        <v>24</v>
      </c>
      <c r="I81" s="76" t="s">
        <v>24</v>
      </c>
      <c r="J81"/>
      <c r="K81" s="1"/>
    </row>
    <row r="82" spans="1:13" x14ac:dyDescent="0.25">
      <c r="A82" s="80" t="s">
        <v>24</v>
      </c>
      <c r="B82" s="76" t="s">
        <v>24</v>
      </c>
      <c r="C82" s="76" t="s">
        <v>24</v>
      </c>
      <c r="D82" s="76" t="s">
        <v>24</v>
      </c>
      <c r="E82" s="76" t="s">
        <v>24</v>
      </c>
      <c r="F82" s="76" t="s">
        <v>24</v>
      </c>
      <c r="G82" s="76" t="s">
        <v>24</v>
      </c>
      <c r="H82" s="76" t="s">
        <v>24</v>
      </c>
      <c r="I82" s="76" t="s">
        <v>24</v>
      </c>
      <c r="J82"/>
      <c r="K82" s="1"/>
    </row>
    <row r="83" spans="1:13" s="82" customFormat="1" x14ac:dyDescent="0.25">
      <c r="A83"/>
      <c r="B83" s="165"/>
      <c r="C83" s="76"/>
      <c r="D83" s="76"/>
      <c r="E83" s="88"/>
      <c r="F83" s="76"/>
      <c r="G83" s="78"/>
      <c r="H83" s="76"/>
      <c r="I83" s="76"/>
      <c r="J83" s="78"/>
      <c r="M83" s="82" t="s">
        <v>24</v>
      </c>
    </row>
  </sheetData>
  <mergeCells count="5">
    <mergeCell ref="A41:C41"/>
    <mergeCell ref="A22:B22"/>
    <mergeCell ref="A36:B36"/>
    <mergeCell ref="A2:C2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30"/>
  <sheetViews>
    <sheetView zoomScale="85" zoomScaleNormal="85" workbookViewId="0">
      <selection activeCell="C7" sqref="C7"/>
    </sheetView>
  </sheetViews>
  <sheetFormatPr baseColWidth="10" defaultRowHeight="15" x14ac:dyDescent="0.25"/>
  <cols>
    <col min="2" max="2" width="18.42578125" customWidth="1"/>
    <col min="6" max="6" width="14.5703125" customWidth="1"/>
    <col min="9" max="9" width="21.7109375" customWidth="1"/>
    <col min="10" max="10" width="14.5703125" customWidth="1"/>
    <col min="11" max="11" width="12.7109375" customWidth="1"/>
  </cols>
  <sheetData>
    <row r="2" spans="1:13" x14ac:dyDescent="0.25">
      <c r="A2" s="246" t="s">
        <v>136</v>
      </c>
      <c r="B2" s="246"/>
      <c r="H2" s="149"/>
      <c r="I2" s="150" t="s">
        <v>36</v>
      </c>
      <c r="J2" s="150"/>
      <c r="K2" s="151"/>
    </row>
    <row r="3" spans="1:13" ht="45.75" x14ac:dyDescent="0.3">
      <c r="B3" s="16" t="s">
        <v>27</v>
      </c>
      <c r="C3" s="15" t="s">
        <v>26</v>
      </c>
      <c r="H3" s="154" t="s">
        <v>79</v>
      </c>
      <c r="I3" s="139" t="s">
        <v>80</v>
      </c>
      <c r="J3" s="152"/>
      <c r="K3" s="153"/>
    </row>
    <row r="4" spans="1:13" ht="19.5" thickBot="1" x14ac:dyDescent="0.35">
      <c r="A4" s="40"/>
      <c r="B4" s="58"/>
      <c r="C4" s="59"/>
      <c r="D4" s="40"/>
      <c r="E4" s="40"/>
      <c r="F4" s="40"/>
      <c r="G4" s="40"/>
      <c r="H4" s="138"/>
      <c r="I4" s="34" t="s">
        <v>35</v>
      </c>
      <c r="J4" s="34"/>
      <c r="K4" s="22"/>
    </row>
    <row r="5" spans="1:13" ht="20.25" thickTop="1" thickBot="1" x14ac:dyDescent="0.35">
      <c r="B5" s="16"/>
      <c r="C5" s="15"/>
      <c r="H5" s="137"/>
      <c r="I5" s="74" t="s">
        <v>51</v>
      </c>
      <c r="J5" s="74"/>
      <c r="K5" s="75"/>
    </row>
    <row r="7" spans="1:13" x14ac:dyDescent="0.25">
      <c r="B7" s="5" t="s">
        <v>19</v>
      </c>
      <c r="C7" s="116" t="s">
        <v>0</v>
      </c>
      <c r="D7" s="11" t="s">
        <v>1</v>
      </c>
      <c r="E7" s="12" t="s">
        <v>2</v>
      </c>
    </row>
    <row r="8" spans="1:13" x14ac:dyDescent="0.25">
      <c r="B8" s="116" t="s">
        <v>0</v>
      </c>
      <c r="C8">
        <v>1</v>
      </c>
      <c r="D8" s="61">
        <f>1/C9</f>
        <v>2.8571428571428572</v>
      </c>
      <c r="E8" s="61">
        <f>1/C10</f>
        <v>0.2</v>
      </c>
      <c r="I8" s="6"/>
    </row>
    <row r="9" spans="1:13" x14ac:dyDescent="0.25">
      <c r="B9" s="11" t="s">
        <v>1</v>
      </c>
      <c r="C9" s="7">
        <v>0.35</v>
      </c>
      <c r="D9">
        <v>1</v>
      </c>
      <c r="E9" s="61">
        <f>1/D10</f>
        <v>0.16666666666666666</v>
      </c>
      <c r="I9" s="5" t="s">
        <v>6</v>
      </c>
      <c r="J9" s="116" t="s">
        <v>0</v>
      </c>
      <c r="K9" s="11" t="s">
        <v>1</v>
      </c>
      <c r="L9" s="12" t="s">
        <v>2</v>
      </c>
      <c r="M9" s="4" t="s">
        <v>3</v>
      </c>
    </row>
    <row r="10" spans="1:13" x14ac:dyDescent="0.25">
      <c r="B10" s="12" t="s">
        <v>2</v>
      </c>
      <c r="C10" s="7">
        <v>5</v>
      </c>
      <c r="D10" s="7">
        <v>6</v>
      </c>
      <c r="E10">
        <v>1</v>
      </c>
      <c r="I10" s="116" t="s">
        <v>0</v>
      </c>
      <c r="J10" s="24">
        <f>C8*$C$23</f>
        <v>0.19789228361301073</v>
      </c>
      <c r="K10" s="24">
        <f>D8*$C$24</f>
        <v>0.26525581439117568</v>
      </c>
      <c r="L10" s="24">
        <f>E8*$C$25</f>
        <v>0.14185363627001557</v>
      </c>
      <c r="M10" s="24">
        <f>SUM(J10:L10)</f>
        <v>0.60500173427420201</v>
      </c>
    </row>
    <row r="11" spans="1:13" x14ac:dyDescent="0.25">
      <c r="B11" s="4" t="s">
        <v>25</v>
      </c>
      <c r="C11" s="24">
        <f>SUM(C8:C10)</f>
        <v>6.35</v>
      </c>
      <c r="D11" s="24">
        <f t="shared" ref="D11:E11" si="0">SUM(D8:D10)</f>
        <v>9.8571428571428577</v>
      </c>
      <c r="E11" s="24">
        <f t="shared" si="0"/>
        <v>1.3666666666666667</v>
      </c>
      <c r="I11" s="11" t="s">
        <v>1</v>
      </c>
      <c r="J11" s="24">
        <f>C9*$C$23</f>
        <v>6.9262299264553753E-2</v>
      </c>
      <c r="K11" s="24">
        <f t="shared" ref="K11:K12" si="1">D9*$C$24</f>
        <v>9.2839535036911489E-2</v>
      </c>
      <c r="L11" s="24">
        <f t="shared" ref="L11:L12" si="2">E9*$C$25</f>
        <v>0.1182113635583463</v>
      </c>
      <c r="M11" s="24">
        <f t="shared" ref="M11:M12" si="3">SUM(J11:L11)</f>
        <v>0.28031319785981157</v>
      </c>
    </row>
    <row r="12" spans="1:13" x14ac:dyDescent="0.25">
      <c r="I12" s="12" t="s">
        <v>2</v>
      </c>
      <c r="J12" s="24">
        <f>C10*$C$23</f>
        <v>0.98946141806505361</v>
      </c>
      <c r="K12" s="24">
        <f t="shared" si="1"/>
        <v>0.5570372102214689</v>
      </c>
      <c r="L12" s="24">
        <f t="shared" si="2"/>
        <v>0.70926818135007785</v>
      </c>
      <c r="M12" s="24">
        <f t="shared" si="3"/>
        <v>2.2557668096366004</v>
      </c>
    </row>
    <row r="13" spans="1:13" x14ac:dyDescent="0.25">
      <c r="C13" s="28" t="s">
        <v>34</v>
      </c>
      <c r="D13" s="29"/>
      <c r="E13" s="29"/>
      <c r="F13" s="29"/>
    </row>
    <row r="16" spans="1:13" x14ac:dyDescent="0.25">
      <c r="B16" s="5" t="s">
        <v>4</v>
      </c>
    </row>
    <row r="17" spans="2:10" x14ac:dyDescent="0.25">
      <c r="B17" s="4"/>
      <c r="C17" s="116" t="s">
        <v>0</v>
      </c>
      <c r="D17" s="11" t="s">
        <v>1</v>
      </c>
      <c r="E17" s="12" t="s">
        <v>2</v>
      </c>
      <c r="F17" s="4" t="s">
        <v>28</v>
      </c>
      <c r="I17" s="5" t="s">
        <v>7</v>
      </c>
    </row>
    <row r="18" spans="2:10" x14ac:dyDescent="0.25">
      <c r="B18" s="116" t="s">
        <v>0</v>
      </c>
      <c r="C18" s="24">
        <f>C8/$C$11</f>
        <v>0.15748031496062992</v>
      </c>
      <c r="D18" s="24">
        <f>D8/$D$11</f>
        <v>0.28985507246376813</v>
      </c>
      <c r="E18" s="24">
        <f>E8/$E$11</f>
        <v>0.14634146341463414</v>
      </c>
      <c r="F18" s="24">
        <f>SUM(C18:E18)</f>
        <v>0.59367685083903221</v>
      </c>
      <c r="I18" s="116" t="s">
        <v>0</v>
      </c>
      <c r="J18" s="24">
        <f>M10/C23</f>
        <v>3.0572275140212959</v>
      </c>
    </row>
    <row r="19" spans="2:10" x14ac:dyDescent="0.25">
      <c r="B19" s="11" t="s">
        <v>1</v>
      </c>
      <c r="C19" s="24">
        <f t="shared" ref="C19:C20" si="4">C9/$C$11</f>
        <v>5.5118110236220472E-2</v>
      </c>
      <c r="D19" s="24">
        <f t="shared" ref="D19:D20" si="5">D9/$D$11</f>
        <v>0.10144927536231883</v>
      </c>
      <c r="E19" s="24">
        <f t="shared" ref="E19:E20" si="6">E9/$E$11</f>
        <v>0.12195121951219512</v>
      </c>
      <c r="F19" s="24">
        <f t="shared" ref="F19:F20" si="7">SUM(C19:E19)</f>
        <v>0.27851860511073445</v>
      </c>
      <c r="I19" s="11" t="s">
        <v>1</v>
      </c>
      <c r="J19" s="24">
        <f>M11/C24</f>
        <v>3.0193300488672592</v>
      </c>
    </row>
    <row r="20" spans="2:10" x14ac:dyDescent="0.25">
      <c r="B20" s="12" t="s">
        <v>2</v>
      </c>
      <c r="C20" s="24">
        <f t="shared" si="4"/>
        <v>0.78740157480314965</v>
      </c>
      <c r="D20" s="24">
        <f t="shared" si="5"/>
        <v>0.60869565217391297</v>
      </c>
      <c r="E20" s="24">
        <f t="shared" si="6"/>
        <v>0.73170731707317072</v>
      </c>
      <c r="F20" s="24">
        <f t="shared" si="7"/>
        <v>2.1278045440502336</v>
      </c>
      <c r="I20" s="12" t="s">
        <v>2</v>
      </c>
      <c r="J20" s="24">
        <f>M12/C25</f>
        <v>3.1804145018077552</v>
      </c>
    </row>
    <row r="21" spans="2:10" x14ac:dyDescent="0.25">
      <c r="I21" s="5" t="s">
        <v>6</v>
      </c>
      <c r="J21" s="24">
        <f>AVERAGE(J18:J20)</f>
        <v>3.0856573548987698</v>
      </c>
    </row>
    <row r="22" spans="2:10" ht="18.75" x14ac:dyDescent="0.3">
      <c r="B22" s="17" t="s">
        <v>5</v>
      </c>
      <c r="C22" s="18" t="s">
        <v>29</v>
      </c>
    </row>
    <row r="23" spans="2:10" x14ac:dyDescent="0.25">
      <c r="B23" s="186" t="s">
        <v>0</v>
      </c>
      <c r="C23" s="26">
        <f>F18/3</f>
        <v>0.19789228361301073</v>
      </c>
    </row>
    <row r="24" spans="2:10" x14ac:dyDescent="0.25">
      <c r="B24" s="20" t="s">
        <v>1</v>
      </c>
      <c r="C24" s="26">
        <f>F19/3</f>
        <v>9.2839535036911489E-2</v>
      </c>
      <c r="I24" s="5" t="s">
        <v>8</v>
      </c>
      <c r="J24" s="24">
        <f>(J21-3)/(3-1)</f>
        <v>4.28286774493849E-2</v>
      </c>
    </row>
    <row r="25" spans="2:10" x14ac:dyDescent="0.25">
      <c r="B25" s="21" t="s">
        <v>2</v>
      </c>
      <c r="C25" s="27">
        <f>F20/3</f>
        <v>0.70926818135007785</v>
      </c>
      <c r="I25" s="5" t="s">
        <v>9</v>
      </c>
      <c r="J25" s="268">
        <f>J24/0.58</f>
        <v>7.384254732652569E-2</v>
      </c>
    </row>
    <row r="26" spans="2:10" x14ac:dyDescent="0.25">
      <c r="I26" s="6"/>
    </row>
    <row r="27" spans="2:10" x14ac:dyDescent="0.25">
      <c r="C27" t="s">
        <v>24</v>
      </c>
      <c r="G27" s="30" t="s">
        <v>30</v>
      </c>
      <c r="H27" s="31"/>
      <c r="I27" s="18"/>
    </row>
    <row r="28" spans="2:10" x14ac:dyDescent="0.25">
      <c r="G28" s="32" t="s">
        <v>32</v>
      </c>
      <c r="I28" s="19"/>
    </row>
    <row r="29" spans="2:10" x14ac:dyDescent="0.25">
      <c r="G29" s="32" t="s">
        <v>33</v>
      </c>
      <c r="I29" s="19"/>
    </row>
    <row r="30" spans="2:10" x14ac:dyDescent="0.25">
      <c r="G30" s="33" t="s">
        <v>31</v>
      </c>
      <c r="H30" s="34"/>
      <c r="I30" s="22"/>
    </row>
  </sheetData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Q77"/>
  <sheetViews>
    <sheetView topLeftCell="A34" workbookViewId="0">
      <selection activeCell="F64" sqref="F63:F64"/>
    </sheetView>
  </sheetViews>
  <sheetFormatPr baseColWidth="10" defaultRowHeight="15" x14ac:dyDescent="0.25"/>
  <cols>
    <col min="2" max="2" width="16.140625" customWidth="1"/>
    <col min="5" max="5" width="15.140625" customWidth="1"/>
    <col min="6" max="6" width="14.42578125" customWidth="1"/>
    <col min="9" max="9" width="17.85546875" customWidth="1"/>
    <col min="14" max="14" width="21.140625" customWidth="1"/>
  </cols>
  <sheetData>
    <row r="2" spans="1:12" ht="15.75" x14ac:dyDescent="0.25">
      <c r="A2" s="246" t="s">
        <v>137</v>
      </c>
      <c r="B2" s="246"/>
      <c r="H2" s="145" t="s">
        <v>24</v>
      </c>
      <c r="I2" s="146" t="s">
        <v>36</v>
      </c>
      <c r="J2" s="146"/>
      <c r="K2" s="147"/>
      <c r="L2" s="148"/>
    </row>
    <row r="3" spans="1:12" ht="15.75" x14ac:dyDescent="0.25">
      <c r="H3" s="142" t="s">
        <v>75</v>
      </c>
      <c r="I3" s="143" t="s">
        <v>74</v>
      </c>
      <c r="J3" s="143"/>
      <c r="K3" s="143"/>
      <c r="L3" s="144"/>
    </row>
    <row r="4" spans="1:12" ht="18.75" x14ac:dyDescent="0.3">
      <c r="B4" s="16" t="s">
        <v>27</v>
      </c>
      <c r="C4" s="15" t="s">
        <v>37</v>
      </c>
      <c r="H4" s="46"/>
      <c r="I4" s="140" t="s">
        <v>35</v>
      </c>
      <c r="J4" s="42"/>
      <c r="K4" s="42"/>
      <c r="L4" s="45"/>
    </row>
    <row r="5" spans="1:12" ht="19.5" thickBot="1" x14ac:dyDescent="0.35">
      <c r="A5" s="40"/>
      <c r="B5" s="58"/>
      <c r="C5" s="59"/>
      <c r="D5" s="40"/>
      <c r="E5" s="40"/>
      <c r="F5" s="40"/>
      <c r="G5" s="41"/>
      <c r="H5" s="142" t="s">
        <v>76</v>
      </c>
      <c r="I5" s="143"/>
      <c r="J5" s="143"/>
      <c r="K5" s="143"/>
      <c r="L5" s="144"/>
    </row>
    <row r="6" spans="1:12" ht="19.5" thickTop="1" x14ac:dyDescent="0.3">
      <c r="B6" s="16"/>
      <c r="C6" s="15"/>
      <c r="H6" s="155" t="s">
        <v>38</v>
      </c>
      <c r="I6" s="156"/>
      <c r="J6" s="156"/>
      <c r="K6" s="156"/>
      <c r="L6" s="157"/>
    </row>
    <row r="7" spans="1:12" x14ac:dyDescent="0.25">
      <c r="B7" s="49"/>
      <c r="C7" s="50"/>
      <c r="D7" s="51"/>
    </row>
    <row r="8" spans="1:12" ht="18.75" x14ac:dyDescent="0.3">
      <c r="B8" s="39" t="s">
        <v>147</v>
      </c>
      <c r="C8" s="38"/>
      <c r="D8" s="52"/>
      <c r="H8" s="42"/>
      <c r="I8" s="42"/>
      <c r="J8" s="42"/>
      <c r="K8" s="42"/>
      <c r="L8" s="42"/>
    </row>
    <row r="9" spans="1:12" ht="15.75" thickBot="1" x14ac:dyDescent="0.3">
      <c r="B9" s="53"/>
      <c r="C9" s="54"/>
      <c r="D9" s="55"/>
    </row>
    <row r="10" spans="1:12" ht="15.75" thickTop="1" x14ac:dyDescent="0.25"/>
    <row r="11" spans="1:12" x14ac:dyDescent="0.25">
      <c r="B11" s="5" t="s">
        <v>0</v>
      </c>
      <c r="C11" s="35" t="s">
        <v>10</v>
      </c>
      <c r="D11" s="35" t="s">
        <v>11</v>
      </c>
    </row>
    <row r="12" spans="1:12" x14ac:dyDescent="0.25">
      <c r="B12" s="35" t="s">
        <v>10</v>
      </c>
      <c r="C12">
        <v>1</v>
      </c>
      <c r="D12" s="61">
        <f>1/C13</f>
        <v>2</v>
      </c>
    </row>
    <row r="13" spans="1:12" x14ac:dyDescent="0.25">
      <c r="B13" s="35" t="s">
        <v>11</v>
      </c>
      <c r="C13" s="266">
        <f>1/2</f>
        <v>0.5</v>
      </c>
      <c r="D13">
        <v>1</v>
      </c>
      <c r="I13" s="5" t="s">
        <v>6</v>
      </c>
      <c r="J13" s="35" t="s">
        <v>10</v>
      </c>
      <c r="K13" s="35" t="s">
        <v>11</v>
      </c>
      <c r="L13" s="4" t="s">
        <v>3</v>
      </c>
    </row>
    <row r="14" spans="1:12" x14ac:dyDescent="0.25">
      <c r="B14" s="13" t="s">
        <v>25</v>
      </c>
      <c r="C14" s="23">
        <f>SUM(C12:C13)</f>
        <v>1.5</v>
      </c>
      <c r="D14" s="23">
        <f>SUM(D12:D13)</f>
        <v>3</v>
      </c>
      <c r="I14" s="35" t="s">
        <v>10</v>
      </c>
      <c r="J14" s="24">
        <f>C12*$C$25</f>
        <v>0.66666666666666663</v>
      </c>
      <c r="K14" s="24">
        <f>D12*$C$26</f>
        <v>0.66666666666666663</v>
      </c>
      <c r="L14" s="24">
        <f>SUM(J14:K14)</f>
        <v>1.3333333333333333</v>
      </c>
    </row>
    <row r="15" spans="1:12" x14ac:dyDescent="0.25">
      <c r="I15" s="35" t="s">
        <v>11</v>
      </c>
      <c r="J15" s="24">
        <f>C13*$C$25</f>
        <v>0.33333333333333331</v>
      </c>
      <c r="K15" s="24">
        <f>D13*$C$26</f>
        <v>0.33333333333333331</v>
      </c>
      <c r="L15" s="24">
        <f>SUM(J15:K15)</f>
        <v>0.66666666666666663</v>
      </c>
    </row>
    <row r="16" spans="1:12" x14ac:dyDescent="0.25">
      <c r="C16" s="28" t="s">
        <v>34</v>
      </c>
      <c r="D16" s="29"/>
      <c r="E16" s="29"/>
      <c r="F16" s="29"/>
    </row>
    <row r="19" spans="1:14" x14ac:dyDescent="0.25">
      <c r="B19" s="5" t="s">
        <v>4</v>
      </c>
      <c r="C19" s="35" t="s">
        <v>10</v>
      </c>
      <c r="D19" s="35" t="s">
        <v>11</v>
      </c>
      <c r="E19" s="13" t="s">
        <v>28</v>
      </c>
      <c r="I19" s="5" t="s">
        <v>7</v>
      </c>
    </row>
    <row r="20" spans="1:14" x14ac:dyDescent="0.25">
      <c r="B20" s="35" t="s">
        <v>10</v>
      </c>
      <c r="C20" s="24">
        <f>C12/C$14</f>
        <v>0.66666666666666663</v>
      </c>
      <c r="D20" s="24">
        <f>D12/D$14</f>
        <v>0.66666666666666663</v>
      </c>
      <c r="E20" s="24">
        <f>SUM(C20:D20)</f>
        <v>1.3333333333333333</v>
      </c>
      <c r="I20" s="35" t="s">
        <v>10</v>
      </c>
      <c r="J20" s="24">
        <f>L14/C25</f>
        <v>2</v>
      </c>
    </row>
    <row r="21" spans="1:14" x14ac:dyDescent="0.25">
      <c r="B21" s="35" t="s">
        <v>11</v>
      </c>
      <c r="C21" s="24">
        <f>C13/C$14</f>
        <v>0.33333333333333331</v>
      </c>
      <c r="D21" s="24">
        <f>D13/D$14</f>
        <v>0.33333333333333331</v>
      </c>
      <c r="E21" s="24">
        <f>SUM(C21:D21)</f>
        <v>0.66666666666666663</v>
      </c>
      <c r="I21" s="35" t="s">
        <v>11</v>
      </c>
      <c r="J21" s="24">
        <f>L15/C26</f>
        <v>2</v>
      </c>
    </row>
    <row r="22" spans="1:14" x14ac:dyDescent="0.25">
      <c r="B22" s="36" t="s">
        <v>24</v>
      </c>
      <c r="I22" s="4" t="s">
        <v>6</v>
      </c>
      <c r="J22">
        <f>AVERAGE(J20:J21)</f>
        <v>2</v>
      </c>
    </row>
    <row r="24" spans="1:14" x14ac:dyDescent="0.25">
      <c r="B24" s="5" t="s">
        <v>5</v>
      </c>
      <c r="C24" t="s">
        <v>29</v>
      </c>
    </row>
    <row r="25" spans="1:14" x14ac:dyDescent="0.25">
      <c r="B25" s="35" t="s">
        <v>10</v>
      </c>
      <c r="C25" s="24">
        <f>E20/2</f>
        <v>0.66666666666666663</v>
      </c>
      <c r="I25" s="5" t="s">
        <v>8</v>
      </c>
      <c r="J25" s="24">
        <f>(J22-2)/(2-1)</f>
        <v>0</v>
      </c>
      <c r="L25" s="30" t="s">
        <v>30</v>
      </c>
      <c r="M25" s="31"/>
      <c r="N25" s="18"/>
    </row>
    <row r="26" spans="1:14" x14ac:dyDescent="0.25">
      <c r="B26" s="35" t="s">
        <v>11</v>
      </c>
      <c r="C26" s="24">
        <f>E21/2</f>
        <v>0.33333333333333331</v>
      </c>
      <c r="I26" s="5" t="s">
        <v>9</v>
      </c>
      <c r="J26" s="24" t="e">
        <f>J25/0</f>
        <v>#DIV/0!</v>
      </c>
      <c r="L26" s="32" t="s">
        <v>32</v>
      </c>
      <c r="N26" s="19"/>
    </row>
    <row r="27" spans="1:14" x14ac:dyDescent="0.25">
      <c r="B27" s="6"/>
      <c r="L27" s="32" t="s">
        <v>33</v>
      </c>
      <c r="N27" s="19"/>
    </row>
    <row r="28" spans="1:14" ht="18.75" x14ac:dyDescent="0.3">
      <c r="J28" s="60"/>
      <c r="L28" s="33" t="s">
        <v>31</v>
      </c>
      <c r="M28" s="34"/>
      <c r="N28" s="22"/>
    </row>
    <row r="30" spans="1:14" x14ac:dyDescent="0.25">
      <c r="B30" s="241"/>
      <c r="C30" s="241"/>
      <c r="D30" s="241"/>
      <c r="E30" s="241"/>
    </row>
    <row r="31" spans="1:14" ht="19.5" thickBot="1" x14ac:dyDescent="0.35">
      <c r="A31" s="40"/>
      <c r="B31" s="56" t="s">
        <v>148</v>
      </c>
      <c r="C31" s="48"/>
      <c r="D31" s="241"/>
      <c r="E31" s="241"/>
      <c r="F31" s="40"/>
      <c r="G31" s="40"/>
      <c r="H31" s="40"/>
      <c r="I31" s="40"/>
      <c r="J31" s="40"/>
      <c r="K31" s="40"/>
      <c r="L31" s="40"/>
      <c r="M31" s="40"/>
      <c r="N31" s="40"/>
    </row>
    <row r="32" spans="1:14" ht="15.75" thickTop="1" x14ac:dyDescent="0.25">
      <c r="B32" s="241"/>
      <c r="C32" s="241"/>
      <c r="D32" s="241"/>
      <c r="E32" s="241"/>
    </row>
    <row r="34" spans="1:17" x14ac:dyDescent="0.25">
      <c r="B34" s="5" t="s">
        <v>1</v>
      </c>
      <c r="C34" s="37" t="s">
        <v>12</v>
      </c>
      <c r="D34" s="37" t="s">
        <v>13</v>
      </c>
      <c r="E34" s="37" t="s">
        <v>14</v>
      </c>
    </row>
    <row r="35" spans="1:17" x14ac:dyDescent="0.25">
      <c r="B35" s="37" t="s">
        <v>12</v>
      </c>
      <c r="C35">
        <v>1</v>
      </c>
      <c r="D35" s="24">
        <f>1/C36</f>
        <v>0.33333333333333331</v>
      </c>
      <c r="E35" s="24">
        <f>1/C37</f>
        <v>0.14285714285714285</v>
      </c>
    </row>
    <row r="36" spans="1:17" x14ac:dyDescent="0.25">
      <c r="B36" s="37" t="s">
        <v>13</v>
      </c>
      <c r="C36" s="267">
        <v>3</v>
      </c>
      <c r="D36">
        <v>1</v>
      </c>
      <c r="E36" s="24">
        <f>1/D37</f>
        <v>0.25</v>
      </c>
      <c r="I36" s="5" t="s">
        <v>6</v>
      </c>
      <c r="J36" s="37" t="s">
        <v>12</v>
      </c>
      <c r="K36" s="37" t="s">
        <v>13</v>
      </c>
      <c r="L36" s="37" t="s">
        <v>14</v>
      </c>
      <c r="M36" s="4" t="s">
        <v>3</v>
      </c>
    </row>
    <row r="37" spans="1:17" x14ac:dyDescent="0.25">
      <c r="B37" s="37" t="s">
        <v>14</v>
      </c>
      <c r="C37" s="267">
        <v>7</v>
      </c>
      <c r="D37" s="267">
        <v>4</v>
      </c>
      <c r="E37">
        <v>1</v>
      </c>
      <c r="I37" s="37" t="s">
        <v>12</v>
      </c>
      <c r="J37" s="24">
        <f>C35*$C$49</f>
        <v>8.5324397824397824E-2</v>
      </c>
      <c r="K37" s="24">
        <f>D35*$C$50</f>
        <v>7.1079383579383579E-2</v>
      </c>
      <c r="L37" s="24">
        <f>E35*$C$51</f>
        <v>0.10020535020535019</v>
      </c>
      <c r="M37" s="24">
        <f>SUM(J37:L37)</f>
        <v>0.25660913160913162</v>
      </c>
    </row>
    <row r="38" spans="1:17" x14ac:dyDescent="0.25">
      <c r="B38" s="13" t="s">
        <v>25</v>
      </c>
      <c r="C38" s="25">
        <f>SUM(C35:C37)</f>
        <v>11</v>
      </c>
      <c r="D38" s="25">
        <f t="shared" ref="D38:E38" si="0">SUM(D35:D37)</f>
        <v>5.333333333333333</v>
      </c>
      <c r="E38" s="25">
        <f t="shared" si="0"/>
        <v>1.3928571428571428</v>
      </c>
      <c r="I38" s="37" t="s">
        <v>13</v>
      </c>
      <c r="J38" s="24">
        <f t="shared" ref="J38:J39" si="1">C36*$C$49</f>
        <v>0.25597319347319347</v>
      </c>
      <c r="K38" s="24">
        <f t="shared" ref="K38:K39" si="2">D36*$C$50</f>
        <v>0.21323815073815075</v>
      </c>
      <c r="L38" s="24">
        <f t="shared" ref="L38:L39" si="3">E36*$C$51</f>
        <v>0.17535936285936285</v>
      </c>
      <c r="M38" s="24">
        <f t="shared" ref="M38:M39" si="4">SUM(J38:L38)</f>
        <v>0.64457070707070707</v>
      </c>
    </row>
    <row r="39" spans="1:17" x14ac:dyDescent="0.25">
      <c r="I39" s="37" t="s">
        <v>14</v>
      </c>
      <c r="J39" s="24">
        <f t="shared" si="1"/>
        <v>0.59727078477078477</v>
      </c>
      <c r="K39" s="24">
        <f t="shared" si="2"/>
        <v>0.852952602952603</v>
      </c>
      <c r="L39" s="24">
        <f t="shared" si="3"/>
        <v>0.7014374514374514</v>
      </c>
      <c r="M39" s="24">
        <f t="shared" si="4"/>
        <v>2.1516608391608392</v>
      </c>
    </row>
    <row r="40" spans="1:17" ht="30" customHeight="1" x14ac:dyDescent="0.25">
      <c r="C40" s="280" t="s">
        <v>68</v>
      </c>
      <c r="D40" s="280"/>
      <c r="E40" s="280"/>
      <c r="F40" s="280"/>
      <c r="G40" s="280"/>
    </row>
    <row r="43" spans="1:17" x14ac:dyDescent="0.25">
      <c r="B43" s="5" t="s">
        <v>4</v>
      </c>
      <c r="C43" s="37" t="s">
        <v>12</v>
      </c>
      <c r="D43" s="37" t="s">
        <v>13</v>
      </c>
      <c r="E43" s="37" t="s">
        <v>14</v>
      </c>
      <c r="F43" s="13" t="s">
        <v>28</v>
      </c>
      <c r="I43" s="5" t="s">
        <v>7</v>
      </c>
    </row>
    <row r="44" spans="1:17" x14ac:dyDescent="0.25">
      <c r="B44" s="37" t="s">
        <v>12</v>
      </c>
      <c r="C44" s="24">
        <f>C35/C$38</f>
        <v>9.0909090909090912E-2</v>
      </c>
      <c r="D44" s="24">
        <f t="shared" ref="D44:E44" si="5">D35/D$38</f>
        <v>6.25E-2</v>
      </c>
      <c r="E44" s="24">
        <f t="shared" si="5"/>
        <v>0.10256410256410256</v>
      </c>
      <c r="F44" s="24">
        <f>SUM(C44:E44)</f>
        <v>0.25597319347319347</v>
      </c>
      <c r="I44" s="37" t="s">
        <v>12</v>
      </c>
      <c r="J44" s="61">
        <f>M37/C49</f>
        <v>3.0074531804753777</v>
      </c>
    </row>
    <row r="45" spans="1:17" x14ac:dyDescent="0.25">
      <c r="B45" s="37" t="s">
        <v>13</v>
      </c>
      <c r="C45" s="24">
        <f t="shared" ref="C45:E46" si="6">C36/C$38</f>
        <v>0.27272727272727271</v>
      </c>
      <c r="D45" s="24">
        <f t="shared" si="6"/>
        <v>0.1875</v>
      </c>
      <c r="E45" s="24">
        <f t="shared" si="6"/>
        <v>0.17948717948717949</v>
      </c>
      <c r="F45" s="24">
        <f t="shared" ref="F45:F46" si="7">SUM(C45:E45)</f>
        <v>0.63971445221445222</v>
      </c>
      <c r="I45" s="37" t="s">
        <v>13</v>
      </c>
      <c r="J45" s="61">
        <f t="shared" ref="J45:J46" si="8">M38/C50</f>
        <v>3.0227738556137553</v>
      </c>
    </row>
    <row r="46" spans="1:17" x14ac:dyDescent="0.25">
      <c r="B46" s="37" t="s">
        <v>14</v>
      </c>
      <c r="C46" s="24">
        <f t="shared" si="6"/>
        <v>0.63636363636363635</v>
      </c>
      <c r="D46" s="24">
        <f t="shared" si="6"/>
        <v>0.75</v>
      </c>
      <c r="E46" s="24">
        <f t="shared" si="6"/>
        <v>0.71794871794871795</v>
      </c>
      <c r="F46" s="24">
        <f t="shared" si="7"/>
        <v>2.1043123543123543</v>
      </c>
      <c r="I46" s="37" t="s">
        <v>14</v>
      </c>
      <c r="J46" s="61">
        <f t="shared" si="8"/>
        <v>3.0675020769869845</v>
      </c>
    </row>
    <row r="47" spans="1:17" x14ac:dyDescent="0.25">
      <c r="I47" s="5" t="s">
        <v>6</v>
      </c>
      <c r="J47" s="61">
        <f>AVERAGE(J44:J46)</f>
        <v>3.0325763710253728</v>
      </c>
    </row>
    <row r="48" spans="1:17" s="2" customFormat="1" x14ac:dyDescent="0.25">
      <c r="A48"/>
      <c r="B48" s="83" t="s">
        <v>5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4" x14ac:dyDescent="0.25">
      <c r="B49" s="64" t="s">
        <v>12</v>
      </c>
      <c r="C49" s="24">
        <f>F44/3</f>
        <v>8.5324397824397824E-2</v>
      </c>
    </row>
    <row r="50" spans="1:14" x14ac:dyDescent="0.25">
      <c r="B50" s="64" t="s">
        <v>13</v>
      </c>
      <c r="C50" s="24">
        <f t="shared" ref="C50:C51" si="9">F45/3</f>
        <v>0.21323815073815075</v>
      </c>
      <c r="I50" s="5" t="s">
        <v>8</v>
      </c>
      <c r="J50" s="61">
        <f>(J47-3)/(3-1)</f>
        <v>1.6288185512686404E-2</v>
      </c>
      <c r="L50" s="30" t="s">
        <v>30</v>
      </c>
      <c r="M50" s="31"/>
      <c r="N50" s="18"/>
    </row>
    <row r="51" spans="1:14" x14ac:dyDescent="0.25">
      <c r="B51" s="64" t="s">
        <v>14</v>
      </c>
      <c r="C51" s="24">
        <f t="shared" si="9"/>
        <v>0.7014374514374514</v>
      </c>
      <c r="I51" s="5" t="s">
        <v>9</v>
      </c>
      <c r="J51" s="61">
        <f>J50/0.58</f>
        <v>2.8083078470148973E-2</v>
      </c>
      <c r="L51" s="32" t="s">
        <v>32</v>
      </c>
      <c r="N51" s="19"/>
    </row>
    <row r="52" spans="1:14" x14ac:dyDescent="0.25">
      <c r="L52" s="32" t="s">
        <v>33</v>
      </c>
      <c r="N52" s="19"/>
    </row>
    <row r="53" spans="1:14" x14ac:dyDescent="0.25">
      <c r="L53" s="33" t="s">
        <v>31</v>
      </c>
      <c r="M53" s="34"/>
      <c r="N53" s="22"/>
    </row>
    <row r="54" spans="1:14" x14ac:dyDescent="0.25">
      <c r="M54" s="3"/>
    </row>
    <row r="55" spans="1:14" x14ac:dyDescent="0.25">
      <c r="B55" s="62"/>
      <c r="C55" s="62"/>
      <c r="D55" s="62"/>
      <c r="E55" s="62"/>
      <c r="F55" s="62"/>
      <c r="M55" s="3"/>
    </row>
    <row r="56" spans="1:14" ht="19.5" thickBot="1" x14ac:dyDescent="0.35">
      <c r="A56" s="40"/>
      <c r="B56" s="63" t="s">
        <v>149</v>
      </c>
      <c r="C56" s="62"/>
      <c r="D56" s="62"/>
      <c r="E56" s="62"/>
      <c r="F56" s="62"/>
      <c r="G56" s="40"/>
      <c r="H56" s="40"/>
      <c r="I56" s="40"/>
      <c r="J56" s="40"/>
      <c r="K56" s="40"/>
      <c r="L56" s="40"/>
      <c r="M56" s="40"/>
      <c r="N56" s="40"/>
    </row>
    <row r="57" spans="1:14" ht="19.5" thickTop="1" x14ac:dyDescent="0.3">
      <c r="B57" s="63"/>
      <c r="C57" s="62"/>
      <c r="D57" s="62"/>
      <c r="E57" s="62"/>
      <c r="F57" s="62"/>
    </row>
    <row r="59" spans="1:14" x14ac:dyDescent="0.25">
      <c r="B59" s="5" t="s">
        <v>2</v>
      </c>
      <c r="C59" s="57" t="s">
        <v>17</v>
      </c>
      <c r="D59" s="57" t="s">
        <v>15</v>
      </c>
      <c r="E59" s="57" t="s">
        <v>16</v>
      </c>
    </row>
    <row r="60" spans="1:14" x14ac:dyDescent="0.25">
      <c r="B60" s="57" t="s">
        <v>17</v>
      </c>
      <c r="C60">
        <v>1</v>
      </c>
      <c r="D60" s="24">
        <f>1/C61</f>
        <v>7</v>
      </c>
      <c r="E60" s="24">
        <f>1/C62</f>
        <v>9</v>
      </c>
    </row>
    <row r="61" spans="1:14" x14ac:dyDescent="0.25">
      <c r="B61" s="57" t="s">
        <v>15</v>
      </c>
      <c r="C61" s="267">
        <f>1/7</f>
        <v>0.14285714285714285</v>
      </c>
      <c r="D61">
        <v>1</v>
      </c>
      <c r="E61" s="24">
        <f>1/D62</f>
        <v>0.5</v>
      </c>
      <c r="I61" s="5" t="s">
        <v>6</v>
      </c>
      <c r="J61" s="57" t="s">
        <v>17</v>
      </c>
      <c r="K61" s="57" t="s">
        <v>15</v>
      </c>
      <c r="L61" s="57" t="s">
        <v>16</v>
      </c>
      <c r="M61" s="4" t="s">
        <v>3</v>
      </c>
    </row>
    <row r="62" spans="1:14" x14ac:dyDescent="0.25">
      <c r="B62" s="57" t="s">
        <v>16</v>
      </c>
      <c r="C62" s="267">
        <f>1/9</f>
        <v>0.1111111111111111</v>
      </c>
      <c r="D62" s="267">
        <v>2</v>
      </c>
      <c r="E62">
        <v>1</v>
      </c>
      <c r="I62" s="57" t="s">
        <v>17</v>
      </c>
      <c r="J62" s="24">
        <f>C60*$C$74</f>
        <v>0.78487040385774565</v>
      </c>
      <c r="K62" s="24">
        <f>D60*$C$75</f>
        <v>0.61026722925457089</v>
      </c>
      <c r="L62" s="24">
        <f>E60*$C$76</f>
        <v>1.1515370705244121</v>
      </c>
      <c r="M62" s="24">
        <f>SUM(J62:L62)</f>
        <v>2.5466747036367288</v>
      </c>
    </row>
    <row r="63" spans="1:14" x14ac:dyDescent="0.25">
      <c r="B63" s="13" t="s">
        <v>25</v>
      </c>
      <c r="C63" s="25">
        <f>SUM(C60:C62)</f>
        <v>1.253968253968254</v>
      </c>
      <c r="D63" s="25">
        <f t="shared" ref="D63:E63" si="10">SUM(D60:D62)</f>
        <v>10</v>
      </c>
      <c r="E63" s="25">
        <f t="shared" si="10"/>
        <v>10.5</v>
      </c>
      <c r="I63" s="57" t="s">
        <v>15</v>
      </c>
      <c r="J63" s="24">
        <f t="shared" ref="J63:J64" si="11">C61*$C$74</f>
        <v>0.11212434340824937</v>
      </c>
      <c r="K63" s="24">
        <f t="shared" ref="K63:K64" si="12">D61*$C$75</f>
        <v>8.718103275065299E-2</v>
      </c>
      <c r="L63" s="24">
        <f t="shared" ref="L63:L64" si="13">E61*$C$76</f>
        <v>6.3974281695800675E-2</v>
      </c>
      <c r="M63" s="24">
        <f t="shared" ref="M63:M64" si="14">SUM(J63:L63)</f>
        <v>0.26327965785470303</v>
      </c>
    </row>
    <row r="64" spans="1:14" x14ac:dyDescent="0.25">
      <c r="I64" s="57" t="s">
        <v>16</v>
      </c>
      <c r="J64" s="24">
        <f t="shared" si="11"/>
        <v>8.720782265086062E-2</v>
      </c>
      <c r="K64" s="24">
        <f t="shared" si="12"/>
        <v>0.17436206550130598</v>
      </c>
      <c r="L64" s="24">
        <f t="shared" si="13"/>
        <v>0.12794856339160135</v>
      </c>
      <c r="M64" s="24">
        <f t="shared" si="14"/>
        <v>0.38951845154376796</v>
      </c>
    </row>
    <row r="65" spans="2:14" ht="44.25" customHeight="1" x14ac:dyDescent="0.25">
      <c r="C65" s="280" t="s">
        <v>69</v>
      </c>
      <c r="D65" s="280"/>
      <c r="E65" s="280"/>
      <c r="F65" s="280"/>
      <c r="G65" s="280"/>
    </row>
    <row r="68" spans="2:14" x14ac:dyDescent="0.25">
      <c r="B68" s="5" t="s">
        <v>4</v>
      </c>
      <c r="C68" s="57" t="s">
        <v>17</v>
      </c>
      <c r="D68" s="57" t="s">
        <v>15</v>
      </c>
      <c r="E68" s="57" t="s">
        <v>16</v>
      </c>
      <c r="F68" s="13" t="s">
        <v>28</v>
      </c>
      <c r="I68" s="5" t="s">
        <v>7</v>
      </c>
    </row>
    <row r="69" spans="2:14" x14ac:dyDescent="0.25">
      <c r="B69" s="57" t="s">
        <v>17</v>
      </c>
      <c r="C69" s="24">
        <f>C60/C$63</f>
        <v>0.79746835443037978</v>
      </c>
      <c r="D69" s="24">
        <f t="shared" ref="D69:E71" si="15">D60/D$63</f>
        <v>0.7</v>
      </c>
      <c r="E69" s="24">
        <f t="shared" si="15"/>
        <v>0.8571428571428571</v>
      </c>
      <c r="F69" s="25">
        <f>SUM(C69:E69)</f>
        <v>2.3546112115732369</v>
      </c>
      <c r="I69" s="57" t="s">
        <v>17</v>
      </c>
      <c r="J69" s="61">
        <f>M62/C74</f>
        <v>3.2447072677469726</v>
      </c>
    </row>
    <row r="70" spans="2:14" x14ac:dyDescent="0.25">
      <c r="B70" s="57" t="s">
        <v>15</v>
      </c>
      <c r="C70" s="24">
        <f>C61/C$63</f>
        <v>0.11392405063291139</v>
      </c>
      <c r="D70" s="24">
        <f t="shared" si="15"/>
        <v>0.1</v>
      </c>
      <c r="E70" s="24">
        <f t="shared" si="15"/>
        <v>4.7619047619047616E-2</v>
      </c>
      <c r="F70" s="25">
        <f t="shared" ref="F70:F71" si="16">SUM(C70:E70)</f>
        <v>0.26154309825195898</v>
      </c>
      <c r="I70" s="57" t="s">
        <v>15</v>
      </c>
      <c r="J70" s="61">
        <f t="shared" ref="J70:J71" si="17">M63/C75</f>
        <v>3.0199190070128075</v>
      </c>
    </row>
    <row r="71" spans="2:14" x14ac:dyDescent="0.25">
      <c r="B71" s="57" t="s">
        <v>16</v>
      </c>
      <c r="C71" s="24">
        <f>C62/C$63</f>
        <v>8.8607594936708861E-2</v>
      </c>
      <c r="D71" s="24">
        <f t="shared" si="15"/>
        <v>0.2</v>
      </c>
      <c r="E71" s="24">
        <f t="shared" si="15"/>
        <v>9.5238095238095233E-2</v>
      </c>
      <c r="F71" s="25">
        <f t="shared" si="16"/>
        <v>0.38384569017480408</v>
      </c>
      <c r="I71" s="57" t="s">
        <v>16</v>
      </c>
      <c r="J71" s="61">
        <f t="shared" si="17"/>
        <v>3.0443362646566166</v>
      </c>
    </row>
    <row r="72" spans="2:14" x14ac:dyDescent="0.25">
      <c r="I72" s="5" t="s">
        <v>6</v>
      </c>
      <c r="J72" s="61">
        <f>AVERAGE(J69:J71)</f>
        <v>3.1029875131387992</v>
      </c>
    </row>
    <row r="73" spans="2:14" x14ac:dyDescent="0.25">
      <c r="B73" s="5" t="s">
        <v>5</v>
      </c>
      <c r="L73" s="30" t="s">
        <v>30</v>
      </c>
      <c r="M73" s="31"/>
      <c r="N73" s="18"/>
    </row>
    <row r="74" spans="2:14" x14ac:dyDescent="0.25">
      <c r="B74" s="57" t="s">
        <v>17</v>
      </c>
      <c r="C74" s="24">
        <f>F69/3</f>
        <v>0.78487040385774565</v>
      </c>
      <c r="L74" s="32" t="s">
        <v>32</v>
      </c>
      <c r="N74" s="19"/>
    </row>
    <row r="75" spans="2:14" x14ac:dyDescent="0.25">
      <c r="B75" s="57" t="s">
        <v>15</v>
      </c>
      <c r="C75" s="24">
        <f t="shared" ref="C75:C76" si="18">F70/3</f>
        <v>8.718103275065299E-2</v>
      </c>
      <c r="I75" s="5" t="s">
        <v>8</v>
      </c>
      <c r="J75" s="61">
        <f>(J72-3)/(3-1)</f>
        <v>5.1493756569399585E-2</v>
      </c>
      <c r="L75" s="32" t="s">
        <v>33</v>
      </c>
      <c r="N75" s="19"/>
    </row>
    <row r="76" spans="2:14" x14ac:dyDescent="0.25">
      <c r="B76" s="57" t="s">
        <v>16</v>
      </c>
      <c r="C76" s="24">
        <f t="shared" si="18"/>
        <v>0.12794856339160135</v>
      </c>
      <c r="I76" s="5" t="s">
        <v>9</v>
      </c>
      <c r="J76" s="61">
        <f>J75/0.58</f>
        <v>8.8782338912757913E-2</v>
      </c>
      <c r="L76" s="33" t="s">
        <v>31</v>
      </c>
      <c r="M76" s="34"/>
      <c r="N76" s="22"/>
    </row>
    <row r="77" spans="2:14" x14ac:dyDescent="0.25">
      <c r="M77" s="3"/>
    </row>
  </sheetData>
  <mergeCells count="2">
    <mergeCell ref="C40:G40"/>
    <mergeCell ref="C65:G65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5"/>
  <sheetViews>
    <sheetView topLeftCell="B1" zoomScaleNormal="100" workbookViewId="0">
      <selection activeCell="J15" sqref="J15"/>
    </sheetView>
  </sheetViews>
  <sheetFormatPr baseColWidth="10" defaultRowHeight="15" x14ac:dyDescent="0.25"/>
  <cols>
    <col min="3" max="3" width="15.85546875" customWidth="1"/>
    <col min="4" max="4" width="15.28515625" customWidth="1"/>
    <col min="7" max="7" width="28.28515625" customWidth="1"/>
    <col min="8" max="8" width="33.85546875" customWidth="1"/>
    <col min="9" max="9" width="35.7109375" style="76" customWidth="1"/>
    <col min="10" max="10" width="32.140625" customWidth="1"/>
  </cols>
  <sheetData>
    <row r="1" spans="1:13" x14ac:dyDescent="0.25">
      <c r="A1" s="246" t="s">
        <v>162</v>
      </c>
      <c r="B1" s="245"/>
      <c r="C1" s="245"/>
    </row>
    <row r="2" spans="1:13" ht="18.75" x14ac:dyDescent="0.3">
      <c r="B2" s="15" t="s">
        <v>48</v>
      </c>
      <c r="H2" s="145" t="s">
        <v>24</v>
      </c>
      <c r="I2" s="146" t="s">
        <v>36</v>
      </c>
      <c r="J2" s="146"/>
      <c r="K2" s="43"/>
      <c r="L2" s="44"/>
      <c r="M2" s="44"/>
    </row>
    <row r="3" spans="1:13" ht="18.75" x14ac:dyDescent="0.3">
      <c r="B3" s="14" t="s">
        <v>41</v>
      </c>
      <c r="H3" s="142" t="s">
        <v>77</v>
      </c>
      <c r="I3" s="143" t="s">
        <v>78</v>
      </c>
      <c r="J3" s="143"/>
      <c r="K3" s="42"/>
      <c r="L3" s="45"/>
      <c r="M3" s="45"/>
    </row>
    <row r="4" spans="1:13" ht="15.75" x14ac:dyDescent="0.25">
      <c r="H4" s="46"/>
      <c r="I4" s="140" t="s">
        <v>35</v>
      </c>
      <c r="J4" s="42"/>
      <c r="K4" s="42"/>
      <c r="L4" s="45"/>
      <c r="M4" s="45"/>
    </row>
    <row r="5" spans="1:13" ht="15.75" x14ac:dyDescent="0.25">
      <c r="H5" s="141" t="s">
        <v>24</v>
      </c>
      <c r="I5" s="10" t="s">
        <v>24</v>
      </c>
      <c r="J5" s="10"/>
      <c r="K5" s="10"/>
      <c r="L5" s="47"/>
      <c r="M5" s="45"/>
    </row>
    <row r="6" spans="1:13" ht="15.75" x14ac:dyDescent="0.25">
      <c r="G6" t="s">
        <v>24</v>
      </c>
      <c r="H6" s="42" t="s">
        <v>24</v>
      </c>
      <c r="I6" s="42" t="s">
        <v>24</v>
      </c>
      <c r="J6" s="42"/>
      <c r="K6" s="42"/>
      <c r="L6" s="42"/>
      <c r="M6" s="45"/>
    </row>
    <row r="7" spans="1:13" ht="15.75" x14ac:dyDescent="0.25">
      <c r="B7" s="68" t="s">
        <v>43</v>
      </c>
      <c r="C7" s="69" t="s">
        <v>42</v>
      </c>
      <c r="D7" t="s">
        <v>39</v>
      </c>
      <c r="H7" s="42" t="s">
        <v>24</v>
      </c>
      <c r="I7" s="42" t="s">
        <v>24</v>
      </c>
      <c r="J7" s="42"/>
      <c r="K7" s="42"/>
      <c r="L7" s="42"/>
      <c r="M7" s="45"/>
    </row>
    <row r="8" spans="1:13" ht="15.75" x14ac:dyDescent="0.25">
      <c r="A8" s="65" t="s">
        <v>10</v>
      </c>
      <c r="B8" s="72">
        <f>'Calcul poids sous -criteres'!C25</f>
        <v>0.66666666666666663</v>
      </c>
      <c r="C8" s="72">
        <f>'Calcul poids critères'!C23</f>
        <v>0.19789228361301073</v>
      </c>
      <c r="D8" s="24">
        <f>B8*$C$8</f>
        <v>0.13192818907534049</v>
      </c>
      <c r="G8" s="70" t="s">
        <v>46</v>
      </c>
      <c r="H8" s="42"/>
      <c r="I8" s="42"/>
      <c r="J8" s="42"/>
      <c r="K8" s="42"/>
      <c r="L8" s="42"/>
      <c r="M8" s="47"/>
    </row>
    <row r="9" spans="1:13" x14ac:dyDescent="0.25">
      <c r="A9" s="65" t="s">
        <v>11</v>
      </c>
      <c r="B9" s="72">
        <f>'Calcul poids sous -criteres'!C26</f>
        <v>0.33333333333333331</v>
      </c>
      <c r="D9" s="24">
        <f>B9*$C$8</f>
        <v>6.5964094537670243E-2</v>
      </c>
    </row>
    <row r="10" spans="1:13" ht="18.75" x14ac:dyDescent="0.3">
      <c r="H10" t="s">
        <v>24</v>
      </c>
      <c r="I10" s="90" t="s">
        <v>47</v>
      </c>
    </row>
    <row r="11" spans="1:13" ht="15.75" thickBot="1" x14ac:dyDescent="0.3">
      <c r="G11" s="70" t="s">
        <v>45</v>
      </c>
      <c r="H11" s="70" t="s">
        <v>44</v>
      </c>
      <c r="I11" s="84" t="s">
        <v>24</v>
      </c>
      <c r="J11" s="6"/>
    </row>
    <row r="12" spans="1:13" ht="15.75" thickBot="1" x14ac:dyDescent="0.3">
      <c r="B12" s="68" t="s">
        <v>5</v>
      </c>
      <c r="C12" s="69" t="s">
        <v>42</v>
      </c>
      <c r="D12" t="s">
        <v>40</v>
      </c>
      <c r="G12" s="71" t="str">
        <f>IF(D8&gt;D9,"C1.1","C1.2")</f>
        <v>C1.1</v>
      </c>
      <c r="H12" s="97">
        <f>MAX(D8:D9)</f>
        <v>0.13192818907534049</v>
      </c>
      <c r="I12" s="85">
        <f>H12/$H$15</f>
        <v>0.17503307285444428</v>
      </c>
    </row>
    <row r="13" spans="1:13" ht="15.75" thickBot="1" x14ac:dyDescent="0.3">
      <c r="A13" s="66" t="s">
        <v>12</v>
      </c>
      <c r="B13" s="24">
        <f>'Calcul poids sous -criteres'!C49</f>
        <v>8.5324397824397824E-2</v>
      </c>
      <c r="C13" s="24">
        <f>'Calcul poids critères'!C24</f>
        <v>9.2839535036911489E-2</v>
      </c>
      <c r="D13" s="24">
        <f>B13*$C$13</f>
        <v>7.9214774213215555E-3</v>
      </c>
      <c r="G13" s="71" t="str">
        <f>IF(AND(D13&gt;D14,D13&gt;D15),"C2.1",IF(AND(D14&gt;D13,D14&gt;D15),"C2.2","C2.3"))</f>
        <v>C2.3</v>
      </c>
      <c r="H13" s="61">
        <f>MAX(D13:D15)</f>
        <v>6.5121126848929164E-2</v>
      </c>
      <c r="I13" s="85">
        <f t="shared" ref="I13:I14" si="0">H13/$H$15</f>
        <v>8.639814599139875E-2</v>
      </c>
    </row>
    <row r="14" spans="1:13" x14ac:dyDescent="0.25">
      <c r="A14" s="66" t="s">
        <v>13</v>
      </c>
      <c r="B14" s="24">
        <f>'Calcul poids sous -criteres'!C50</f>
        <v>0.21323815073815075</v>
      </c>
      <c r="D14" s="24">
        <f t="shared" ref="D14:D15" si="1">B14*$C$13</f>
        <v>1.979693076666076E-2</v>
      </c>
      <c r="G14" s="71" t="str">
        <f xml:space="preserve"> IF(AND(D20&gt;D21,D20&gt;D22),"C3.1", IF(AND(D21&gt;D20,D21&gt;D22),"C3.2","C3.3"))</f>
        <v>C3.1</v>
      </c>
      <c r="H14" s="61">
        <f>MAX(D20:D22)</f>
        <v>0.55668360393968441</v>
      </c>
      <c r="I14" s="85">
        <f t="shared" si="0"/>
        <v>0.73856878115415692</v>
      </c>
    </row>
    <row r="15" spans="1:13" ht="15.75" thickBot="1" x14ac:dyDescent="0.3">
      <c r="A15" s="66" t="s">
        <v>14</v>
      </c>
      <c r="B15" s="24">
        <f>'Calcul poids sous -criteres'!C51</f>
        <v>0.7014374514374514</v>
      </c>
      <c r="D15" s="24">
        <f t="shared" si="1"/>
        <v>6.5121126848929164E-2</v>
      </c>
      <c r="G15" s="4" t="s">
        <v>3</v>
      </c>
      <c r="H15" s="61">
        <f>SUM(H12:H14)</f>
        <v>0.75373291986395408</v>
      </c>
      <c r="I15" s="86"/>
    </row>
    <row r="16" spans="1:13" x14ac:dyDescent="0.25">
      <c r="E16" s="8"/>
      <c r="I16" s="87">
        <f>SUM(I12:I15)</f>
        <v>1</v>
      </c>
    </row>
    <row r="17" spans="1:9" x14ac:dyDescent="0.25">
      <c r="H17" t="s">
        <v>49</v>
      </c>
      <c r="I17" s="76" t="s">
        <v>24</v>
      </c>
    </row>
    <row r="19" spans="1:9" x14ac:dyDescent="0.25">
      <c r="B19" s="68" t="s">
        <v>18</v>
      </c>
      <c r="C19" s="69" t="s">
        <v>42</v>
      </c>
      <c r="D19" t="s">
        <v>40</v>
      </c>
    </row>
    <row r="20" spans="1:9" x14ac:dyDescent="0.25">
      <c r="A20" s="67" t="s">
        <v>17</v>
      </c>
      <c r="B20" s="24">
        <f>'Calcul poids sous -criteres'!C74</f>
        <v>0.78487040385774565</v>
      </c>
      <c r="C20" s="24">
        <f>'Calcul poids critères'!C25</f>
        <v>0.70926818135007785</v>
      </c>
      <c r="D20" s="24">
        <f>B20*$C$20</f>
        <v>0.55668360393968441</v>
      </c>
    </row>
    <row r="21" spans="1:9" x14ac:dyDescent="0.25">
      <c r="A21" s="67" t="s">
        <v>15</v>
      </c>
      <c r="B21" s="24">
        <f>'Calcul poids sous -criteres'!C75</f>
        <v>8.718103275065299E-2</v>
      </c>
      <c r="D21" s="24">
        <f t="shared" ref="D21:D22" si="2">B21*$C$20</f>
        <v>6.183473254727722E-2</v>
      </c>
    </row>
    <row r="22" spans="1:9" x14ac:dyDescent="0.25">
      <c r="A22" s="67" t="s">
        <v>16</v>
      </c>
      <c r="B22" s="24">
        <f>'Calcul poids sous -criteres'!C76</f>
        <v>0.12794856339160135</v>
      </c>
      <c r="D22" s="24">
        <f t="shared" si="2"/>
        <v>9.0749844863116241E-2</v>
      </c>
    </row>
    <row r="23" spans="1:9" x14ac:dyDescent="0.25">
      <c r="A23" s="6"/>
    </row>
    <row r="25" spans="1:9" x14ac:dyDescent="0.25">
      <c r="D25" t="s">
        <v>24</v>
      </c>
    </row>
  </sheetData>
  <pageMargins left="0.75" right="0.75" top="1" bottom="1" header="0.5" footer="0.5"/>
  <pageSetup paperSize="9" orientation="portrait" horizontalDpi="360" verticalDpi="36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6"/>
  <sheetViews>
    <sheetView showGridLines="0" tabSelected="1" workbookViewId="0">
      <selection activeCell="H19" sqref="H19:I26"/>
    </sheetView>
  </sheetViews>
  <sheetFormatPr baseColWidth="10" defaultRowHeight="15" x14ac:dyDescent="0.25"/>
  <cols>
    <col min="1" max="1" width="17.140625" customWidth="1"/>
    <col min="2" max="2" width="11.5703125" customWidth="1"/>
    <col min="4" max="5" width="11.42578125" style="78"/>
    <col min="7" max="7" width="32.85546875" style="78" customWidth="1"/>
    <col min="8" max="8" width="10.7109375" customWidth="1"/>
    <col min="9" max="9" width="12.85546875" customWidth="1"/>
    <col min="10" max="10" width="7.7109375" customWidth="1"/>
    <col min="11" max="13" width="14.42578125" customWidth="1"/>
    <col min="14" max="14" width="11.7109375" customWidth="1"/>
    <col min="15" max="15" width="13.85546875" customWidth="1"/>
    <col min="16" max="16" width="4.140625" customWidth="1"/>
    <col min="17" max="17" width="3.85546875" customWidth="1"/>
    <col min="18" max="18" width="3.28515625" customWidth="1"/>
    <col min="19" max="19" width="4" customWidth="1"/>
    <col min="20" max="20" width="3.42578125" customWidth="1"/>
    <col min="21" max="22" width="5.7109375" customWidth="1"/>
    <col min="23" max="23" width="5.140625" customWidth="1"/>
    <col min="24" max="24" width="4.42578125" customWidth="1"/>
    <col min="25" max="25" width="5.85546875" customWidth="1"/>
  </cols>
  <sheetData>
    <row r="1" spans="1:13" ht="15.75" x14ac:dyDescent="0.25">
      <c r="A1" s="245" t="s">
        <v>139</v>
      </c>
      <c r="B1" s="245"/>
      <c r="H1" s="145" t="s">
        <v>24</v>
      </c>
      <c r="I1" s="146" t="s">
        <v>36</v>
      </c>
      <c r="J1" s="146"/>
      <c r="K1" s="150"/>
      <c r="L1" s="150"/>
      <c r="M1" s="151"/>
    </row>
    <row r="2" spans="1:13" ht="15.75" x14ac:dyDescent="0.25">
      <c r="H2" s="142" t="s">
        <v>86</v>
      </c>
      <c r="I2" s="143" t="s">
        <v>164</v>
      </c>
      <c r="J2" s="143"/>
      <c r="K2" s="152"/>
      <c r="L2" s="152"/>
      <c r="M2" s="153"/>
    </row>
    <row r="3" spans="1:13" ht="15.75" x14ac:dyDescent="0.25">
      <c r="H3" s="158"/>
      <c r="I3" s="159" t="s">
        <v>35</v>
      </c>
      <c r="J3" s="10"/>
      <c r="K3" s="34"/>
      <c r="L3" s="34"/>
      <c r="M3" s="22"/>
    </row>
    <row r="4" spans="1:13" ht="18.75" x14ac:dyDescent="0.3">
      <c r="A4" s="15" t="s">
        <v>55</v>
      </c>
      <c r="B4" s="15" t="s">
        <v>163</v>
      </c>
      <c r="C4" s="1"/>
      <c r="H4" s="42" t="s">
        <v>24</v>
      </c>
      <c r="I4" s="42" t="s">
        <v>24</v>
      </c>
      <c r="J4" s="42"/>
    </row>
    <row r="5" spans="1:13" ht="19.5" thickBot="1" x14ac:dyDescent="0.35">
      <c r="B5" s="15" t="s">
        <v>52</v>
      </c>
      <c r="C5" s="1"/>
      <c r="G5"/>
    </row>
    <row r="6" spans="1:13" ht="30" x14ac:dyDescent="0.25">
      <c r="A6" s="165" t="s">
        <v>150</v>
      </c>
      <c r="B6" t="s">
        <v>24</v>
      </c>
      <c r="C6" s="91" t="str">
        <f>'Poids de chaque chemin'!G12</f>
        <v>C1.1</v>
      </c>
      <c r="D6" s="92" t="str">
        <f>'Poids de chaque chemin'!G13</f>
        <v>C2.3</v>
      </c>
      <c r="E6" s="93" t="str">
        <f>'Poids de chaque chemin'!G14</f>
        <v>C3.1</v>
      </c>
      <c r="G6"/>
    </row>
    <row r="7" spans="1:13" ht="15.75" x14ac:dyDescent="0.25">
      <c r="A7" s="205" t="s">
        <v>99</v>
      </c>
      <c r="B7" t="s">
        <v>24</v>
      </c>
      <c r="C7" s="95">
        <f>'Poids de chaque chemin'!I12</f>
        <v>0.17503307285444428</v>
      </c>
      <c r="D7" s="95">
        <f>'Poids de chaque chemin'!I13</f>
        <v>8.639814599139875E-2</v>
      </c>
      <c r="E7" s="95">
        <f>'Poids de chaque chemin'!I14</f>
        <v>0.73856878115415692</v>
      </c>
      <c r="G7"/>
    </row>
    <row r="8" spans="1:13" ht="15.75" x14ac:dyDescent="0.25">
      <c r="A8" s="206" t="s">
        <v>100</v>
      </c>
      <c r="B8" t="s">
        <v>24</v>
      </c>
      <c r="C8" s="95">
        <f>'matrice décision initiale'!C47</f>
        <v>0</v>
      </c>
      <c r="D8" s="95">
        <f>'matrice décision initiale'!G47</f>
        <v>8.3333333333333329E-2</v>
      </c>
      <c r="E8" s="95">
        <f>'matrice décision initiale'!H47</f>
        <v>0.14285714285714285</v>
      </c>
      <c r="G8"/>
    </row>
    <row r="9" spans="1:13" ht="15.75" x14ac:dyDescent="0.25">
      <c r="A9" s="206" t="s">
        <v>101</v>
      </c>
      <c r="B9" t="s">
        <v>24</v>
      </c>
      <c r="C9" s="95">
        <f>'matrice décision initiale'!C48</f>
        <v>0.16709511568123395</v>
      </c>
      <c r="D9" s="95">
        <f>'matrice décision initiale'!G48</f>
        <v>8.3333333333333329E-2</v>
      </c>
      <c r="E9" s="95">
        <f>'matrice décision initiale'!H48</f>
        <v>0.22055137844611528</v>
      </c>
      <c r="G9"/>
    </row>
    <row r="10" spans="1:13" ht="15.75" x14ac:dyDescent="0.25">
      <c r="A10" s="206" t="s">
        <v>102</v>
      </c>
      <c r="B10" t="s">
        <v>24</v>
      </c>
      <c r="C10" s="95">
        <f>'matrice décision initiale'!C49</f>
        <v>0.16709511568123395</v>
      </c>
      <c r="D10" s="95">
        <f>'matrice décision initiale'!G49</f>
        <v>0.16666666666666666</v>
      </c>
      <c r="E10" s="95">
        <f>'matrice décision initiale'!H49</f>
        <v>0.13784461152882205</v>
      </c>
      <c r="G10"/>
    </row>
    <row r="11" spans="1:13" ht="15.75" x14ac:dyDescent="0.25">
      <c r="A11" s="206" t="s">
        <v>103</v>
      </c>
      <c r="B11" t="s">
        <v>24</v>
      </c>
      <c r="C11" s="95">
        <f>'matrice décision initiale'!C50</f>
        <v>0.15424164524421594</v>
      </c>
      <c r="D11" s="95">
        <f>'matrice décision initiale'!G50</f>
        <v>0.25</v>
      </c>
      <c r="E11" s="95">
        <f>'matrice décision initiale'!H50</f>
        <v>0.10025062656641603</v>
      </c>
      <c r="G11"/>
    </row>
    <row r="12" spans="1:13" ht="15.75" x14ac:dyDescent="0.25">
      <c r="A12" s="206" t="s">
        <v>104</v>
      </c>
      <c r="B12" t="s">
        <v>24</v>
      </c>
      <c r="C12" s="95">
        <f>'matrice décision initiale'!C51</f>
        <v>0.18380462724935734</v>
      </c>
      <c r="D12" s="95">
        <f>'matrice décision initiale'!G51</f>
        <v>8.3333333333333329E-2</v>
      </c>
      <c r="E12" s="95">
        <f>'matrice décision initiale'!H51</f>
        <v>0.12781954887218044</v>
      </c>
      <c r="G12"/>
    </row>
    <row r="13" spans="1:13" ht="15.75" x14ac:dyDescent="0.25">
      <c r="A13" s="206" t="s">
        <v>105</v>
      </c>
      <c r="B13" t="s">
        <v>24</v>
      </c>
      <c r="C13" s="95">
        <f>'matrice décision initiale'!C52</f>
        <v>0.14138817480719795</v>
      </c>
      <c r="D13" s="95">
        <f>'matrice décision initiale'!G52</f>
        <v>0.25</v>
      </c>
      <c r="E13" s="95">
        <f>'matrice décision initiale'!H52</f>
        <v>0.14285714285714285</v>
      </c>
      <c r="G13"/>
    </row>
    <row r="14" spans="1:13" ht="15.75" x14ac:dyDescent="0.25">
      <c r="A14" s="206" t="s">
        <v>106</v>
      </c>
      <c r="B14" t="s">
        <v>24</v>
      </c>
      <c r="C14" s="95">
        <f>'matrice décision initiale'!C53</f>
        <v>0.18637532133676094</v>
      </c>
      <c r="D14" s="95">
        <f>'matrice décision initiale'!G53</f>
        <v>8.3333333333333329E-2</v>
      </c>
      <c r="E14" s="95">
        <f>'matrice décision initiale'!H53</f>
        <v>0.12781954887218044</v>
      </c>
      <c r="G14"/>
    </row>
    <row r="15" spans="1:13" x14ac:dyDescent="0.25">
      <c r="A15" s="166" t="s">
        <v>24</v>
      </c>
      <c r="G15"/>
    </row>
    <row r="16" spans="1:13" x14ac:dyDescent="0.25">
      <c r="G16"/>
    </row>
    <row r="17" spans="1:7" ht="21" x14ac:dyDescent="0.35">
      <c r="A17" s="94" t="s">
        <v>151</v>
      </c>
      <c r="G17"/>
    </row>
    <row r="18" spans="1:7" x14ac:dyDescent="0.25">
      <c r="B18" t="s">
        <v>53</v>
      </c>
      <c r="C18" t="s">
        <v>165</v>
      </c>
      <c r="G18"/>
    </row>
    <row r="19" spans="1:7" ht="15.75" thickBot="1" x14ac:dyDescent="0.3">
      <c r="B19" s="269" t="str" cm="1">
        <f t="array" ref="B19:C26">_xlfn.LET(
_xlpm.e,C7:E14,
_xlpm.p,_xlfn.TAKE(_xlpm.e,1),
_xlpm.f,A8:A14,
_xlpm.n,ROWS(_xlpm.f),
_xlfn.VSTACK({"N° ordre","N° Position"},_xlfn.CHOOSECOLS(_xlfn._xlws.SORT(_xlfn.HSTACK(_xlfn._xlws.SORT(_xlfn.HSTACK(_xlpm.f,_xlfn.BYROW(_xlfn.DROP(_xlpm.e,1),_xlfn.LAMBDA(_xlpm.r,SUM(_xlpm.r*_xlpm.p))),_xlfn.SEQUENCE(_xlpm.n)),2,1),_xlfn.SEQUENCE(_xlpm.n,,_xlpm.n,-1)),3,1),4,1))
)</f>
        <v>N° ordre</v>
      </c>
      <c r="C19" s="270" t="str">
        <v>N° Position</v>
      </c>
      <c r="G19"/>
    </row>
    <row r="20" spans="1:7" ht="16.5" thickTop="1" x14ac:dyDescent="0.25">
      <c r="B20" s="272">
        <v>7</v>
      </c>
      <c r="C20" s="271" t="str">
        <v>A</v>
      </c>
    </row>
    <row r="21" spans="1:7" ht="15.75" x14ac:dyDescent="0.25">
      <c r="B21" s="272">
        <v>1</v>
      </c>
      <c r="C21" s="271" t="str">
        <v>B</v>
      </c>
    </row>
    <row r="22" spans="1:7" ht="15.75" x14ac:dyDescent="0.25">
      <c r="B22" s="272">
        <v>3</v>
      </c>
      <c r="C22" s="271" t="str">
        <v xml:space="preserve">C </v>
      </c>
    </row>
    <row r="23" spans="1:7" ht="15.75" x14ac:dyDescent="0.25">
      <c r="B23" s="272">
        <v>6</v>
      </c>
      <c r="C23" s="271" t="str">
        <v>D</v>
      </c>
    </row>
    <row r="24" spans="1:7" ht="15.75" x14ac:dyDescent="0.25">
      <c r="B24" s="272">
        <v>5</v>
      </c>
      <c r="C24" s="271" t="str">
        <v>E</v>
      </c>
    </row>
    <row r="25" spans="1:7" ht="15.75" x14ac:dyDescent="0.25">
      <c r="B25" s="272">
        <v>2</v>
      </c>
      <c r="C25" s="271" t="str">
        <v>F</v>
      </c>
    </row>
    <row r="26" spans="1:7" ht="15.75" x14ac:dyDescent="0.25">
      <c r="B26" s="272">
        <v>4</v>
      </c>
      <c r="C26" s="271" t="str">
        <v>G</v>
      </c>
    </row>
  </sheetData>
  <sortState xmlns:xlrd2="http://schemas.microsoft.com/office/spreadsheetml/2017/richdata2" caseSensitive="1" ref="L4:M23">
    <sortCondition descending="1" ref="L1:L2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60"/>
  <sheetViews>
    <sheetView topLeftCell="D1" zoomScaleNormal="100" workbookViewId="0">
      <selection activeCell="F88" sqref="F88"/>
    </sheetView>
  </sheetViews>
  <sheetFormatPr baseColWidth="10" defaultRowHeight="15" outlineLevelCol="1" x14ac:dyDescent="0.25"/>
  <cols>
    <col min="1" max="2" width="11.42578125" hidden="1" customWidth="1" outlineLevel="1"/>
    <col min="3" max="3" width="5.5703125" hidden="1" customWidth="1" outlineLevel="1"/>
    <col min="4" max="4" width="5.5703125" customWidth="1" outlineLevel="1"/>
    <col min="5" max="5" width="27.28515625" customWidth="1"/>
    <col min="6" max="6" width="21.140625" bestFit="1" customWidth="1"/>
    <col min="7" max="7" width="18.140625" bestFit="1" customWidth="1"/>
    <col min="8" max="8" width="16.7109375" customWidth="1"/>
    <col min="9" max="9" width="27.140625" customWidth="1"/>
    <col min="14" max="14" width="15.85546875" bestFit="1" customWidth="1"/>
    <col min="15" max="15" width="3" customWidth="1"/>
  </cols>
  <sheetData>
    <row r="1" spans="1:17" s="15" customFormat="1" ht="23.25" x14ac:dyDescent="0.35">
      <c r="E1" s="224" t="s">
        <v>153</v>
      </c>
      <c r="F1" s="225"/>
      <c r="G1" s="225"/>
      <c r="H1" s="225" t="s">
        <v>70</v>
      </c>
      <c r="I1"/>
      <c r="J1"/>
      <c r="M1"/>
      <c r="N1"/>
      <c r="O1"/>
      <c r="P1" t="s">
        <v>24</v>
      </c>
      <c r="Q1"/>
    </row>
    <row r="2" spans="1:17" s="15" customFormat="1" ht="23.25" x14ac:dyDescent="0.35">
      <c r="E2" s="248" t="s">
        <v>167</v>
      </c>
      <c r="F2" s="249"/>
      <c r="G2" s="249"/>
      <c r="H2" s="249"/>
      <c r="I2"/>
      <c r="J2"/>
      <c r="M2"/>
      <c r="N2"/>
      <c r="O2"/>
      <c r="P2"/>
      <c r="Q2"/>
    </row>
    <row r="3" spans="1:17" s="15" customFormat="1" ht="24" thickBot="1" x14ac:dyDescent="0.4">
      <c r="E3" s="121"/>
      <c r="F3"/>
      <c r="G3"/>
      <c r="H3"/>
      <c r="I3"/>
      <c r="J3"/>
      <c r="M3"/>
      <c r="N3"/>
      <c r="O3"/>
      <c r="P3"/>
      <c r="Q3"/>
    </row>
    <row r="4" spans="1:17" ht="18.75" x14ac:dyDescent="0.3">
      <c r="E4" s="122" t="s">
        <v>168</v>
      </c>
      <c r="F4" s="123"/>
      <c r="G4" s="123"/>
      <c r="H4" s="123"/>
      <c r="I4" s="123"/>
      <c r="J4" s="124"/>
      <c r="K4" s="119"/>
    </row>
    <row r="5" spans="1:17" ht="18.75" x14ac:dyDescent="0.3">
      <c r="E5" s="125" t="s">
        <v>71</v>
      </c>
      <c r="F5" s="126"/>
      <c r="G5" s="126"/>
      <c r="H5" s="126"/>
      <c r="I5" s="126"/>
      <c r="J5" s="127"/>
      <c r="K5" s="119"/>
    </row>
    <row r="6" spans="1:17" ht="18.75" x14ac:dyDescent="0.3">
      <c r="E6" s="282" t="s">
        <v>154</v>
      </c>
      <c r="F6" s="283"/>
      <c r="G6" s="283"/>
      <c r="H6" s="283"/>
      <c r="I6" s="283"/>
      <c r="J6" s="284"/>
      <c r="K6" s="119"/>
    </row>
    <row r="7" spans="1:17" ht="18.75" x14ac:dyDescent="0.3">
      <c r="E7" s="128" t="s">
        <v>160</v>
      </c>
      <c r="F7" s="129"/>
      <c r="G7" s="129"/>
      <c r="H7" s="129"/>
      <c r="I7" s="129"/>
      <c r="J7" s="130"/>
      <c r="K7" s="119"/>
    </row>
    <row r="8" spans="1:17" ht="36.75" customHeight="1" thickBot="1" x14ac:dyDescent="0.35">
      <c r="E8" s="285" t="s">
        <v>72</v>
      </c>
      <c r="F8" s="286"/>
      <c r="G8" s="286"/>
      <c r="H8" s="286"/>
      <c r="I8" s="286"/>
      <c r="J8" s="287"/>
      <c r="K8" s="119"/>
    </row>
    <row r="9" spans="1:17" ht="36.75" customHeight="1" x14ac:dyDescent="0.3">
      <c r="E9" s="120"/>
      <c r="F9" s="120"/>
      <c r="G9" s="120"/>
      <c r="H9" s="120"/>
      <c r="I9" s="120"/>
      <c r="J9" s="120"/>
    </row>
    <row r="10" spans="1:17" ht="18.75" x14ac:dyDescent="0.3">
      <c r="E10" s="82" t="s">
        <v>24</v>
      </c>
      <c r="F10" s="82"/>
      <c r="G10" s="82"/>
      <c r="H10" s="82"/>
      <c r="I10" s="82"/>
      <c r="J10" s="82"/>
      <c r="K10" s="82"/>
      <c r="M10" s="15"/>
      <c r="N10" s="15"/>
    </row>
    <row r="11" spans="1:17" x14ac:dyDescent="0.25">
      <c r="E11" s="82"/>
      <c r="F11" s="82"/>
      <c r="G11" s="82"/>
      <c r="H11" s="82"/>
      <c r="I11" s="82"/>
      <c r="J11" s="82"/>
      <c r="K11" s="82"/>
    </row>
    <row r="12" spans="1:17" ht="18.75" x14ac:dyDescent="0.3">
      <c r="E12" s="281" t="s">
        <v>155</v>
      </c>
      <c r="F12" s="281"/>
      <c r="G12" s="281"/>
      <c r="H12" s="281"/>
      <c r="I12" s="281"/>
      <c r="J12" s="281"/>
      <c r="K12" s="281"/>
      <c r="L12" s="281"/>
      <c r="M12" s="281"/>
      <c r="N12" s="281"/>
    </row>
    <row r="13" spans="1:17" x14ac:dyDescent="0.25">
      <c r="E13" s="109" t="s">
        <v>0</v>
      </c>
      <c r="F13" s="110">
        <v>1</v>
      </c>
      <c r="G13" s="111" t="s">
        <v>24</v>
      </c>
      <c r="H13" s="111" t="s">
        <v>24</v>
      </c>
    </row>
    <row r="14" spans="1:17" x14ac:dyDescent="0.25">
      <c r="E14" s="112" t="s">
        <v>1</v>
      </c>
      <c r="F14" s="113" t="s">
        <v>24</v>
      </c>
      <c r="G14" s="110">
        <v>1</v>
      </c>
      <c r="H14" s="114" t="s">
        <v>24</v>
      </c>
    </row>
    <row r="15" spans="1:17" ht="15.75" x14ac:dyDescent="0.25">
      <c r="E15" s="115" t="s">
        <v>2</v>
      </c>
      <c r="F15" s="113" t="s">
        <v>24</v>
      </c>
      <c r="G15" s="113" t="s">
        <v>24</v>
      </c>
      <c r="H15" s="110">
        <v>1</v>
      </c>
      <c r="M15" s="9"/>
    </row>
    <row r="16" spans="1:17" x14ac:dyDescent="0.25">
      <c r="A16" s="116" t="s">
        <v>81</v>
      </c>
      <c r="E16" s="108" t="s">
        <v>25</v>
      </c>
      <c r="F16" s="73" t="s">
        <v>24</v>
      </c>
      <c r="G16" s="73" t="s">
        <v>24</v>
      </c>
      <c r="H16" s="73" t="s">
        <v>24</v>
      </c>
    </row>
    <row r="17" spans="1:14" x14ac:dyDescent="0.25">
      <c r="B17" s="110"/>
    </row>
    <row r="19" spans="1:14" ht="18.75" x14ac:dyDescent="0.3">
      <c r="E19" s="281" t="s">
        <v>67</v>
      </c>
      <c r="F19" s="281"/>
      <c r="G19" s="281"/>
      <c r="H19" s="281"/>
      <c r="I19" s="281"/>
      <c r="J19" s="281"/>
      <c r="K19" s="281"/>
      <c r="L19" s="281"/>
      <c r="M19" s="281"/>
      <c r="N19" s="281"/>
    </row>
    <row r="20" spans="1:14" ht="15.75" x14ac:dyDescent="0.25">
      <c r="E20" s="250" t="s">
        <v>59</v>
      </c>
    </row>
    <row r="21" spans="1:14" ht="15.75" thickBot="1" x14ac:dyDescent="0.3"/>
    <row r="22" spans="1:14" ht="21.75" thickBot="1" x14ac:dyDescent="0.4">
      <c r="E22" s="99"/>
      <c r="F22" s="100" t="s">
        <v>43</v>
      </c>
      <c r="G22" s="100" t="s">
        <v>42</v>
      </c>
      <c r="H22" s="101" t="s">
        <v>39</v>
      </c>
      <c r="I22" s="117" t="s">
        <v>58</v>
      </c>
      <c r="J22" s="118"/>
      <c r="K22" s="118"/>
      <c r="L22" s="116"/>
      <c r="M22" s="116"/>
    </row>
    <row r="23" spans="1:14" ht="19.5" thickBot="1" x14ac:dyDescent="0.3">
      <c r="E23" s="102" t="s">
        <v>10</v>
      </c>
      <c r="F23" s="103" t="s">
        <v>24</v>
      </c>
      <c r="G23" s="103" t="s">
        <v>54</v>
      </c>
      <c r="H23" s="103" t="s">
        <v>24</v>
      </c>
    </row>
    <row r="24" spans="1:14" ht="19.5" thickBot="1" x14ac:dyDescent="0.3">
      <c r="E24" s="102" t="s">
        <v>11</v>
      </c>
      <c r="F24" s="103" t="s">
        <v>24</v>
      </c>
      <c r="G24" s="104"/>
      <c r="H24" s="105" t="s">
        <v>24</v>
      </c>
    </row>
    <row r="25" spans="1:14" ht="19.5" thickBot="1" x14ac:dyDescent="0.3">
      <c r="E25" s="106"/>
      <c r="F25" s="105" t="s">
        <v>56</v>
      </c>
      <c r="G25" s="105" t="s">
        <v>42</v>
      </c>
      <c r="H25" s="103" t="s">
        <v>40</v>
      </c>
    </row>
    <row r="26" spans="1:14" ht="19.5" thickBot="1" x14ac:dyDescent="0.3">
      <c r="E26" s="102" t="s">
        <v>12</v>
      </c>
      <c r="F26" s="103" t="s">
        <v>24</v>
      </c>
      <c r="G26" s="103" t="s">
        <v>24</v>
      </c>
      <c r="H26" s="103" t="s">
        <v>24</v>
      </c>
    </row>
    <row r="27" spans="1:14" ht="19.5" thickBot="1" x14ac:dyDescent="0.3">
      <c r="E27" s="102" t="s">
        <v>13</v>
      </c>
      <c r="F27" s="103" t="s">
        <v>24</v>
      </c>
      <c r="G27" s="104"/>
      <c r="H27" s="103" t="s">
        <v>24</v>
      </c>
    </row>
    <row r="28" spans="1:14" ht="19.5" thickBot="1" x14ac:dyDescent="0.3">
      <c r="E28" s="102" t="s">
        <v>14</v>
      </c>
      <c r="F28" s="103" t="s">
        <v>24</v>
      </c>
      <c r="G28" s="104"/>
      <c r="H28" s="103" t="s">
        <v>24</v>
      </c>
    </row>
    <row r="29" spans="1:14" ht="19.5" thickBot="1" x14ac:dyDescent="0.3">
      <c r="E29" s="106"/>
      <c r="F29" s="105" t="s">
        <v>57</v>
      </c>
      <c r="G29" s="105" t="s">
        <v>42</v>
      </c>
      <c r="H29" s="103" t="s">
        <v>40</v>
      </c>
    </row>
    <row r="30" spans="1:14" ht="19.5" thickBot="1" x14ac:dyDescent="0.3">
      <c r="E30" s="102" t="s">
        <v>17</v>
      </c>
      <c r="F30" s="103" t="s">
        <v>24</v>
      </c>
      <c r="G30" s="103" t="s">
        <v>24</v>
      </c>
      <c r="H30" s="103" t="s">
        <v>24</v>
      </c>
    </row>
    <row r="31" spans="1:14" ht="19.5" thickBot="1" x14ac:dyDescent="0.3">
      <c r="E31" s="102" t="s">
        <v>15</v>
      </c>
      <c r="F31" s="103" t="s">
        <v>24</v>
      </c>
      <c r="G31" s="104"/>
      <c r="H31" s="103" t="s">
        <v>24</v>
      </c>
    </row>
    <row r="32" spans="1:14" ht="19.5" thickBot="1" x14ac:dyDescent="0.3">
      <c r="A32" s="116" t="s">
        <v>82</v>
      </c>
      <c r="E32" s="102" t="s">
        <v>16</v>
      </c>
      <c r="F32" s="103" t="s">
        <v>24</v>
      </c>
      <c r="G32" s="104"/>
      <c r="H32" s="103" t="s">
        <v>24</v>
      </c>
    </row>
    <row r="33" spans="1:14" ht="15.75" x14ac:dyDescent="0.25">
      <c r="B33" s="110"/>
      <c r="M33" s="9"/>
    </row>
    <row r="35" spans="1:14" ht="18.75" x14ac:dyDescent="0.3">
      <c r="E35" s="15" t="s">
        <v>62</v>
      </c>
    </row>
    <row r="36" spans="1:14" x14ac:dyDescent="0.25">
      <c r="E36" s="110"/>
      <c r="F36" t="s">
        <v>61</v>
      </c>
    </row>
    <row r="37" spans="1:14" x14ac:dyDescent="0.25">
      <c r="E37" s="110"/>
      <c r="F37" t="s">
        <v>60</v>
      </c>
    </row>
    <row r="38" spans="1:14" x14ac:dyDescent="0.25">
      <c r="E38" s="110"/>
      <c r="F38" t="s">
        <v>66</v>
      </c>
    </row>
    <row r="39" spans="1:14" ht="15.75" x14ac:dyDescent="0.25">
      <c r="A39" s="116" t="s">
        <v>83</v>
      </c>
      <c r="B39" s="110"/>
      <c r="M39" s="9"/>
    </row>
    <row r="40" spans="1:14" ht="15.75" x14ac:dyDescent="0.25">
      <c r="E40" s="42"/>
      <c r="F40" s="42"/>
    </row>
    <row r="41" spans="1:14" ht="15.75" x14ac:dyDescent="0.25">
      <c r="E41" s="42"/>
      <c r="F41" s="42"/>
      <c r="N41" s="9" t="s">
        <v>24</v>
      </c>
    </row>
    <row r="43" spans="1:14" ht="18.75" x14ac:dyDescent="0.3">
      <c r="E43" s="281" t="s">
        <v>157</v>
      </c>
      <c r="F43" s="281"/>
      <c r="G43" s="281"/>
      <c r="H43" s="281"/>
      <c r="I43" s="281"/>
      <c r="J43" s="281"/>
      <c r="K43" s="281"/>
      <c r="L43" s="281"/>
      <c r="M43" s="281"/>
      <c r="N43" s="281"/>
    </row>
    <row r="44" spans="1:14" ht="15.75" x14ac:dyDescent="0.25">
      <c r="F44" s="107" t="s">
        <v>63</v>
      </c>
      <c r="G44" s="107" t="s">
        <v>156</v>
      </c>
      <c r="I44" s="9" t="s">
        <v>65</v>
      </c>
      <c r="J44" s="9" t="s">
        <v>64</v>
      </c>
      <c r="K44" t="s">
        <v>87</v>
      </c>
    </row>
    <row r="45" spans="1:14" ht="15.75" x14ac:dyDescent="0.25">
      <c r="F45" s="96" t="s">
        <v>24</v>
      </c>
      <c r="G45" s="206" t="s">
        <v>100</v>
      </c>
      <c r="I45" s="110"/>
      <c r="J45" s="110"/>
    </row>
    <row r="46" spans="1:14" ht="15.75" x14ac:dyDescent="0.25">
      <c r="F46" s="96" t="s">
        <v>24</v>
      </c>
      <c r="G46" s="206" t="s">
        <v>101</v>
      </c>
      <c r="I46" s="110"/>
      <c r="J46" s="110"/>
    </row>
    <row r="47" spans="1:14" ht="15.75" x14ac:dyDescent="0.25">
      <c r="F47" s="96" t="s">
        <v>24</v>
      </c>
      <c r="G47" s="206" t="s">
        <v>102</v>
      </c>
      <c r="I47" s="110"/>
      <c r="J47" s="110"/>
    </row>
    <row r="48" spans="1:14" ht="15.75" x14ac:dyDescent="0.25">
      <c r="F48" s="96" t="s">
        <v>24</v>
      </c>
      <c r="G48" s="206" t="s">
        <v>103</v>
      </c>
      <c r="I48" s="110"/>
      <c r="J48" s="110"/>
    </row>
    <row r="49" spans="1:17" ht="15.75" x14ac:dyDescent="0.25">
      <c r="F49" s="96" t="s">
        <v>24</v>
      </c>
      <c r="G49" s="206" t="s">
        <v>104</v>
      </c>
      <c r="I49" s="110"/>
      <c r="J49" s="110"/>
    </row>
    <row r="50" spans="1:17" ht="15.75" x14ac:dyDescent="0.25">
      <c r="F50" s="96" t="s">
        <v>24</v>
      </c>
      <c r="G50" s="206" t="s">
        <v>105</v>
      </c>
      <c r="I50" s="110"/>
      <c r="J50" s="110"/>
    </row>
    <row r="51" spans="1:17" ht="15.75" x14ac:dyDescent="0.25">
      <c r="F51" s="96" t="s">
        <v>24</v>
      </c>
      <c r="G51" s="206" t="s">
        <v>106</v>
      </c>
      <c r="I51" s="110"/>
      <c r="J51" s="110"/>
    </row>
    <row r="52" spans="1:17" ht="15.75" x14ac:dyDescent="0.25">
      <c r="A52" s="116" t="s">
        <v>84</v>
      </c>
      <c r="N52" s="9" t="s">
        <v>24</v>
      </c>
    </row>
    <row r="53" spans="1:17" x14ac:dyDescent="0.25">
      <c r="B53" s="110"/>
    </row>
    <row r="59" spans="1:17" ht="15.75" x14ac:dyDescent="0.25">
      <c r="A59" s="160" t="s">
        <v>85</v>
      </c>
      <c r="B59" s="116"/>
      <c r="C59" s="116"/>
      <c r="P59" s="107"/>
      <c r="Q59" s="107"/>
    </row>
    <row r="60" spans="1:17" x14ac:dyDescent="0.25">
      <c r="A60" s="116"/>
      <c r="B60" s="161"/>
      <c r="C60" s="116"/>
    </row>
  </sheetData>
  <mergeCells count="5">
    <mergeCell ref="E43:N43"/>
    <mergeCell ref="E6:J6"/>
    <mergeCell ref="E8:J8"/>
    <mergeCell ref="E12:N12"/>
    <mergeCell ref="E19:N19"/>
  </mergeCells>
  <conditionalFormatting sqref="F45:F51">
    <cfRule type="top10" dxfId="0" priority="10" rank="10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F0D0F8BCBD8543B824A190CB1462AB" ma:contentTypeVersion="5" ma:contentTypeDescription="Crée un document." ma:contentTypeScope="" ma:versionID="5348ce9708753fd224bb6a26cb345013">
  <xsd:schema xmlns:xsd="http://www.w3.org/2001/XMLSchema" xmlns:xs="http://www.w3.org/2001/XMLSchema" xmlns:p="http://schemas.microsoft.com/office/2006/metadata/properties" xmlns:ns2="e2ea7c6c-57c5-4d57-9605-5c394025a047" xmlns:ns3="1260af02-0429-4ea3-82e0-c03fc4bbaa10" targetNamespace="http://schemas.microsoft.com/office/2006/metadata/properties" ma:root="true" ma:fieldsID="2d22a927ad1ee52008926dfc4c919df5" ns2:_="" ns3:_="">
    <xsd:import namespace="e2ea7c6c-57c5-4d57-9605-5c394025a047"/>
    <xsd:import namespace="1260af02-0429-4ea3-82e0-c03fc4bbaa1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a7c6c-57c5-4d57-9605-5c394025a04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0af02-0429-4ea3-82e0-c03fc4bba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F2CA08-515F-4286-B818-9EC4DCDA9C8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E24C384-A381-456D-85D2-5947DCB266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F3ACD8-3504-4358-8E0B-8B6EDC974F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a7c6c-57c5-4d57-9605-5c394025a047"/>
    <ds:schemaRef ds:uri="1260af02-0429-4ea3-82e0-c03fc4bbaa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matrice décision initiale</vt:lpstr>
      <vt:lpstr>Calcul poids critères</vt:lpstr>
      <vt:lpstr>Calcul poids sous -criteres</vt:lpstr>
      <vt:lpstr>Poids de chaque chemin</vt:lpstr>
      <vt:lpstr>Choix four selon 3 soucritères</vt:lpstr>
      <vt:lpstr>QCM_Saaty_repondre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BATTON-HUBERT Mireille</dc:creator>
  <cp:lastModifiedBy>JFL</cp:lastModifiedBy>
  <dcterms:created xsi:type="dcterms:W3CDTF">2012-06-08T13:37:29Z</dcterms:created>
  <dcterms:modified xsi:type="dcterms:W3CDTF">2024-01-19T17:06:03Z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0x01010071F0D0F8BCBD8543B824A190CB1462AB</vt:lpwstr>
  </property>
</Properties>
</file>