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thumbnail" Target="docProps/thumbnail.wmf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5" Type="http://schemas.openxmlformats.org/officeDocument/2006/relationships/extended-properties" Target="docProps/app.xml"/><Relationship Id="rId4" Type="http://schemas.openxmlformats.org/package/2006/relationships/metadata/core-properties" Target="docProps/core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0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D9EF70B4-EEF5-4BB3-8072-5A9B7E692BA8}" xr6:coauthVersionLast="47" xr6:coauthVersionMax="47" xr10:uidLastSave="{00000000-0000-0000-0000-000000000000}"/>
  <bookViews>
    <workbookView xWindow="375" yWindow="525" windowWidth="23220" windowHeight="11910" xr2:uid="{0B761E7E-0DE9-40A7-BA22-5AD829ECD78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 a="1"/>
  <c r="J8" i="1" s="1"/>
  <c r="R16" i="1" l="1"/>
  <c r="R15" i="1"/>
  <c r="R14" i="1"/>
  <c r="R13" i="1"/>
  <c r="R12" i="1"/>
  <c r="R11" i="1"/>
  <c r="R10" i="1"/>
  <c r="R9" i="1"/>
  <c r="R8" i="1"/>
  <c r="N18" i="1" l="1"/>
  <c r="N19" i="1"/>
  <c r="N17" i="1"/>
  <c r="N16" i="1"/>
  <c r="N15" i="1"/>
  <c r="N14" i="1"/>
  <c r="N13" i="1"/>
  <c r="N12" i="1"/>
  <c r="N11" i="1"/>
  <c r="N10" i="1"/>
  <c r="N9" i="1"/>
  <c r="N8" i="1"/>
  <c r="I8" i="1" s="1" a="1"/>
  <c r="I8" i="1" s="1"/>
  <c r="F9" i="1"/>
  <c r="F10" i="1"/>
  <c r="F11" i="1"/>
  <c r="F12" i="1"/>
  <c r="H12" i="1" s="1"/>
  <c r="F13" i="1"/>
  <c r="F14" i="1"/>
  <c r="F15" i="1"/>
  <c r="F16" i="1"/>
  <c r="H16" i="1" s="1"/>
  <c r="F17" i="1"/>
  <c r="F18" i="1"/>
  <c r="F19" i="1"/>
  <c r="F8" i="1"/>
  <c r="H8" i="1" s="1"/>
  <c r="H17" i="1" l="1"/>
  <c r="H13" i="1"/>
  <c r="H9" i="1"/>
  <c r="H11" i="1"/>
  <c r="H19" i="1"/>
  <c r="H15" i="1"/>
  <c r="H18" i="1"/>
  <c r="H14" i="1"/>
  <c r="H10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<sst xmlns="http://schemas.openxmlformats.org/spreadsheetml/2006/main" count="17" uniqueCount="13">
  <si>
    <t>Nom</t>
  </si>
  <si>
    <t>prénom</t>
  </si>
  <si>
    <t>Ancienneté calculée (an)</t>
  </si>
  <si>
    <t>Taux (SI) ancienneté</t>
  </si>
  <si>
    <t>Grade</t>
  </si>
  <si>
    <t>Taux (rech) ancienneté</t>
  </si>
  <si>
    <t>Date fin semestre</t>
  </si>
  <si>
    <t xml:space="preserve">Date entrée </t>
  </si>
  <si>
    <t>Années</t>
  </si>
  <si>
    <t>Montant</t>
  </si>
  <si>
    <t>montant dû</t>
  </si>
  <si>
    <t>Prime ancienneté</t>
  </si>
  <si>
    <t>Majoration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</si>
</sst>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rgb="FF4F595F"/>
      <name val="Courier New"/>
      <family val="3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5"/>
      <color theme="3"/>
      <name val="Ebrima"/>
      <family val="2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ck">
        <color theme="4"/>
      </bottom>
      <diagonal/>
    </border>
  </borders>
  <cellStyleXfs count="2">
    <xf numFmtId="0" fontId="0" fillId="0" borderId="0"/>
    <xf numFmtId="0" fontId="4" fillId="0" borderId="4" applyNumberFormat="0" applyFill="0" applyAlignment="0" applyProtection="0"/>
  </cellStyleXfs>
  <cellXfs count="22">
    <xf numFmtId="0" fontId="0" fillId="0" borderId="0" xfId="0"/>
    <xf numFmtId="0" fontId="0" fillId="0" borderId="1" xfId="0" applyBorder="1"/>
    <xf numFmtId="14" fontId="0" fillId="0" borderId="0" xfId="0" applyNumberFormat="1"/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wrapText="1"/>
    </xf>
    <xf numFmtId="14" fontId="0" fillId="0" borderId="1" xfId="0" applyNumberFormat="1" applyBorder="1"/>
    <xf numFmtId="14" fontId="0" fillId="0" borderId="1" xfId="0" applyNumberFormat="1" applyBorder="1" applyAlignment="1">
      <alignment horizontal="center"/>
    </xf>
    <xf numFmtId="2" fontId="0" fillId="0" borderId="1" xfId="0" applyNumberFormat="1" applyBorder="1"/>
    <xf numFmtId="0" fontId="1" fillId="0" borderId="0" xfId="0" quotePrefix="1" applyFont="1"/>
    <xf numFmtId="0" fontId="0" fillId="0" borderId="0" xfId="0" applyAlignment="1">
      <alignment horizontal="center"/>
    </xf>
    <xf numFmtId="0" fontId="0" fillId="3" borderId="1" xfId="0" applyFill="1" applyBorder="1" applyAlignment="1">
      <alignment horizontal="center" vertical="center" wrapText="1"/>
    </xf>
    <xf numFmtId="4" fontId="0" fillId="3" borderId="2" xfId="0" applyNumberFormat="1" applyFill="1" applyBorder="1"/>
    <xf numFmtId="4" fontId="0" fillId="3" borderId="3" xfId="0" applyNumberFormat="1" applyFill="1" applyBorder="1"/>
    <xf numFmtId="14" fontId="2" fillId="0" borderId="1" xfId="0" applyNumberFormat="1" applyFont="1" applyBorder="1"/>
    <xf numFmtId="2" fontId="2" fillId="0" borderId="1" xfId="0" applyNumberFormat="1" applyFont="1" applyBorder="1"/>
    <xf numFmtId="0" fontId="2" fillId="0" borderId="1" xfId="0" applyFont="1" applyBorder="1"/>
    <xf numFmtId="0" fontId="0" fillId="4" borderId="0" xfId="0" applyFill="1"/>
    <xf numFmtId="0" fontId="0" fillId="4" borderId="0" xfId="0" applyFill="1" applyAlignment="1">
      <alignment horizontal="center" vertical="center"/>
    </xf>
    <xf numFmtId="2" fontId="3" fillId="0" borderId="1" xfId="0" applyNumberFormat="1" applyFont="1" applyBorder="1"/>
    <xf numFmtId="0" fontId="3" fillId="2" borderId="1" xfId="0" applyFont="1" applyFill="1" applyBorder="1" applyAlignment="1">
      <alignment horizontal="center" vertical="center"/>
    </xf>
    <xf numFmtId="0" fontId="4" fillId="0" borderId="4" xfId="1"/>
  </cellXfs>
  <cellStyles count="2">
    <cellStyle name="Normal" xfId="0" builtinId="0"/>
    <cellStyle name="Titre 1" xfId="1" builtinId="1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666750</xdr:colOff>
      <xdr:row>20</xdr:row>
      <xdr:rowOff>142876</xdr:rowOff>
    </xdr:from>
    <xdr:to>
      <xdr:col>5</xdr:col>
      <xdr:colOff>209550</xdr:colOff>
      <xdr:row>29</xdr:row>
      <xdr:rowOff>9526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D49B1FDC-CDE5-4695-A6E4-4BAB94B62529}"/>
            </a:ext>
          </a:extLst>
        </xdr:cNvPr>
        <xdr:cNvSpPr txBox="1"/>
      </xdr:nvSpPr>
      <xdr:spPr>
        <a:xfrm>
          <a:off x="666750" y="4333876"/>
          <a:ext cx="3648075" cy="1581150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/>
            <a:t>Détail des variables utilisées dans la formule :</a:t>
          </a:r>
        </a:p>
        <a:p>
          <a:r>
            <a:rPr lang="fr-FR" sz="1100"/>
            <a:t>fSem :</a:t>
          </a:r>
          <a:r>
            <a:rPr lang="fr-FR" sz="1100" baseline="0"/>
            <a:t>            Date Fin Semestre</a:t>
          </a:r>
        </a:p>
        <a:p>
          <a:r>
            <a:rPr lang="fr-FR" sz="1100"/>
            <a:t>fSemP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: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  Date Fin Semestre Précédent</a:t>
          </a:r>
        </a:p>
        <a:p>
          <a:r>
            <a:rPr lang="fr-FR" sz="1100"/>
            <a:t>qpMSem :    Quote-art ancienneté à la date fSem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qpMSemP :  Quote-art ancienneté à la date fSemP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pai :               Prime ancienneté intermédiaire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>
              <a:effectLst/>
            </a:rPr>
            <a:t>panbM :        Prime anciennté Tranche année en cours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>
              <a:effectLst/>
            </a:rPr>
            <a:t>panbMP :     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Prime anciennté Tranche année précédente</a:t>
          </a:r>
          <a:endParaRPr lang="fr-FR">
            <a:effectLst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>
            <a:effectLst/>
          </a:endParaRPr>
        </a:p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3EF1DAD-9C96-40F0-8DFA-647BBA3C105F}" name="tCorr" displayName="tCorr" ref="M6:N19" totalsRowShown="0">
  <autoFilter ref="M6:N19" xr:uid="{43EF1DAD-9C96-40F0-8DFA-647BBA3C105F}">
    <filterColumn colId="0" hiddenButton="1"/>
    <filterColumn colId="1" hiddenButton="1"/>
  </autoFilter>
  <tableColumns count="2">
    <tableColumn id="1" xr3:uid="{5A7016C1-FC49-48BF-8507-745722E3C222}" name="Années"/>
    <tableColumn id="2" xr3:uid="{17A7EF4F-5F33-403A-81BD-C5122950E44C}" name="Montant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E60BE45-7C73-40EC-8919-CB8A7D57F4FC}" name="tMajo" displayName="tMajo" ref="Q6:R16" totalsRowShown="0">
  <autoFilter ref="Q6:R16" xr:uid="{2E60BE45-7C73-40EC-8919-CB8A7D57F4FC}">
    <filterColumn colId="0" hiddenButton="1"/>
    <filterColumn colId="1" hiddenButton="1"/>
  </autoFilter>
  <tableColumns count="2">
    <tableColumn id="1" xr3:uid="{6343D3AE-410B-465D-8D01-3053C4733737}" name="Années"/>
    <tableColumn id="2" xr3:uid="{68F1E077-23C4-4183-B20E-3FD6FF47F57F}" name="Montant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7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D0B81DC5-BEF1-4413-83CA-519FB372F846}">
  <we:reference id="wa200003696" version="1.3.0.0" store="fr-FR" storeType="OMEX"/>
  <we:alternateReferences>
    <we:reference id="wa200003696" version="1.3.0.0" store="" storeType="OMEX"/>
  </we:alternateReferences>
  <we:properties>
    <we:property name="projectV0_1-56c6e055-265e-4713-816e-a646dbb708de" value="{&quot;kind&quot;:&quot;AFEJSONBlobNode&quot;,&quot;id&quot;:&quot;{49CBD108-4265-4FC5-8373-6EB8AB27A94F}&quot;}"/>
  </we:properties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D2210A-75E1-4E85-A98A-029BD6590BB8}">
  <dimension ref="A1:R22"/>
  <sheetViews>
    <sheetView showGridLines="0" tabSelected="1" workbookViewId="0">
      <selection activeCell="E8" sqref="E8"/>
    </sheetView>
  </sheetViews>
  <sheetFormatPr baseColWidth="10" defaultRowHeight="15" x14ac:dyDescent="0.25"/>
  <cols>
    <col min="1" max="1" width="4.42578125" customWidth="1"/>
    <col min="2" max="2" width="10.7109375" bestFit="1" customWidth="1"/>
    <col min="3" max="3" width="8" bestFit="1" customWidth="1"/>
    <col min="4" max="4" width="6.28515625" bestFit="1" customWidth="1"/>
    <col min="5" max="5" width="11.5703125" bestFit="1" customWidth="1"/>
    <col min="6" max="6" width="16.85546875" customWidth="1"/>
    <col min="8" max="8" width="12.85546875" customWidth="1"/>
    <col min="12" max="12" width="11.42578125" style="17"/>
    <col min="13" max="13" width="14.85546875" bestFit="1" customWidth="1"/>
    <col min="14" max="14" width="17.42578125" bestFit="1" customWidth="1"/>
    <col min="15" max="16" width="5.5703125" customWidth="1"/>
  </cols>
  <sheetData>
    <row r="1" spans="1:18" x14ac:dyDescent="0.25">
      <c r="C1" s="2"/>
    </row>
    <row r="2" spans="1:18" x14ac:dyDescent="0.25">
      <c r="A2" s="2"/>
    </row>
    <row r="3" spans="1:18" ht="30" x14ac:dyDescent="0.25">
      <c r="B3" s="5" t="s">
        <v>6</v>
      </c>
    </row>
    <row r="4" spans="1:18" ht="24.75" thickBot="1" x14ac:dyDescent="0.5">
      <c r="B4" s="7">
        <v>45291</v>
      </c>
      <c r="M4" s="21" t="s">
        <v>11</v>
      </c>
      <c r="N4" s="21"/>
      <c r="Q4" s="21" t="s">
        <v>12</v>
      </c>
      <c r="R4" s="21"/>
    </row>
    <row r="5" spans="1:18" ht="15.75" thickTop="1" x14ac:dyDescent="0.25"/>
    <row r="6" spans="1:18" x14ac:dyDescent="0.25">
      <c r="M6" s="10" t="s">
        <v>8</v>
      </c>
      <c r="N6" s="10" t="s">
        <v>9</v>
      </c>
      <c r="Q6" s="10" t="s">
        <v>8</v>
      </c>
      <c r="R6" s="10" t="s">
        <v>9</v>
      </c>
    </row>
    <row r="7" spans="1:18" ht="30" x14ac:dyDescent="0.25">
      <c r="B7" s="3" t="s">
        <v>0</v>
      </c>
      <c r="C7" s="3" t="s">
        <v>1</v>
      </c>
      <c r="D7" s="3" t="s">
        <v>4</v>
      </c>
      <c r="E7" s="4" t="s">
        <v>7</v>
      </c>
      <c r="F7" s="4" t="s">
        <v>2</v>
      </c>
      <c r="G7" s="4" t="s">
        <v>3</v>
      </c>
      <c r="H7" s="5" t="s">
        <v>5</v>
      </c>
      <c r="I7" s="11" t="s">
        <v>11</v>
      </c>
      <c r="J7" s="11" t="s">
        <v>12</v>
      </c>
      <c r="K7" s="20" t="s">
        <v>10</v>
      </c>
      <c r="L7" s="18"/>
      <c r="M7" s="10">
        <v>0</v>
      </c>
      <c r="N7" s="10">
        <v>0</v>
      </c>
      <c r="Q7" s="10">
        <v>0</v>
      </c>
      <c r="R7" s="10">
        <v>0</v>
      </c>
    </row>
    <row r="8" spans="1:18" x14ac:dyDescent="0.25">
      <c r="B8" s="1"/>
      <c r="C8" s="1"/>
      <c r="D8" s="1"/>
      <c r="E8" s="6">
        <v>44197</v>
      </c>
      <c r="F8" s="8">
        <f>DATEDIF(E8,$B$4,"m")/12</f>
        <v>2.9166666666666665</v>
      </c>
      <c r="G8" s="1"/>
      <c r="H8" s="1">
        <f ca="1">VLOOKUP(F8,OFFSET($M:$N,5,0,COUNTA($M:$N)),2,TRUE)</f>
        <v>0</v>
      </c>
      <c r="I8" s="12" cm="1">
        <f t="array" ref="I8:I19">_xlfn.MAP(E8:E19,
 _xlfn.LAMBDA(_xlpm.r,
 IF(_xlpm.r,
 _xlfn.LET(_xlpm.fSem, $B$4,
     _xlpm.fSemP, EDATE(_xlpm.fSem, -6),
     _xlpm.qpMSem, DATEDIF(_xlpm.r, _xlpm.fSem, "m") / 12,
     _xlpm.qpMSemP, _xlpm.qpMSem - 1,
     _xlpm.pai, IF(_xlpm.qpMSemP &gt; MAX(tCorr[Années]), _xlfn.XLOOKUP(_xlpm.qpMSem, tCorr[Années], tCorr[Montant], , -1), "x"),
     _xlpm.nbM, MIN(MONTH(_xlpm.fSem) - MONTH(_xlpm.r) + 1, 6),
     _xlpm.panbM, _xlfn.XLOOKUP(_xlpm.qpMSem, tCorr[Années], tCorr[Montant], , 1) * _xlpm.nbM / 6,
     _xlpm.panbMP, _xlfn.XLOOKUP(_xlpm.qpMSemP, tCorr[Années], tCorr[Montant], , 1) * (6 - _xlpm.nbM) / 6,
     ROUND(IF(ISNUMBER(_xlpm.pai), _xlpm.pai, _xlpm.panbM + _xlpm.panbMP), 2)
     ),
 "")
)
)</f>
        <v>101</v>
      </c>
      <c r="J8" s="12" cm="1">
        <f t="array" ref="J8:J19">_xlfn.MAP(E8:E19,
 _xlfn.LAMBDA(_xlpm.r,
 IF(_xlpm.r,
 _xlfn.LET(_xlpm.qpMSem, DATEDIF(_xlpm.r, $B$4, "m") / 12,
     _xlfn.XLOOKUP(MIN(_xlpm.qpMSem,MAX(tMajo[Années])),tMajo[Années],tMajo[Montant],,1)
     ),
 "")
)
)</f>
        <v>60</v>
      </c>
      <c r="K8" s="20">
        <v>101</v>
      </c>
      <c r="L8" s="18"/>
      <c r="M8" s="10">
        <v>3</v>
      </c>
      <c r="N8" s="10">
        <f>202/2</f>
        <v>101</v>
      </c>
      <c r="Q8" s="10">
        <v>2</v>
      </c>
      <c r="R8" s="10">
        <f>60/2</f>
        <v>30</v>
      </c>
    </row>
    <row r="9" spans="1:18" x14ac:dyDescent="0.25">
      <c r="B9" s="1"/>
      <c r="C9" s="1"/>
      <c r="D9" s="1"/>
      <c r="E9" s="14">
        <v>44409</v>
      </c>
      <c r="F9" s="15">
        <f t="shared" ref="F9:F19" si="0">DATEDIF(E9,$B$4,"m")/12</f>
        <v>2.3333333333333335</v>
      </c>
      <c r="G9" s="16"/>
      <c r="H9" s="16">
        <f t="shared" ref="H9:H19" ca="1" si="1">VLOOKUP(F9,OFFSET($M:$N,5,0,COUNTA($M:$N)),2,TRUE)</f>
        <v>0</v>
      </c>
      <c r="I9" s="12">
        <v>101</v>
      </c>
      <c r="J9" s="12">
        <v>60</v>
      </c>
      <c r="K9" s="20">
        <v>84.17</v>
      </c>
      <c r="L9" s="18"/>
      <c r="M9" s="10">
        <v>4</v>
      </c>
      <c r="N9" s="10">
        <f>403/2</f>
        <v>201.5</v>
      </c>
      <c r="Q9" s="10">
        <v>3</v>
      </c>
      <c r="R9" s="10">
        <f>120/2</f>
        <v>60</v>
      </c>
    </row>
    <row r="10" spans="1:18" x14ac:dyDescent="0.25">
      <c r="B10" s="1"/>
      <c r="C10" s="1"/>
      <c r="D10" s="1"/>
      <c r="E10" s="6">
        <v>42491</v>
      </c>
      <c r="F10" s="8">
        <f t="shared" si="0"/>
        <v>7.583333333333333</v>
      </c>
      <c r="G10" s="1"/>
      <c r="H10" s="1">
        <f t="shared" ca="1" si="1"/>
        <v>502.5</v>
      </c>
      <c r="I10" s="12">
        <v>602.5</v>
      </c>
      <c r="J10" s="12">
        <v>210</v>
      </c>
      <c r="K10" s="20">
        <v>602.5</v>
      </c>
      <c r="L10" s="18"/>
      <c r="M10" s="10">
        <v>5</v>
      </c>
      <c r="N10" s="10">
        <f>604/2</f>
        <v>302</v>
      </c>
      <c r="Q10" s="10">
        <v>4</v>
      </c>
      <c r="R10" s="10">
        <f>180/2</f>
        <v>90</v>
      </c>
    </row>
    <row r="11" spans="1:18" x14ac:dyDescent="0.25">
      <c r="B11" s="1"/>
      <c r="C11" s="1"/>
      <c r="D11" s="1"/>
      <c r="E11" s="6">
        <v>42583</v>
      </c>
      <c r="F11" s="8">
        <f t="shared" si="0"/>
        <v>7.333333333333333</v>
      </c>
      <c r="G11" s="1"/>
      <c r="H11" s="1">
        <f t="shared" ca="1" si="1"/>
        <v>502.5</v>
      </c>
      <c r="I11" s="12">
        <v>585.83000000000004</v>
      </c>
      <c r="J11" s="12">
        <v>210</v>
      </c>
      <c r="K11" s="20">
        <v>585.83000000000004</v>
      </c>
      <c r="L11" s="18"/>
      <c r="M11" s="10">
        <v>6</v>
      </c>
      <c r="N11" s="10">
        <f>805/2</f>
        <v>402.5</v>
      </c>
      <c r="Q11" s="10">
        <v>5</v>
      </c>
      <c r="R11" s="10">
        <f>240/2</f>
        <v>120</v>
      </c>
    </row>
    <row r="12" spans="1:18" x14ac:dyDescent="0.25">
      <c r="B12" s="1"/>
      <c r="C12" s="1"/>
      <c r="D12" s="1"/>
      <c r="E12" s="6">
        <v>42217</v>
      </c>
      <c r="F12" s="8">
        <f t="shared" si="0"/>
        <v>8.3333333333333339</v>
      </c>
      <c r="G12" s="1"/>
      <c r="H12" s="1">
        <f t="shared" ca="1" si="1"/>
        <v>602.5</v>
      </c>
      <c r="I12" s="12">
        <v>685.83</v>
      </c>
      <c r="J12" s="12">
        <v>210</v>
      </c>
      <c r="K12" s="20">
        <v>685.83</v>
      </c>
      <c r="L12" s="18"/>
      <c r="M12" s="10">
        <v>7</v>
      </c>
      <c r="N12" s="10">
        <f>1005/2</f>
        <v>502.5</v>
      </c>
      <c r="Q12" s="10">
        <v>6</v>
      </c>
      <c r="R12" s="10">
        <f>300/2</f>
        <v>150</v>
      </c>
    </row>
    <row r="13" spans="1:18" x14ac:dyDescent="0.25">
      <c r="B13" s="1"/>
      <c r="C13" s="1"/>
      <c r="D13" s="1"/>
      <c r="E13" s="6"/>
      <c r="F13" s="19">
        <f t="shared" si="0"/>
        <v>123.91666666666667</v>
      </c>
      <c r="G13" s="1"/>
      <c r="H13" s="1">
        <f t="shared" ca="1" si="1"/>
        <v>1352.5</v>
      </c>
      <c r="I13" s="12" t="str">
        <v/>
      </c>
      <c r="J13" s="12" t="str">
        <v/>
      </c>
      <c r="K13" s="20"/>
      <c r="L13" s="18"/>
      <c r="M13" s="10">
        <v>8</v>
      </c>
      <c r="N13" s="10">
        <f>1205/2</f>
        <v>602.5</v>
      </c>
      <c r="Q13" s="10">
        <v>7</v>
      </c>
      <c r="R13" s="10">
        <f>360/2</f>
        <v>180</v>
      </c>
    </row>
    <row r="14" spans="1:18" x14ac:dyDescent="0.25">
      <c r="B14" s="1"/>
      <c r="C14" s="1"/>
      <c r="D14" s="1"/>
      <c r="E14" s="6"/>
      <c r="F14" s="19">
        <f t="shared" si="0"/>
        <v>123.91666666666667</v>
      </c>
      <c r="G14" s="1"/>
      <c r="H14" s="1">
        <f t="shared" ca="1" si="1"/>
        <v>1352.5</v>
      </c>
      <c r="I14" s="12" t="str">
        <v/>
      </c>
      <c r="J14" s="12" t="str">
        <v/>
      </c>
      <c r="K14" s="20"/>
      <c r="L14" s="18"/>
      <c r="M14" s="10">
        <v>9</v>
      </c>
      <c r="N14" s="10">
        <f>1405/2</f>
        <v>702.5</v>
      </c>
      <c r="Q14" s="10">
        <v>8</v>
      </c>
      <c r="R14" s="10">
        <f>420/2</f>
        <v>210</v>
      </c>
    </row>
    <row r="15" spans="1:18" x14ac:dyDescent="0.25">
      <c r="B15" s="1"/>
      <c r="C15" s="1"/>
      <c r="D15" s="1"/>
      <c r="E15" s="6"/>
      <c r="F15" s="19">
        <f t="shared" si="0"/>
        <v>123.91666666666667</v>
      </c>
      <c r="G15" s="1"/>
      <c r="H15" s="1">
        <f t="shared" ca="1" si="1"/>
        <v>1352.5</v>
      </c>
      <c r="I15" s="12" t="str">
        <v/>
      </c>
      <c r="J15" s="12" t="str">
        <v/>
      </c>
      <c r="K15" s="20"/>
      <c r="L15" s="18"/>
      <c r="M15" s="10">
        <v>10</v>
      </c>
      <c r="N15" s="10">
        <f>1605/2</f>
        <v>802.5</v>
      </c>
      <c r="Q15" s="10">
        <v>9</v>
      </c>
      <c r="R15" s="10">
        <f>420/2</f>
        <v>210</v>
      </c>
    </row>
    <row r="16" spans="1:18" x14ac:dyDescent="0.25">
      <c r="B16" s="1"/>
      <c r="C16" s="1"/>
      <c r="D16" s="1"/>
      <c r="E16" s="6"/>
      <c r="F16" s="19">
        <f t="shared" si="0"/>
        <v>123.91666666666667</v>
      </c>
      <c r="G16" s="1"/>
      <c r="H16" s="1">
        <f t="shared" ca="1" si="1"/>
        <v>1352.5</v>
      </c>
      <c r="I16" s="12" t="str">
        <v/>
      </c>
      <c r="J16" s="12" t="str">
        <v/>
      </c>
      <c r="K16" s="20"/>
      <c r="L16" s="18"/>
      <c r="M16" s="10">
        <v>11</v>
      </c>
      <c r="N16" s="10">
        <f>1805/2</f>
        <v>902.5</v>
      </c>
      <c r="Q16" s="10">
        <v>10</v>
      </c>
      <c r="R16" s="10">
        <f>420/2</f>
        <v>210</v>
      </c>
    </row>
    <row r="17" spans="2:18" x14ac:dyDescent="0.25">
      <c r="B17" s="1"/>
      <c r="C17" s="1"/>
      <c r="D17" s="1"/>
      <c r="E17" s="6"/>
      <c r="F17" s="19">
        <f t="shared" si="0"/>
        <v>123.91666666666667</v>
      </c>
      <c r="G17" s="1"/>
      <c r="H17" s="1">
        <f t="shared" ca="1" si="1"/>
        <v>1352.5</v>
      </c>
      <c r="I17" s="12" t="str">
        <v/>
      </c>
      <c r="J17" s="12" t="str">
        <v/>
      </c>
      <c r="K17" s="20"/>
      <c r="L17" s="18"/>
      <c r="M17" s="10">
        <v>12</v>
      </c>
      <c r="N17" s="10">
        <f>2105/2</f>
        <v>1052.5</v>
      </c>
      <c r="P17" s="2"/>
    </row>
    <row r="18" spans="2:18" x14ac:dyDescent="0.25">
      <c r="B18" s="1"/>
      <c r="C18" s="1"/>
      <c r="D18" s="1"/>
      <c r="E18" s="6"/>
      <c r="F18" s="19">
        <f t="shared" si="0"/>
        <v>123.91666666666667</v>
      </c>
      <c r="G18" s="1"/>
      <c r="H18" s="1">
        <f t="shared" ca="1" si="1"/>
        <v>1352.5</v>
      </c>
      <c r="I18" s="12" t="str">
        <v/>
      </c>
      <c r="J18" s="12" t="str">
        <v/>
      </c>
      <c r="K18" s="20"/>
      <c r="L18" s="18"/>
      <c r="M18" s="10">
        <v>13</v>
      </c>
      <c r="N18" s="10">
        <f>2405/2</f>
        <v>1202.5</v>
      </c>
      <c r="P18" s="2"/>
    </row>
    <row r="19" spans="2:18" x14ac:dyDescent="0.25">
      <c r="B19" s="1"/>
      <c r="C19" s="1"/>
      <c r="D19" s="1"/>
      <c r="E19" s="6"/>
      <c r="F19" s="19">
        <f t="shared" si="0"/>
        <v>123.91666666666667</v>
      </c>
      <c r="G19" s="1"/>
      <c r="H19" s="1">
        <f t="shared" ca="1" si="1"/>
        <v>1352.5</v>
      </c>
      <c r="I19" s="13" t="str">
        <v/>
      </c>
      <c r="J19" s="13" t="str">
        <v/>
      </c>
      <c r="K19" s="20"/>
      <c r="L19" s="18"/>
      <c r="M19" s="10">
        <v>14</v>
      </c>
      <c r="N19" s="10">
        <f>2705/2</f>
        <v>1352.5</v>
      </c>
      <c r="P19" s="2"/>
      <c r="Q19" s="10"/>
      <c r="R19" s="10"/>
    </row>
    <row r="20" spans="2:18" x14ac:dyDescent="0.25">
      <c r="Q20" s="10"/>
      <c r="R20" s="10"/>
    </row>
    <row r="21" spans="2:18" x14ac:dyDescent="0.25">
      <c r="Q21" s="10"/>
      <c r="R21" s="10"/>
    </row>
    <row r="22" spans="2:18" x14ac:dyDescent="0.25">
      <c r="D22" s="9"/>
    </row>
  </sheetData>
  <pageMargins left="0.7" right="0.7" top="0.75" bottom="0.75" header="0.3" footer="0.3"/>
  <pageSetup paperSize="9" orientation="portrait" horizontalDpi="300" verticalDpi="300" r:id="rId1"/>
  <drawing r:id="rId2"/>
  <tableParts count="2"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AFEJSONBlob xmlns="http://schemas.advancedformulaenvironment.officeapps.live.com/afejsonblob/1.0">ewAiAHMAYwBoAGUAbQBhACIAOgAiAGgAdAB0AHAAOgAvAC8AcwBjAGgAZQBtAGEAcwAuAGEAZAB2AGEAbgBjAGUAZABmAG8AcgBtAHUAbABhAGUAbgB2AGkAcgBvAG4AbQBlAG4AdAAuAG8AZgBmAGkAYwBlAGEAcABwAHMALgBsAGkAdgBlAC4AYwBvAG0ALwBhAGYAZQBwAHIAbwBqAGUAYwB0AHMALwAwAC4AMgAiACwAIgBmAGkAbABlAHMAIgA6AFsAewAiAHAAYQB0AGgAIgA6ACIALwBwAHIAbwBqAGUAYwB0AHMALwBXAG8AcgBrAGIAbwBvAGsAIgAsACIAdABlAHgAdAAiADoAIgAvAC8AIAAtAC0ALQAgAFcAbwByAGsAYgBvAG8AawAgAG0AbwBkAHUAbABlACAALQAtAC0AXABuAC8ALwAgAEEAIABmAGkAbABlACAAbwBmACAAbgBhAG0AZQAgAGQAZQBmAGkAbgBpAHQAaQBvAG4AcwAgAG8AZgAgAHQAaABlACAAZgBvAHIAbQA6AFwAbgAvAC8AIAAgACAAIABuAGEAbQBlACAAPQAgAGQAZQBmAGkAbgBpAHQAaQBvAG4AOwA7AFwAbgAiAH0AXQAsACIAcAByAG8AagBlAGMAdABOAGEAbQBlAHMAIgA6AFsAXQAsACIAbABvAGMAYQBsAGUAIgA6AHsAIgBsAGkAcwB0AFMAZQBwAGEAcgBhAHQAbwByACIAOgAiADsAIgAsACIAcgBvAHcAUwBlAHAAYQByAGEAdABvAHIAIgA6ACIAOwAiACwAIgBjAG8AbAB1AG0AbgBTAGUAcABhAHIAYQB0AG8AcgAiADoAIgAuACIALAAiAHQAaABvAHUAcwBhAG4AZABzAFMAZQBwAGEAcgBhAHQAbwByACIAOgAiAC4AIgAsACIAdABoAG8AdQBzAGEAbgBkAHMAUABvAHMAaQB0AGkAbwBuAHMAIgA6AFsAMwBdACwAIgBkAGUAYwBpAG0AYQBsAFMAZQBwAGEAcgBhAHQAbwByACIAOgAiACwAIgAsACIAZABhAHQAZQBPAHIAZABlAHIAIgA6ACIARABNAFkAIgAsACIAYwB1AHIAcgBlAG4AYwB5AFMAeQBtAGIAbwBsACIAOgAiAKwgIgAsACIAaQBzAEMAdQByAHIAZQBuAGMAeQBTAHkAbQBiAG8AbABMAGUAYQBkACIAOgBmAGEAbABzAGUALAAiAGkAcwBDAHUAcgByAGUAbgBjAHkAUwBlAHAAQgB5AFMAcABhAGMAZQAiADoAdAByAHUAZQAsACIAcgBvAHcATABlAHQAdABlAHIAIgA6ACIATAAiACwAIgBjAG8AbAB1AG0AbgBMAGUAdAB0AGUAcgAiADoAIgBDACIALAAiAHIAYwBMAGUAZgB0AEIAcgBhAGMAawBlAHQAIgA6ACIAKAAiACwAIgByAGMAUgBpAGcAaAB0AEIAcgBhAGMAawBlAHQAIgA6ACIAKQAiACwAIgBzAHQAYQB0AGUAbQBlAG4AdABTAGUAcABhAHIAYQB0AG8AcgAiADoAIgA7ADsAIgAsACIAbABvAGMAYQBsAGUATgBhAG0AZQAiADoAIgBmAHIALQBmAHIAIgB9AH0A</AFEJSONBlob>
</file>

<file path=customXml/itemProps1.xml><?xml version="1.0" encoding="utf-8"?>
<ds:datastoreItem xmlns:ds="http://schemas.openxmlformats.org/officeDocument/2006/customXml" ds:itemID="{49CBD108-4265-4FC5-8373-6EB8AB27A94F}">
  <ds:schemaRefs>
    <ds:schemaRef ds:uri="http://schemas.advancedformulaenvironment.officeapps.live.com/afejsonblob/1.0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MYLENE PAILLET</dc:creator>
  <cp:lastModifiedBy>JF</cp:lastModifiedBy>
  <dcterms:created xsi:type="dcterms:W3CDTF">2023-10-14T08:10:07Z</dcterms:created>
  <dcterms:modified xsi:type="dcterms:W3CDTF">2023-10-15T16:03:51Z</dcterms:modified>
</cp:coreProperties>
</file>