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4E313B2-007A-438F-AA78-5DE06E1E8FCC}" xr6:coauthVersionLast="47" xr6:coauthVersionMax="47" xr10:uidLastSave="{00000000-0000-0000-0000-000000000000}"/>
  <bookViews>
    <workbookView xWindow="-120" yWindow="-120" windowWidth="24240" windowHeight="13740" xr2:uid="{0B761E7E-0DE9-40A7-BA22-5AD829ECD7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  <c r="M18" i="1" l="1"/>
  <c r="M19" i="1"/>
  <c r="M17" i="1"/>
  <c r="M16" i="1"/>
  <c r="M15" i="1"/>
  <c r="M14" i="1"/>
  <c r="M13" i="1"/>
  <c r="M12" i="1"/>
  <c r="M11" i="1"/>
  <c r="M10" i="1"/>
  <c r="M9" i="1"/>
  <c r="M8" i="1"/>
  <c r="F9" i="1"/>
  <c r="F10" i="1"/>
  <c r="F11" i="1"/>
  <c r="F12" i="1"/>
  <c r="H12" i="1" s="1"/>
  <c r="F13" i="1"/>
  <c r="F14" i="1"/>
  <c r="F15" i="1"/>
  <c r="F16" i="1"/>
  <c r="H16" i="1" s="1"/>
  <c r="F17" i="1"/>
  <c r="F18" i="1"/>
  <c r="F19" i="1"/>
  <c r="F8" i="1"/>
  <c r="H8" i="1" s="1"/>
  <c r="H17" i="1" l="1"/>
  <c r="H13" i="1"/>
  <c r="H9" i="1"/>
  <c r="H11" i="1"/>
  <c r="H19" i="1"/>
  <c r="H15" i="1"/>
  <c r="H18" i="1"/>
  <c r="H14" i="1"/>
  <c r="H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<sst xmlns="http://schemas.openxmlformats.org/spreadsheetml/2006/main" count="15" uniqueCount="15">
  <si>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Nom</t>
  </si>
  <si>
    <t>prénom</t>
  </si>
  <si>
    <t>Ancienneté calculée (an)</t>
  </si>
  <si>
    <t>Taux (SI) ancienneté</t>
  </si>
  <si>
    <t>Grade</t>
  </si>
  <si>
    <t>Taux (rech) ancienneté</t>
  </si>
  <si>
    <t xml:space="preserve">12ème année </t>
  </si>
  <si>
    <t>13ème année</t>
  </si>
  <si>
    <t>14ème année</t>
  </si>
  <si>
    <t>Date fin semestre</t>
  </si>
  <si>
    <t xml:space="preserve">Date entrée </t>
  </si>
  <si>
    <t>Années</t>
  </si>
  <si>
    <t>Montant</t>
  </si>
  <si>
    <t>Proposition</t>
  </si>
  <si>
    <t>montant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</si>
</sst>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1" fillId="0" borderId="0" xfId="0" quotePrefix="1" applyFont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4" fontId="0" fillId="3" borderId="2" xfId="0" applyNumberFormat="1" applyFill="1" applyBorder="1"/>
    <xf numFmtId="4" fontId="0" fillId="3" borderId="3" xfId="0" applyNumberFormat="1" applyFill="1" applyBorder="1"/>
    <xf numFmtId="14" fontId="2" fillId="0" borderId="1" xfId="0" applyNumberFormat="1" applyFont="1" applyBorder="1"/>
    <xf numFmtId="2" fontId="2" fillId="0" borderId="1" xfId="0" applyNumberFormat="1" applyFont="1" applyBorder="1"/>
    <xf numFmtId="0" fontId="2" fillId="0" borderId="1" xfId="0" applyFont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2" fontId="3" fillId="0" borderId="1" xfId="0" applyNumberFormat="1" applyFont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20</xdr:row>
      <xdr:rowOff>142876</xdr:rowOff>
    </xdr:from>
    <xdr:to>
      <xdr:col>5</xdr:col>
      <xdr:colOff>209550</xdr:colOff>
      <xdr:row>29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9B1FDC-CDE5-4695-A6E4-4BAB94B62529}"/>
            </a:ext>
          </a:extLst>
        </xdr:cNvPr>
        <xdr:cNvSpPr txBox="1"/>
      </xdr:nvSpPr>
      <xdr:spPr>
        <a:xfrm>
          <a:off x="666750" y="4333876"/>
          <a:ext cx="3648075" cy="15811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Détail des variables utilisées dans la formule :</a:t>
          </a:r>
        </a:p>
        <a:p>
          <a:r>
            <a:rPr lang="fr-FR" sz="1100"/>
            <a:t>fSem :</a:t>
          </a:r>
          <a:r>
            <a:rPr lang="fr-FR" sz="1100" baseline="0"/>
            <a:t>            Date Fin Semestre</a:t>
          </a:r>
        </a:p>
        <a:p>
          <a:r>
            <a:rPr lang="fr-FR" sz="1100"/>
            <a:t>fSemP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Date Fin Semestre Précédent</a:t>
          </a:r>
        </a:p>
        <a:p>
          <a:r>
            <a:rPr lang="fr-FR" sz="1100"/>
            <a:t>qpMSem :    Quote-art ancienneté à la date fSem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qpMSemP :  Quote-art ancienneté à la date fSemP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pai :               Prime ancienneté intermédiaire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 :        Prime anciennté Tranche année en cours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panbMP :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Prime anciennté Tranche année précédente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EF1DAD-9C96-40F0-8DFA-647BBA3C105F}" name="tCorr" displayName="tCorr" ref="L6:M19" totalsRowShown="0">
  <autoFilter ref="L6:M19" xr:uid="{43EF1DAD-9C96-40F0-8DFA-647BBA3C105F}"/>
  <tableColumns count="2">
    <tableColumn id="1" xr3:uid="{5A7016C1-FC49-48BF-8507-745722E3C222}" name="Années"/>
    <tableColumn id="2" xr3:uid="{17A7EF4F-5F33-403A-81BD-C5122950E44C}" name="Monta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0B81DC5-BEF1-4413-83CA-519FB372F846}">
  <we:reference id="wa200003696" version="1.3.0.0" store="fr-FR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49CBD108-4265-4FC5-8373-6EB8AB27A94F}&quot;}"/>
  </we:properties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2210A-75E1-4E85-A98A-029BD6590BB8}">
  <dimension ref="A1:O22"/>
  <sheetViews>
    <sheetView showGridLines="0" tabSelected="1" workbookViewId="0">
      <selection activeCell="A4" sqref="A1:A1048576"/>
    </sheetView>
  </sheetViews>
  <sheetFormatPr baseColWidth="10" defaultRowHeight="15" x14ac:dyDescent="0.25"/>
  <cols>
    <col min="5" max="5" width="15.85546875" customWidth="1"/>
    <col min="6" max="6" width="16.85546875" customWidth="1"/>
    <col min="8" max="8" width="12.85546875" customWidth="1"/>
    <col min="11" max="11" width="11.42578125" style="17"/>
    <col min="12" max="12" width="14.85546875" bestFit="1" customWidth="1"/>
    <col min="13" max="13" width="17.42578125" bestFit="1" customWidth="1"/>
    <col min="14" max="14" width="13.42578125" bestFit="1" customWidth="1"/>
  </cols>
  <sheetData>
    <row r="1" spans="1:15" x14ac:dyDescent="0.25">
      <c r="C1" s="2"/>
    </row>
    <row r="2" spans="1:15" x14ac:dyDescent="0.25">
      <c r="A2" s="2"/>
    </row>
    <row r="3" spans="1:15" ht="30" x14ac:dyDescent="0.25">
      <c r="B3" s="5" t="s">
        <v>9</v>
      </c>
    </row>
    <row r="4" spans="1:15" x14ac:dyDescent="0.25">
      <c r="B4" s="7">
        <v>45291</v>
      </c>
    </row>
    <row r="6" spans="1:15" x14ac:dyDescent="0.25">
      <c r="L6" s="10" t="s">
        <v>11</v>
      </c>
      <c r="M6" s="10" t="s">
        <v>12</v>
      </c>
    </row>
    <row r="7" spans="1:15" ht="30" x14ac:dyDescent="0.25">
      <c r="B7" s="3" t="s">
        <v>0</v>
      </c>
      <c r="C7" s="3" t="s">
        <v>1</v>
      </c>
      <c r="D7" s="3" t="s">
        <v>4</v>
      </c>
      <c r="E7" s="4" t="s">
        <v>10</v>
      </c>
      <c r="F7" s="4" t="s">
        <v>2</v>
      </c>
      <c r="G7" s="4" t="s">
        <v>3</v>
      </c>
      <c r="H7" s="5" t="s">
        <v>5</v>
      </c>
      <c r="I7" s="11" t="s">
        <v>13</v>
      </c>
      <c r="J7" s="20" t="s">
        <v>14</v>
      </c>
      <c r="K7" s="18"/>
      <c r="L7" s="10">
        <v>0</v>
      </c>
      <c r="M7" s="10">
        <v>0</v>
      </c>
    </row>
    <row r="8" spans="1:15" x14ac:dyDescent="0.25">
      <c r="B8" s="1"/>
      <c r="C8" s="1"/>
      <c r="D8" s="1"/>
      <c r="E8" s="6">
        <v>44197</v>
      </c>
      <c r="F8" s="8">
        <f>DATEDIF(E8,$B$4,"m")/12</f>
        <v>2.9166666666666665</v>
      </c>
      <c r="G8" s="1"/>
      <c r="H8" s="1">
        <f ca="1">VLOOKUP(F8,OFFSET($L:$M,5,0,COUNTA($L:$M)),2,TRUE)</f>
        <v>0</v>
      </c>
      <c r="I8" s="12" cm="1">
        <f t="array" ref="I8:I19">_xlfn.MAP(E8:E19,
 _xlfn.LAMBDA(_xlpm.r,
 IF(_xlpm.r,
 _xlfn.LET(_xlpm.fSem, $B$4,
     _xlpm.fSemP, EDATE(_xlpm.fSem, -6),
     _xlpm.qpMSem, DATEDIF(_xlpm.r, _xlpm.fSem, "m") / 12,
     _xlpm.qpMSemP, _xlpm.qpMSem - 1,
     _xlpm.pai, IF(_xlpm.qpMSemP &gt; MAX(tCorr[Années]), _xlfn.XLOOKUP(_xlpm.qpMSem, tCorr[Années], tCorr[Montant], , 1), "x"),
     _xlpm.nbM, MIN(MONTH(_xlpm.fSem) - MONTH(_xlpm.r) + 1, 6),
     _xlpm.panbM, _xlfn.XLOOKUP(_xlpm.qpMSem, tCorr[Années], tCorr[Montant], , 1) * _xlpm.nbM / 6,
     _xlpm.panbMP, _xlfn.XLOOKUP(_xlpm.qpMSemP, tCorr[Années], tCorr[Montant], , 1) * (6 - _xlpm.nbM) / 6,
     ROUND(IF(ISNUMBER(_xlpm.pai), _xlpm.pai, _xlpm.panbM + _xlpm.panbMP), 2)),
 "")
)
)</f>
        <v>101</v>
      </c>
      <c r="J8" s="20">
        <v>101</v>
      </c>
      <c r="K8" s="18"/>
      <c r="L8" s="10">
        <v>3</v>
      </c>
      <c r="M8" s="10">
        <f>202/2</f>
        <v>101</v>
      </c>
      <c r="O8" s="21"/>
    </row>
    <row r="9" spans="1:15" x14ac:dyDescent="0.25">
      <c r="B9" s="1"/>
      <c r="C9" s="1"/>
      <c r="D9" s="1"/>
      <c r="E9" s="14">
        <v>44409</v>
      </c>
      <c r="F9" s="15">
        <f t="shared" ref="F9:F19" si="0">DATEDIF(E9,$B$4,"m")/12</f>
        <v>2.3333333333333335</v>
      </c>
      <c r="G9" s="16"/>
      <c r="H9" s="16">
        <f t="shared" ref="H9:H19" ca="1" si="1">VLOOKUP(F9,OFFSET($L:$M,5,0,COUNTA($L:$M)),2,TRUE)</f>
        <v>0</v>
      </c>
      <c r="I9" s="12">
        <v>101</v>
      </c>
      <c r="J9" s="20">
        <v>84.17</v>
      </c>
      <c r="K9" s="18"/>
      <c r="L9" s="10">
        <v>4</v>
      </c>
      <c r="M9" s="10">
        <f>403/2</f>
        <v>201.5</v>
      </c>
    </row>
    <row r="10" spans="1:15" x14ac:dyDescent="0.25">
      <c r="B10" s="1"/>
      <c r="C10" s="1"/>
      <c r="D10" s="1"/>
      <c r="E10" s="6">
        <v>42491</v>
      </c>
      <c r="F10" s="8">
        <f t="shared" si="0"/>
        <v>7.583333333333333</v>
      </c>
      <c r="G10" s="1"/>
      <c r="H10" s="1">
        <f t="shared" ca="1" si="1"/>
        <v>502.5</v>
      </c>
      <c r="I10" s="12">
        <v>602.5</v>
      </c>
      <c r="J10" s="20">
        <v>602.5</v>
      </c>
      <c r="K10" s="18"/>
      <c r="L10" s="10">
        <v>5</v>
      </c>
      <c r="M10" s="10">
        <f>604/2</f>
        <v>302</v>
      </c>
    </row>
    <row r="11" spans="1:15" x14ac:dyDescent="0.25">
      <c r="B11" s="1"/>
      <c r="C11" s="1"/>
      <c r="D11" s="1"/>
      <c r="E11" s="6">
        <v>42583</v>
      </c>
      <c r="F11" s="8">
        <f t="shared" si="0"/>
        <v>7.333333333333333</v>
      </c>
      <c r="G11" s="1"/>
      <c r="H11" s="1">
        <f t="shared" ca="1" si="1"/>
        <v>502.5</v>
      </c>
      <c r="I11" s="12">
        <v>585.83000000000004</v>
      </c>
      <c r="J11" s="20">
        <v>585.83000000000004</v>
      </c>
      <c r="K11" s="18"/>
      <c r="L11" s="10">
        <v>6</v>
      </c>
      <c r="M11" s="10">
        <f>805/2</f>
        <v>402.5</v>
      </c>
    </row>
    <row r="12" spans="1:15" x14ac:dyDescent="0.25">
      <c r="B12" s="1"/>
      <c r="C12" s="1"/>
      <c r="D12" s="1"/>
      <c r="E12" s="6">
        <v>42217</v>
      </c>
      <c r="F12" s="8">
        <f t="shared" si="0"/>
        <v>8.3333333333333339</v>
      </c>
      <c r="G12" s="1"/>
      <c r="H12" s="1">
        <f t="shared" ca="1" si="1"/>
        <v>602.5</v>
      </c>
      <c r="I12" s="12">
        <v>685.83</v>
      </c>
      <c r="J12" s="20">
        <v>685.83</v>
      </c>
      <c r="K12" s="18"/>
      <c r="L12" s="10">
        <v>7</v>
      </c>
      <c r="M12" s="10">
        <f>1005/2</f>
        <v>502.5</v>
      </c>
    </row>
    <row r="13" spans="1:15" x14ac:dyDescent="0.25">
      <c r="B13" s="1"/>
      <c r="C13" s="1"/>
      <c r="D13" s="1"/>
      <c r="E13" s="6"/>
      <c r="F13" s="19">
        <f t="shared" si="0"/>
        <v>123.91666666666667</v>
      </c>
      <c r="G13" s="1"/>
      <c r="H13" s="1">
        <f t="shared" ca="1" si="1"/>
        <v>1352.5</v>
      </c>
      <c r="I13" s="12" t="str">
        <v/>
      </c>
      <c r="J13" s="20"/>
      <c r="K13" s="18"/>
      <c r="L13" s="10">
        <v>8</v>
      </c>
      <c r="M13" s="10">
        <f>1205/2</f>
        <v>602.5</v>
      </c>
    </row>
    <row r="14" spans="1:15" x14ac:dyDescent="0.25">
      <c r="B14" s="1"/>
      <c r="C14" s="1"/>
      <c r="D14" s="1"/>
      <c r="E14" s="6"/>
      <c r="F14" s="19">
        <f t="shared" si="0"/>
        <v>123.91666666666667</v>
      </c>
      <c r="G14" s="1"/>
      <c r="H14" s="1">
        <f t="shared" ca="1" si="1"/>
        <v>1352.5</v>
      </c>
      <c r="I14" s="12" t="str">
        <v/>
      </c>
      <c r="J14" s="20"/>
      <c r="K14" s="18"/>
      <c r="L14" s="10">
        <v>9</v>
      </c>
      <c r="M14" s="10">
        <f>1405/2</f>
        <v>702.5</v>
      </c>
    </row>
    <row r="15" spans="1:15" x14ac:dyDescent="0.25">
      <c r="B15" s="1"/>
      <c r="C15" s="1"/>
      <c r="D15" s="1"/>
      <c r="E15" s="6"/>
      <c r="F15" s="19">
        <f t="shared" si="0"/>
        <v>123.91666666666667</v>
      </c>
      <c r="G15" s="1"/>
      <c r="H15" s="1">
        <f t="shared" ca="1" si="1"/>
        <v>1352.5</v>
      </c>
      <c r="I15" s="12" t="str">
        <v/>
      </c>
      <c r="J15" s="20"/>
      <c r="K15" s="18"/>
      <c r="L15" s="10">
        <v>10</v>
      </c>
      <c r="M15" s="10">
        <f>1605/2</f>
        <v>802.5</v>
      </c>
    </row>
    <row r="16" spans="1:15" x14ac:dyDescent="0.25">
      <c r="B16" s="1"/>
      <c r="C16" s="1"/>
      <c r="D16" s="1"/>
      <c r="E16" s="6"/>
      <c r="F16" s="19">
        <f t="shared" si="0"/>
        <v>123.91666666666667</v>
      </c>
      <c r="G16" s="1"/>
      <c r="H16" s="1">
        <f t="shared" ca="1" si="1"/>
        <v>1352.5</v>
      </c>
      <c r="I16" s="12" t="str">
        <v/>
      </c>
      <c r="J16" s="20"/>
      <c r="K16" s="18"/>
      <c r="L16" s="10">
        <v>11</v>
      </c>
      <c r="M16" s="10">
        <f>1805/2</f>
        <v>902.5</v>
      </c>
    </row>
    <row r="17" spans="2:15" x14ac:dyDescent="0.25">
      <c r="B17" s="1"/>
      <c r="C17" s="1"/>
      <c r="D17" s="1"/>
      <c r="E17" s="6"/>
      <c r="F17" s="19">
        <f t="shared" si="0"/>
        <v>123.91666666666667</v>
      </c>
      <c r="G17" s="1"/>
      <c r="H17" s="1">
        <f t="shared" ca="1" si="1"/>
        <v>1352.5</v>
      </c>
      <c r="I17" s="12" t="str">
        <v/>
      </c>
      <c r="J17" s="20"/>
      <c r="K17" s="18"/>
      <c r="L17" s="10">
        <v>12</v>
      </c>
      <c r="M17" s="10">
        <f>2105/2</f>
        <v>1052.5</v>
      </c>
      <c r="N17" t="s">
        <v>6</v>
      </c>
      <c r="O17" s="2">
        <v>45108</v>
      </c>
    </row>
    <row r="18" spans="2:15" x14ac:dyDescent="0.25">
      <c r="B18" s="1"/>
      <c r="C18" s="1"/>
      <c r="D18" s="1"/>
      <c r="E18" s="6"/>
      <c r="F18" s="19">
        <f t="shared" si="0"/>
        <v>123.91666666666667</v>
      </c>
      <c r="G18" s="1"/>
      <c r="H18" s="1">
        <f t="shared" ca="1" si="1"/>
        <v>1352.5</v>
      </c>
      <c r="I18" s="12" t="str">
        <v/>
      </c>
      <c r="J18" s="20"/>
      <c r="K18" s="18"/>
      <c r="L18" s="10">
        <v>13</v>
      </c>
      <c r="M18" s="10">
        <f>2405/2</f>
        <v>1202.5</v>
      </c>
      <c r="N18" t="s">
        <v>7</v>
      </c>
      <c r="O18" s="2">
        <v>45839</v>
      </c>
    </row>
    <row r="19" spans="2:15" x14ac:dyDescent="0.25">
      <c r="B19" s="1"/>
      <c r="C19" s="1"/>
      <c r="D19" s="1"/>
      <c r="E19" s="6"/>
      <c r="F19" s="19">
        <f t="shared" si="0"/>
        <v>123.91666666666667</v>
      </c>
      <c r="G19" s="1"/>
      <c r="H19" s="1">
        <f t="shared" ca="1" si="1"/>
        <v>1352.5</v>
      </c>
      <c r="I19" s="13" t="str">
        <v/>
      </c>
      <c r="J19" s="20"/>
      <c r="K19" s="18"/>
      <c r="L19" s="10">
        <v>14</v>
      </c>
      <c r="M19" s="10">
        <f>2705/2</f>
        <v>1352.5</v>
      </c>
      <c r="N19" t="s">
        <v>8</v>
      </c>
      <c r="O19" s="2">
        <v>46569</v>
      </c>
    </row>
    <row r="22" spans="2:15" x14ac:dyDescent="0.25">
      <c r="D22" s="9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4A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49CBD108-4265-4FC5-8373-6EB8AB27A94F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PAILLET</dc:creator>
  <cp:lastModifiedBy>JF</cp:lastModifiedBy>
  <dcterms:created xsi:type="dcterms:W3CDTF">2023-10-14T08:10:07Z</dcterms:created>
  <dcterms:modified xsi:type="dcterms:W3CDTF">2023-10-15T09:09:16Z</dcterms:modified>
</cp:coreProperties>
</file>