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2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EBDEE0A-055F-47E8-95AA-506247418B40}" xr6:coauthVersionLast="47" xr6:coauthVersionMax="47" xr10:uidLastSave="{00000000-0000-0000-0000-000000000000}"/>
  <bookViews>
    <workbookView xWindow="5790" yWindow="1080" windowWidth="23085" windowHeight="12015" xr2:uid="{B4BEA100-12C0-4C8E-8C12-9688B9E8E7EC}"/>
  </bookViews>
  <sheets>
    <sheet name="Calculateur de prêt" sheetId="2" r:id="rId1"/>
    <sheet name="Calculateur de prêt (2)" sheetId="3" r:id="rId2"/>
  </sheets>
  <definedNames>
    <definedName name="AnnéesPrêt">#REF!</definedName>
    <definedName name="CoûtPrêtTotal">#REF!</definedName>
    <definedName name="DateDébutPrêt">#REF!</definedName>
    <definedName name="DernièreColonne">#REF!</definedName>
    <definedName name="DernièreLigne">#REF!</definedName>
    <definedName name="LigneEnTête">#REF!</definedName>
    <definedName name="LigneTitreRegion1..D6">#REF!</definedName>
    <definedName name="MontantPrêt">#REF!</definedName>
    <definedName name="NombreDePaiements">#REF!</definedName>
    <definedName name="TauxIntérêt">#REF!</definedName>
    <definedName name="TitreColonne1">#REF!</definedName>
    <definedName name="Total_Intérêts">#REF!</definedName>
    <definedName name="ZoneImpression_DÉFINIR">#REF!</definedName>
    <definedName name="ZoneTitreLigne2..H6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2" l="1" a="1"/>
  <c r="D12" i="2" s="1"/>
  <c r="E12" i="2" a="1"/>
  <c r="E12" i="2"/>
  <c r="F12" i="2" a="1"/>
  <c r="F12" i="2" s="1"/>
  <c r="G12" i="2" a="1"/>
  <c r="G12" i="2"/>
  <c r="H12" i="2" a="1"/>
  <c r="H12" i="2" s="1"/>
  <c r="I12" i="2" a="1"/>
  <c r="I12" i="2"/>
  <c r="J12" i="2" a="1"/>
  <c r="J12" i="2" s="1"/>
  <c r="K12" i="2" a="1"/>
  <c r="K12" i="2"/>
  <c r="L12" i="2" a="1"/>
  <c r="L12" i="2" s="1"/>
  <c r="C12" i="2" a="1"/>
  <c r="C12" i="2" s="1"/>
  <c r="D11" i="2" a="1"/>
  <c r="D11" i="2" s="1"/>
  <c r="E11" i="2" a="1"/>
  <c r="E11" i="2"/>
  <c r="F11" i="2" a="1"/>
  <c r="F11" i="2" s="1"/>
  <c r="G11" i="2" a="1"/>
  <c r="G11" i="2"/>
  <c r="H11" i="2" a="1"/>
  <c r="H11" i="2" s="1"/>
  <c r="I11" i="2" a="1"/>
  <c r="I11" i="2"/>
  <c r="J11" i="2" a="1"/>
  <c r="J11" i="2" s="1"/>
  <c r="K11" i="2" a="1"/>
  <c r="K11" i="2"/>
  <c r="L11" i="2" a="1"/>
  <c r="L11" i="2" s="1"/>
  <c r="C11" i="2" a="1"/>
  <c r="C11" i="2" s="1"/>
  <c r="C6" i="2"/>
  <c r="E6" i="2"/>
  <c r="B21" i="2"/>
  <c r="B22" i="2" s="1"/>
  <c r="B5" i="3"/>
  <c r="B7" i="3" s="1"/>
  <c r="B8" i="3" l="1"/>
  <c r="B9" i="3" s="1"/>
  <c r="B13" i="3" s="1"/>
  <c r="B26" i="2"/>
  <c r="B16" i="3" l="1"/>
  <c r="C20" i="3"/>
  <c r="C33" i="2"/>
  <c r="B29" i="2"/>
  <c r="D39" i="3" l="1"/>
  <c r="D31" i="3"/>
  <c r="D23" i="3"/>
  <c r="I20" i="3"/>
  <c r="C21" i="3" s="1"/>
  <c r="D42" i="3"/>
  <c r="D40" i="3"/>
  <c r="D32" i="3"/>
  <c r="D24" i="3"/>
  <c r="D36" i="3"/>
  <c r="D20" i="3"/>
  <c r="D37" i="3"/>
  <c r="D30" i="3"/>
  <c r="D22" i="3"/>
  <c r="D41" i="3"/>
  <c r="D33" i="3"/>
  <c r="D25" i="3"/>
  <c r="D34" i="3"/>
  <c r="D26" i="3"/>
  <c r="D44" i="3"/>
  <c r="D29" i="3"/>
  <c r="D21" i="3"/>
  <c r="D38" i="3"/>
  <c r="D43" i="3"/>
  <c r="D35" i="3"/>
  <c r="D27" i="3"/>
  <c r="D28" i="3"/>
  <c r="D54" i="2"/>
  <c r="D46" i="2"/>
  <c r="D38" i="2"/>
  <c r="D57" i="2"/>
  <c r="D49" i="2"/>
  <c r="D41" i="2"/>
  <c r="D42" i="2"/>
  <c r="D55" i="2"/>
  <c r="D47" i="2"/>
  <c r="D39" i="2"/>
  <c r="D56" i="2"/>
  <c r="D48" i="2"/>
  <c r="D40" i="2"/>
  <c r="D51" i="2"/>
  <c r="D43" i="2"/>
  <c r="D35" i="2"/>
  <c r="D52" i="2"/>
  <c r="D44" i="2"/>
  <c r="D36" i="2"/>
  <c r="I33" i="2"/>
  <c r="C34" i="2" s="1"/>
  <c r="I34" i="2" s="1"/>
  <c r="C35" i="2" s="1"/>
  <c r="D53" i="2"/>
  <c r="D45" i="2"/>
  <c r="D37" i="2"/>
  <c r="D33" i="2"/>
  <c r="D50" i="2"/>
  <c r="D34" i="2"/>
  <c r="E21" i="3" l="1"/>
  <c r="I21" i="3"/>
  <c r="C22" i="3" s="1"/>
  <c r="G21" i="3"/>
  <c r="E20" i="3"/>
  <c r="F20" i="3" s="1"/>
  <c r="F21" i="3" s="1"/>
  <c r="I35" i="2"/>
  <c r="C36" i="2" s="1"/>
  <c r="E34" i="2"/>
  <c r="E33" i="2"/>
  <c r="F33" i="2" l="1"/>
  <c r="F34" i="2" s="1"/>
  <c r="C7" i="2"/>
  <c r="G34" i="2"/>
  <c r="D6" i="2" s="1"/>
  <c r="D7" i="2"/>
  <c r="G20" i="3"/>
  <c r="H20" i="3" s="1"/>
  <c r="H21" i="3" s="1"/>
  <c r="I22" i="3"/>
  <c r="C23" i="3" s="1"/>
  <c r="G33" i="2"/>
  <c r="I36" i="2"/>
  <c r="C37" i="2" s="1"/>
  <c r="E35" i="2"/>
  <c r="D8" i="2" l="1"/>
  <c r="G35" i="2"/>
  <c r="E7" i="2"/>
  <c r="E8" i="2" s="1"/>
  <c r="H33" i="2"/>
  <c r="H34" i="2" s="1"/>
  <c r="C8" i="2"/>
  <c r="E23" i="3"/>
  <c r="G23" i="3" s="1"/>
  <c r="I23" i="3"/>
  <c r="C24" i="3" s="1"/>
  <c r="E22" i="3"/>
  <c r="I37" i="2"/>
  <c r="C38" i="2" s="1"/>
  <c r="F35" i="2"/>
  <c r="E36" i="2"/>
  <c r="G36" i="2" s="1"/>
  <c r="F6" i="2" s="1"/>
  <c r="F8" i="2" s="1"/>
  <c r="H35" i="2" l="1"/>
  <c r="H36" i="2" s="1"/>
  <c r="G22" i="3"/>
  <c r="H22" i="3" s="1"/>
  <c r="H23" i="3" s="1"/>
  <c r="F22" i="3"/>
  <c r="F23" i="3" s="1"/>
  <c r="I24" i="3"/>
  <c r="C25" i="3" s="1"/>
  <c r="F36" i="2"/>
  <c r="I38" i="2"/>
  <c r="C39" i="2" s="1"/>
  <c r="E37" i="2"/>
  <c r="G37" i="2" s="1"/>
  <c r="H37" i="2" l="1"/>
  <c r="G6" i="2"/>
  <c r="G8" i="2" s="1"/>
  <c r="E24" i="3"/>
  <c r="G24" i="3" s="1"/>
  <c r="F24" i="3"/>
  <c r="I25" i="3"/>
  <c r="C26" i="3" s="1"/>
  <c r="H24" i="3"/>
  <c r="I39" i="2"/>
  <c r="C40" i="2" s="1"/>
  <c r="E38" i="2"/>
  <c r="G38" i="2" s="1"/>
  <c r="F37" i="2"/>
  <c r="H38" i="2" l="1"/>
  <c r="H6" i="2"/>
  <c r="H8" i="2" s="1"/>
  <c r="H25" i="3"/>
  <c r="E25" i="3"/>
  <c r="G25" i="3" s="1"/>
  <c r="I26" i="3"/>
  <c r="C27" i="3" s="1"/>
  <c r="F25" i="3"/>
  <c r="F38" i="2"/>
  <c r="I40" i="2"/>
  <c r="C41" i="2" s="1"/>
  <c r="E39" i="2"/>
  <c r="G39" i="2" s="1"/>
  <c r="H39" i="2" l="1"/>
  <c r="I6" i="2"/>
  <c r="I8" i="2" s="1"/>
  <c r="I27" i="3"/>
  <c r="C28" i="3" s="1"/>
  <c r="E26" i="3"/>
  <c r="G26" i="3" s="1"/>
  <c r="H26" i="3" s="1"/>
  <c r="F39" i="2"/>
  <c r="I41" i="2"/>
  <c r="C42" i="2" s="1"/>
  <c r="E40" i="2"/>
  <c r="G40" i="2" s="1"/>
  <c r="H40" i="2" l="1"/>
  <c r="J6" i="2"/>
  <c r="J8" i="2" s="1"/>
  <c r="E27" i="3"/>
  <c r="G27" i="3" s="1"/>
  <c r="H27" i="3" s="1"/>
  <c r="F26" i="3"/>
  <c r="F27" i="3" s="1"/>
  <c r="I28" i="3"/>
  <c r="C29" i="3" s="1"/>
  <c r="F40" i="2"/>
  <c r="I42" i="2"/>
  <c r="C43" i="2" s="1"/>
  <c r="E41" i="2"/>
  <c r="G41" i="2" s="1"/>
  <c r="H41" i="2" l="1"/>
  <c r="K6" i="2"/>
  <c r="K8" i="2" s="1"/>
  <c r="I29" i="3"/>
  <c r="C30" i="3" s="1"/>
  <c r="E28" i="3"/>
  <c r="G28" i="3" s="1"/>
  <c r="H28" i="3" s="1"/>
  <c r="I43" i="2"/>
  <c r="C44" i="2" s="1"/>
  <c r="F41" i="2"/>
  <c r="E42" i="2"/>
  <c r="G42" i="2" s="1"/>
  <c r="H42" i="2" l="1"/>
  <c r="L6" i="2"/>
  <c r="L8" i="2" s="1"/>
  <c r="E29" i="3"/>
  <c r="G29" i="3" s="1"/>
  <c r="H29" i="3" s="1"/>
  <c r="F28" i="3"/>
  <c r="F29" i="3" s="1"/>
  <c r="I30" i="3"/>
  <c r="C31" i="3" s="1"/>
  <c r="F42" i="2"/>
  <c r="I44" i="2"/>
  <c r="C45" i="2" s="1"/>
  <c r="E43" i="2"/>
  <c r="G43" i="2" s="1"/>
  <c r="H43" i="2" l="1"/>
  <c r="I31" i="3"/>
  <c r="C32" i="3" s="1"/>
  <c r="E30" i="3"/>
  <c r="G30" i="3" s="1"/>
  <c r="H30" i="3" s="1"/>
  <c r="F43" i="2"/>
  <c r="I45" i="2"/>
  <c r="C46" i="2" s="1"/>
  <c r="E44" i="2"/>
  <c r="G44" i="2" s="1"/>
  <c r="H44" i="2" l="1"/>
  <c r="H45" i="2" s="1"/>
  <c r="F30" i="3"/>
  <c r="I32" i="3"/>
  <c r="C33" i="3" s="1"/>
  <c r="E31" i="3"/>
  <c r="G31" i="3" s="1"/>
  <c r="H31" i="3" s="1"/>
  <c r="E45" i="2"/>
  <c r="G45" i="2" s="1"/>
  <c r="F44" i="2"/>
  <c r="F45" i="2" s="1"/>
  <c r="I46" i="2"/>
  <c r="C47" i="2" s="1"/>
  <c r="F31" i="3" l="1"/>
  <c r="I33" i="3"/>
  <c r="C34" i="3" s="1"/>
  <c r="E32" i="3"/>
  <c r="G32" i="3" s="1"/>
  <c r="H32" i="3" s="1"/>
  <c r="I47" i="2"/>
  <c r="C48" i="2" s="1"/>
  <c r="E46" i="2"/>
  <c r="G46" i="2" s="1"/>
  <c r="H46" i="2" s="1"/>
  <c r="I34" i="3" l="1"/>
  <c r="C35" i="3" s="1"/>
  <c r="E33" i="3"/>
  <c r="G33" i="3" s="1"/>
  <c r="H33" i="3" s="1"/>
  <c r="F32" i="3"/>
  <c r="F33" i="3" s="1"/>
  <c r="F46" i="2"/>
  <c r="I48" i="2"/>
  <c r="C49" i="2" s="1"/>
  <c r="E47" i="2"/>
  <c r="G47" i="2" s="1"/>
  <c r="H47" i="2" s="1"/>
  <c r="I35" i="3" l="1"/>
  <c r="C36" i="3" s="1"/>
  <c r="E34" i="3"/>
  <c r="G34" i="3" s="1"/>
  <c r="H34" i="3" s="1"/>
  <c r="F47" i="2"/>
  <c r="I49" i="2"/>
  <c r="C50" i="2" s="1"/>
  <c r="E48" i="2"/>
  <c r="G48" i="2" s="1"/>
  <c r="H48" i="2" s="1"/>
  <c r="F34" i="3" l="1"/>
  <c r="I36" i="3"/>
  <c r="C37" i="3" s="1"/>
  <c r="E35" i="3"/>
  <c r="G35" i="3" s="1"/>
  <c r="H35" i="3" s="1"/>
  <c r="I50" i="2"/>
  <c r="C51" i="2" s="1"/>
  <c r="E49" i="2"/>
  <c r="G49" i="2" s="1"/>
  <c r="H49" i="2" s="1"/>
  <c r="F48" i="2"/>
  <c r="F49" i="2" l="1"/>
  <c r="I37" i="3"/>
  <c r="C38" i="3" s="1"/>
  <c r="E36" i="3"/>
  <c r="G36" i="3" s="1"/>
  <c r="H36" i="3" s="1"/>
  <c r="F35" i="3"/>
  <c r="F36" i="3" s="1"/>
  <c r="E50" i="2"/>
  <c r="G50" i="2" s="1"/>
  <c r="H50" i="2" s="1"/>
  <c r="I51" i="2"/>
  <c r="C52" i="2" s="1"/>
  <c r="I38" i="3" l="1"/>
  <c r="C39" i="3" s="1"/>
  <c r="E37" i="3"/>
  <c r="G37" i="3" s="1"/>
  <c r="H37" i="3" s="1"/>
  <c r="I52" i="2"/>
  <c r="C53" i="2" s="1"/>
  <c r="E51" i="2"/>
  <c r="G51" i="2" s="1"/>
  <c r="H51" i="2" s="1"/>
  <c r="F50" i="2"/>
  <c r="I39" i="3" l="1"/>
  <c r="C40" i="3" s="1"/>
  <c r="E38" i="3"/>
  <c r="G38" i="3" s="1"/>
  <c r="H38" i="3" s="1"/>
  <c r="F37" i="3"/>
  <c r="F38" i="3" s="1"/>
  <c r="F51" i="2"/>
  <c r="I53" i="2"/>
  <c r="C54" i="2" s="1"/>
  <c r="E52" i="2"/>
  <c r="G52" i="2" s="1"/>
  <c r="H52" i="2" s="1"/>
  <c r="I40" i="3" l="1"/>
  <c r="C41" i="3" s="1"/>
  <c r="E39" i="3"/>
  <c r="G39" i="3" s="1"/>
  <c r="H39" i="3" s="1"/>
  <c r="F52" i="2"/>
  <c r="E53" i="2"/>
  <c r="G53" i="2" s="1"/>
  <c r="H53" i="2" s="1"/>
  <c r="I54" i="2"/>
  <c r="C55" i="2" s="1"/>
  <c r="I41" i="3" l="1"/>
  <c r="C42" i="3" s="1"/>
  <c r="E40" i="3"/>
  <c r="G40" i="3" s="1"/>
  <c r="H40" i="3" s="1"/>
  <c r="F39" i="3"/>
  <c r="F40" i="3" s="1"/>
  <c r="E54" i="2"/>
  <c r="G54" i="2" s="1"/>
  <c r="H54" i="2" s="1"/>
  <c r="I55" i="2"/>
  <c r="C56" i="2" s="1"/>
  <c r="F53" i="2"/>
  <c r="I42" i="3" l="1"/>
  <c r="C43" i="3" s="1"/>
  <c r="E41" i="3"/>
  <c r="G41" i="3" s="1"/>
  <c r="H41" i="3" s="1"/>
  <c r="F54" i="2"/>
  <c r="I56" i="2"/>
  <c r="C57" i="2" s="1"/>
  <c r="E55" i="2"/>
  <c r="G55" i="2" s="1"/>
  <c r="H55" i="2" s="1"/>
  <c r="F41" i="3" l="1"/>
  <c r="I43" i="3"/>
  <c r="C44" i="3" s="1"/>
  <c r="E42" i="3"/>
  <c r="G42" i="3" s="1"/>
  <c r="H42" i="3" s="1"/>
  <c r="I57" i="2"/>
  <c r="E57" i="2" s="1"/>
  <c r="G57" i="2" s="1"/>
  <c r="E56" i="2"/>
  <c r="G56" i="2" s="1"/>
  <c r="H56" i="2" s="1"/>
  <c r="F55" i="2"/>
  <c r="F56" i="2" l="1"/>
  <c r="H43" i="3"/>
  <c r="F42" i="3"/>
  <c r="I44" i="3"/>
  <c r="E44" i="3" s="1"/>
  <c r="G44" i="3" s="1"/>
  <c r="E43" i="3"/>
  <c r="G43" i="3" s="1"/>
  <c r="H57" i="2"/>
  <c r="F57" i="2"/>
  <c r="H44" i="3" l="1"/>
  <c r="F43" i="3"/>
  <c r="F44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<sst xmlns="http://schemas.openxmlformats.org/spreadsheetml/2006/main" count="50" uniqueCount="31">
  <si>
    <t>CALCULATEUR DE PRÊT</t>
  </si>
  <si>
    <t>Valeur de l'immeuble</t>
  </si>
  <si>
    <t>Cashdown</t>
  </si>
  <si>
    <t>Travaux a faire</t>
  </si>
  <si>
    <t>% mise de fond</t>
  </si>
  <si>
    <t>Montant du prêt</t>
  </si>
  <si>
    <t>Prime SCHL</t>
  </si>
  <si>
    <t>Montant total prêt</t>
  </si>
  <si>
    <t>Montant financement</t>
  </si>
  <si>
    <t>Taux d'interêt</t>
  </si>
  <si>
    <t>Terme</t>
  </si>
  <si>
    <t>Mois</t>
  </si>
  <si>
    <t>Paiement</t>
  </si>
  <si>
    <t>Année</t>
  </si>
  <si>
    <t>Solde départ</t>
  </si>
  <si>
    <t>Capital versé</t>
  </si>
  <si>
    <t>Capital cumulé</t>
  </si>
  <si>
    <t>Intérêt</t>
  </si>
  <si>
    <t>Intérêt cumulé</t>
  </si>
  <si>
    <t>Solde final</t>
  </si>
  <si>
    <t>Année 1</t>
  </si>
  <si>
    <t>Année 2</t>
  </si>
  <si>
    <t>Capital</t>
  </si>
  <si>
    <t>Année 3</t>
  </si>
  <si>
    <t>Année 4</t>
  </si>
  <si>
    <t>Année 5</t>
  </si>
  <si>
    <t>Année 6</t>
  </si>
  <si>
    <t>Année 7</t>
  </si>
  <si>
    <t>Année 8</t>
  </si>
  <si>
    <t>Année 9</t>
  </si>
  <si>
    <t>Année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</si>
</sst>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$&quot;_);[Red]\(#,##0.00\ &quot;$&quot;\)"/>
    <numFmt numFmtId="165" formatCode="_ * #,##0.00_)_ ;_ * \(#,##0.00\)_ ;_ * &quot;-&quot;??_)_ ;_ @_ "/>
    <numFmt numFmtId="166" formatCode="_ * #,##0_)_ ;_ * \(#,##0\)_ ;_ * &quot;-&quot;??_)_ ;_ @_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35"/>
      <color theme="1"/>
      <name val="Calibri"/>
      <family val="2"/>
    </font>
    <font>
      <sz val="1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DEEAF6"/>
        <bgColor rgb="FFDEEAF6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21">
    <xf numFmtId="0" fontId="0" fillId="0" borderId="0" xfId="0"/>
    <xf numFmtId="165" fontId="5" fillId="0" borderId="0" xfId="2" applyNumberFormat="1" applyFont="1"/>
    <xf numFmtId="0" fontId="2" fillId="0" borderId="0" xfId="2"/>
    <xf numFmtId="165" fontId="6" fillId="0" borderId="0" xfId="2" applyNumberFormat="1" applyFont="1"/>
    <xf numFmtId="9" fontId="5" fillId="0" borderId="0" xfId="2" applyNumberFormat="1" applyFont="1" applyAlignment="1">
      <alignment horizontal="center" vertical="center"/>
    </xf>
    <xf numFmtId="10" fontId="5" fillId="0" borderId="0" xfId="2" applyNumberFormat="1" applyFont="1"/>
    <xf numFmtId="164" fontId="5" fillId="0" borderId="0" xfId="2" applyNumberFormat="1" applyFont="1"/>
    <xf numFmtId="166" fontId="5" fillId="0" borderId="0" xfId="2" applyNumberFormat="1" applyFont="1"/>
    <xf numFmtId="9" fontId="5" fillId="0" borderId="0" xfId="3" applyFont="1"/>
    <xf numFmtId="0" fontId="5" fillId="3" borderId="0" xfId="2" applyFont="1" applyFill="1" applyAlignment="1">
      <alignment horizontal="center" vertical="center"/>
    </xf>
    <xf numFmtId="165" fontId="5" fillId="3" borderId="0" xfId="2" applyNumberFormat="1" applyFont="1" applyFill="1"/>
    <xf numFmtId="164" fontId="5" fillId="3" borderId="0" xfId="2" applyNumberFormat="1" applyFont="1" applyFill="1"/>
    <xf numFmtId="9" fontId="5" fillId="0" borderId="0" xfId="2" applyNumberFormat="1" applyFont="1"/>
    <xf numFmtId="0" fontId="5" fillId="0" borderId="0" xfId="2" applyFont="1" applyAlignment="1">
      <alignment horizontal="center" vertical="center"/>
    </xf>
    <xf numFmtId="165" fontId="2" fillId="0" borderId="0" xfId="1" applyFont="1"/>
    <xf numFmtId="165" fontId="2" fillId="0" borderId="1" xfId="1" applyFont="1" applyBorder="1"/>
    <xf numFmtId="9" fontId="2" fillId="0" borderId="0" xfId="1" applyNumberFormat="1" applyFont="1"/>
    <xf numFmtId="165" fontId="3" fillId="2" borderId="0" xfId="2" applyNumberFormat="1" applyFont="1" applyFill="1" applyAlignment="1">
      <alignment horizontal="center" vertical="center"/>
    </xf>
    <xf numFmtId="0" fontId="4" fillId="0" borderId="0" xfId="2" applyFont="1"/>
    <xf numFmtId="0" fontId="2" fillId="0" borderId="0" xfId="2"/>
    <xf numFmtId="165" fontId="2" fillId="4" borderId="0" xfId="1" applyFont="1" applyFill="1"/>
  </cellXfs>
  <cellStyles count="4">
    <cellStyle name="Milliers" xfId="1" builtinId="3"/>
    <cellStyle name="Normal" xfId="0" builtinId="0"/>
    <cellStyle name="Normal 2" xfId="2" xr:uid="{6CA64EC5-6D4B-4759-BA7A-630ED4913352}"/>
    <cellStyle name="Pourcentage 2" xfId="3" xr:uid="{180C90A0-E833-4D4F-ABA0-7047DC0028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: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8B922-4690-4594-8088-18F8574227A9}">
  <dimension ref="A1:Z1012"/>
  <sheetViews>
    <sheetView tabSelected="1" topLeftCell="A3" workbookViewId="0">
      <selection activeCell="C11" sqref="C11:C12"/>
    </sheetView>
  </sheetViews>
  <sheetFormatPr baseColWidth="10" defaultColWidth="14.42578125" defaultRowHeight="15" customHeight="1" x14ac:dyDescent="0.2"/>
  <cols>
    <col min="1" max="1" width="23.28515625" style="2" customWidth="1"/>
    <col min="2" max="2" width="11.5703125" style="2" customWidth="1"/>
    <col min="3" max="3" width="16.42578125" style="2" customWidth="1"/>
    <col min="4" max="4" width="13.5703125" style="2" customWidth="1"/>
    <col min="5" max="5" width="12.5703125" style="2" customWidth="1"/>
    <col min="6" max="6" width="14.28515625" style="2" customWidth="1"/>
    <col min="7" max="7" width="12.5703125" style="2" customWidth="1"/>
    <col min="8" max="8" width="14.28515625" style="2" customWidth="1"/>
    <col min="9" max="9" width="12.28515625" style="2" bestFit="1" customWidth="1"/>
    <col min="10" max="10" width="17.42578125" style="2" customWidth="1"/>
    <col min="11" max="11" width="12.42578125" style="2" customWidth="1"/>
    <col min="12" max="12" width="12" style="2" bestFit="1" customWidth="1"/>
    <col min="13" max="13" width="22.85546875" style="2" customWidth="1"/>
    <col min="14" max="14" width="12.42578125" style="2" customWidth="1"/>
    <col min="15" max="26" width="10.7109375" style="2" customWidth="1"/>
    <col min="27" max="16384" width="14.42578125" style="2"/>
  </cols>
  <sheetData>
    <row r="1" spans="1:13" ht="15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15" customHeight="1" x14ac:dyDescent="0.2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ht="15" customHeight="1" x14ac:dyDescent="0.2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15" customHeight="1" x14ac:dyDescent="0.2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</row>
    <row r="5" spans="1:13" ht="15" customHeight="1" x14ac:dyDescent="0.2">
      <c r="A5" s="14"/>
      <c r="B5" s="14"/>
      <c r="C5" s="14" t="s">
        <v>20</v>
      </c>
      <c r="D5" s="14" t="s">
        <v>21</v>
      </c>
      <c r="E5" s="14" t="s">
        <v>23</v>
      </c>
      <c r="F5" s="14" t="s">
        <v>24</v>
      </c>
      <c r="G5" s="14" t="s">
        <v>25</v>
      </c>
      <c r="H5" s="14" t="s">
        <v>26</v>
      </c>
      <c r="I5" s="14" t="s">
        <v>27</v>
      </c>
      <c r="J5" s="14" t="s">
        <v>28</v>
      </c>
      <c r="K5" s="14" t="s">
        <v>29</v>
      </c>
      <c r="L5" s="14" t="s">
        <v>30</v>
      </c>
      <c r="M5" s="14"/>
    </row>
    <row r="6" spans="1:13" ht="15" customHeight="1" x14ac:dyDescent="0.2">
      <c r="A6" s="14" t="s">
        <v>17</v>
      </c>
      <c r="B6" s="16">
        <v>0.05</v>
      </c>
      <c r="C6" s="14">
        <f>G33</f>
        <v>42101.975980415795</v>
      </c>
      <c r="D6" s="14">
        <f>G34</f>
        <v>41205.301903501473</v>
      </c>
      <c r="E6" s="14">
        <f>G35</f>
        <v>40262.752279030829</v>
      </c>
      <c r="F6" s="14">
        <f>G36</f>
        <v>39271.980026924604</v>
      </c>
      <c r="G6" s="14">
        <f>G37</f>
        <v>38230.517986032035</v>
      </c>
      <c r="H6" s="14">
        <f>G38</f>
        <v>37135.772770555544</v>
      </c>
      <c r="I6" s="14">
        <f>G39</f>
        <v>35985.018312158383</v>
      </c>
      <c r="J6" s="14">
        <f>G40</f>
        <v>34775.389071673824</v>
      </c>
      <c r="K6" s="14">
        <f>G41</f>
        <v>33503.872903512762</v>
      </c>
      <c r="L6" s="14">
        <f>G42</f>
        <v>32167.303555001243</v>
      </c>
      <c r="M6" s="14"/>
    </row>
    <row r="7" spans="1:13" ht="15" customHeight="1" x14ac:dyDescent="0.2">
      <c r="A7" s="14" t="s">
        <v>22</v>
      </c>
      <c r="B7" s="14"/>
      <c r="C7" s="14">
        <f>E33</f>
        <v>17526.208253398072</v>
      </c>
      <c r="D7" s="14">
        <f>E34</f>
        <v>18422.882330312394</v>
      </c>
      <c r="E7" s="14">
        <f>E35</f>
        <v>19365.431954783038</v>
      </c>
      <c r="F7" s="14"/>
      <c r="G7" s="14"/>
      <c r="H7" s="14"/>
      <c r="I7" s="14"/>
      <c r="J7" s="14"/>
      <c r="K7" s="14"/>
      <c r="L7" s="14"/>
      <c r="M7" s="14"/>
    </row>
    <row r="8" spans="1:13" ht="15" customHeight="1" x14ac:dyDescent="0.2">
      <c r="A8" s="14"/>
      <c r="B8" s="14"/>
      <c r="C8" s="15">
        <f t="shared" ref="C8:L8" si="0">SUM(C6:C7)</f>
        <v>59628.184233813867</v>
      </c>
      <c r="D8" s="15">
        <f t="shared" si="0"/>
        <v>59628.184233813867</v>
      </c>
      <c r="E8" s="15">
        <f t="shared" si="0"/>
        <v>59628.184233813867</v>
      </c>
      <c r="F8" s="15">
        <f t="shared" si="0"/>
        <v>39271.980026924604</v>
      </c>
      <c r="G8" s="15">
        <f t="shared" si="0"/>
        <v>38230.517986032035</v>
      </c>
      <c r="H8" s="15">
        <f t="shared" si="0"/>
        <v>37135.772770555544</v>
      </c>
      <c r="I8" s="15">
        <f t="shared" si="0"/>
        <v>35985.018312158383</v>
      </c>
      <c r="J8" s="15">
        <f t="shared" si="0"/>
        <v>34775.389071673824</v>
      </c>
      <c r="K8" s="15">
        <f t="shared" si="0"/>
        <v>33503.872903512762</v>
      </c>
      <c r="L8" s="15">
        <f t="shared" si="0"/>
        <v>32167.303555001243</v>
      </c>
      <c r="M8" s="14"/>
    </row>
    <row r="9" spans="1:13" ht="15" customHeight="1" x14ac:dyDescent="0.2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</row>
    <row r="10" spans="1:13" ht="15" customHeight="1" x14ac:dyDescent="0.2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</row>
    <row r="11" spans="1:13" ht="15" customHeight="1" x14ac:dyDescent="0.2">
      <c r="A11" s="14"/>
      <c r="B11" s="14"/>
      <c r="C11" s="20" cm="1">
        <f t="array" ref="C11">INDEX($G$33:$G$57,SUBSTITUTE(C$5,LEFT(C$5,6),"")*1)</f>
        <v>42101.975980415795</v>
      </c>
      <c r="D11" s="14" cm="1">
        <f t="array" ref="D11">INDEX($G$33:$G$57,SUBSTITUTE(D$5,LEFT(D$5,6),"")*1)</f>
        <v>41205.301903501473</v>
      </c>
      <c r="E11" s="14" cm="1">
        <f t="array" ref="E11">INDEX($G$33:$G$57,SUBSTITUTE(E$5,LEFT(E$5,6),"")*1)</f>
        <v>40262.752279030829</v>
      </c>
      <c r="F11" s="14" cm="1">
        <f t="array" ref="F11">INDEX($G$33:$G$57,SUBSTITUTE(F$5,LEFT(F$5,6),"")*1)</f>
        <v>39271.980026924604</v>
      </c>
      <c r="G11" s="14" cm="1">
        <f t="array" ref="G11">INDEX($G$33:$G$57,SUBSTITUTE(G$5,LEFT(G$5,6),"")*1)</f>
        <v>38230.517986032035</v>
      </c>
      <c r="H11" s="14" cm="1">
        <f t="array" ref="H11">INDEX($G$33:$G$57,SUBSTITUTE(H$5,LEFT(H$5,6),"")*1)</f>
        <v>37135.772770555544</v>
      </c>
      <c r="I11" s="14" cm="1">
        <f t="array" ref="I11">INDEX($G$33:$G$57,SUBSTITUTE(I$5,LEFT(I$5,6),"")*1)</f>
        <v>35985.018312158383</v>
      </c>
      <c r="J11" s="14" cm="1">
        <f t="array" ref="J11">INDEX($G$33:$G$57,SUBSTITUTE(J$5,LEFT(J$5,6),"")*1)</f>
        <v>34775.389071673824</v>
      </c>
      <c r="K11" s="14" cm="1">
        <f t="array" ref="K11">INDEX($G$33:$G$57,SUBSTITUTE(K$5,LEFT(K$5,6),"")*1)</f>
        <v>33503.872903512762</v>
      </c>
      <c r="L11" s="14" cm="1">
        <f t="array" ref="L11">INDEX($G$33:$G$57,SUBSTITUTE(L$5,LEFT(L$5,6),"")*1)</f>
        <v>32167.303555001243</v>
      </c>
      <c r="M11" s="14"/>
    </row>
    <row r="12" spans="1:13" ht="15" customHeight="1" x14ac:dyDescent="0.2">
      <c r="A12" s="14"/>
      <c r="B12" s="14"/>
      <c r="C12" s="20" cm="1">
        <f t="array" ref="C12">INDEX($E$33:$E$57,SUBSTITUTE(C$5,LEFT(C$5,6),"")*1)</f>
        <v>17526.208253398072</v>
      </c>
      <c r="D12" s="14" cm="1">
        <f t="array" ref="D12">INDEX($E$33:$E$57,SUBSTITUTE(D$5,LEFT(D$5,6),"")*1)</f>
        <v>18422.882330312394</v>
      </c>
      <c r="E12" s="14" cm="1">
        <f t="array" ref="E12">INDEX($E$33:$E$57,SUBSTITUTE(E$5,LEFT(E$5,6),"")*1)</f>
        <v>19365.431954783038</v>
      </c>
      <c r="F12" s="14" cm="1">
        <f t="array" ref="F12">INDEX($E$33:$E$57,SUBSTITUTE(F$5,LEFT(F$5,6),"")*1)</f>
        <v>20356.204206889262</v>
      </c>
      <c r="G12" s="14" cm="1">
        <f t="array" ref="G12">INDEX($E$33:$E$57,SUBSTITUTE(G$5,LEFT(G$5,6),"")*1)</f>
        <v>21397.666247781832</v>
      </c>
      <c r="H12" s="14" cm="1">
        <f t="array" ref="H12">INDEX($E$33:$E$57,SUBSTITUTE(H$5,LEFT(H$5,6),"")*1)</f>
        <v>22492.411463258322</v>
      </c>
      <c r="I12" s="14" cm="1">
        <f t="array" ref="I12">INDEX($E$33:$E$57,SUBSTITUTE(I$5,LEFT(I$5,6),"")*1)</f>
        <v>23643.165921655484</v>
      </c>
      <c r="J12" s="14" cm="1">
        <f t="array" ref="J12">INDEX($E$33:$E$57,SUBSTITUTE(J$5,LEFT(J$5,6),"")*1)</f>
        <v>24852.795162140043</v>
      </c>
      <c r="K12" s="14" cm="1">
        <f t="array" ref="K12">INDEX($E$33:$E$57,SUBSTITUTE(K$5,LEFT(K$5,6),"")*1)</f>
        <v>26124.311330301105</v>
      </c>
      <c r="L12" s="14" cm="1">
        <f t="array" ref="L12">INDEX($E$33:$E$57,SUBSTITUTE(L$5,LEFT(L$5,6),"")*1)</f>
        <v>27460.880678812624</v>
      </c>
      <c r="M12" s="14"/>
    </row>
    <row r="13" spans="1:13" ht="15" customHeight="1" x14ac:dyDescent="0.2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</row>
    <row r="14" spans="1:13" ht="15" customHeight="1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</row>
    <row r="15" spans="1:13" ht="15" customHeight="1" x14ac:dyDescent="0.2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</row>
    <row r="17" spans="1:26" ht="14.25" customHeight="1" x14ac:dyDescent="0.25">
      <c r="A17" s="17" t="s">
        <v>0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8"/>
      <c r="B18" s="19"/>
      <c r="C18" s="19"/>
      <c r="D18" s="19"/>
      <c r="E18" s="19"/>
      <c r="F18" s="19"/>
      <c r="G18" s="19"/>
      <c r="H18" s="19"/>
      <c r="I18" s="19"/>
      <c r="J18" s="19"/>
      <c r="K18" s="18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 t="s">
        <v>1</v>
      </c>
      <c r="B20" s="1">
        <v>850000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 t="s">
        <v>5</v>
      </c>
      <c r="B21" s="1">
        <f>B20</f>
        <v>850000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 t="s">
        <v>7</v>
      </c>
      <c r="B22" s="1">
        <f>B21</f>
        <v>850000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6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 t="s">
        <v>8</v>
      </c>
      <c r="B26" s="1">
        <f>B22</f>
        <v>850000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 t="s">
        <v>9</v>
      </c>
      <c r="B27" s="5">
        <v>0.05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 t="s">
        <v>10</v>
      </c>
      <c r="B28" s="7">
        <v>300</v>
      </c>
      <c r="C28" s="1" t="s">
        <v>11</v>
      </c>
      <c r="D28" s="1"/>
      <c r="E28" s="8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 t="s">
        <v>12</v>
      </c>
      <c r="B29" s="6">
        <f>PMT(B27/12,B28,-B26,,)</f>
        <v>4969.0153528178225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6"/>
      <c r="L30" s="1"/>
      <c r="M30" s="1"/>
      <c r="N30" s="6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3" t="s">
        <v>13</v>
      </c>
      <c r="C32" s="3" t="s">
        <v>14</v>
      </c>
      <c r="D32" s="3" t="s">
        <v>12</v>
      </c>
      <c r="E32" s="3" t="s">
        <v>15</v>
      </c>
      <c r="F32" s="3" t="s">
        <v>16</v>
      </c>
      <c r="G32" s="3" t="s">
        <v>17</v>
      </c>
      <c r="H32" s="3" t="s">
        <v>18</v>
      </c>
      <c r="I32" s="3" t="s">
        <v>19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9">
        <v>1</v>
      </c>
      <c r="C33" s="10">
        <f>B26</f>
        <v>850000</v>
      </c>
      <c r="D33" s="10">
        <f>$B$29*12</f>
        <v>59628.184233813867</v>
      </c>
      <c r="E33" s="10">
        <f t="shared" ref="E33:E57" si="1">C33-I33</f>
        <v>17526.208253398072</v>
      </c>
      <c r="F33" s="10">
        <f>E33</f>
        <v>17526.208253398072</v>
      </c>
      <c r="G33" s="10">
        <f>D33-E33</f>
        <v>42101.975980415795</v>
      </c>
      <c r="H33" s="10">
        <f>G33</f>
        <v>42101.975980415795</v>
      </c>
      <c r="I33" s="11">
        <f>FV($B$27/12,12,$B$29,-C33)</f>
        <v>832473.79174660193</v>
      </c>
      <c r="J33" s="1"/>
      <c r="K33" s="1"/>
      <c r="L33" s="12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13">
        <v>2</v>
      </c>
      <c r="C34" s="1">
        <f t="shared" ref="C34:C57" si="2">I33</f>
        <v>832473.79174660193</v>
      </c>
      <c r="D34" s="1">
        <f t="shared" ref="D34:D57" si="3">$B$29*12</f>
        <v>59628.184233813867</v>
      </c>
      <c r="E34" s="1">
        <f t="shared" si="1"/>
        <v>18422.882330312394</v>
      </c>
      <c r="F34" s="1">
        <f t="shared" ref="F34:F57" si="4">F33+E34</f>
        <v>35949.090583710466</v>
      </c>
      <c r="G34" s="1">
        <f t="shared" ref="G34:G57" si="5">D34-E34</f>
        <v>41205.301903501473</v>
      </c>
      <c r="H34" s="1">
        <f t="shared" ref="H34:H57" si="6">H33+G34</f>
        <v>83307.277883917268</v>
      </c>
      <c r="I34" s="1">
        <f t="shared" ref="I34:I57" si="7">FV($B$27/12,12,$B$29,-C34)</f>
        <v>814050.90941628953</v>
      </c>
      <c r="J34" s="1"/>
      <c r="K34" s="1"/>
      <c r="L34" s="12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1"/>
      <c r="B35" s="9">
        <v>3</v>
      </c>
      <c r="C35" s="10">
        <f t="shared" si="2"/>
        <v>814050.90941628953</v>
      </c>
      <c r="D35" s="10">
        <f t="shared" si="3"/>
        <v>59628.184233813867</v>
      </c>
      <c r="E35" s="10">
        <f t="shared" si="1"/>
        <v>19365.431954783038</v>
      </c>
      <c r="F35" s="10">
        <f t="shared" si="4"/>
        <v>55314.522538493504</v>
      </c>
      <c r="G35" s="10">
        <f t="shared" si="5"/>
        <v>40262.752279030829</v>
      </c>
      <c r="H35" s="10">
        <f t="shared" si="6"/>
        <v>123570.0301629481</v>
      </c>
      <c r="I35" s="10">
        <f t="shared" si="7"/>
        <v>794685.4774615065</v>
      </c>
      <c r="J35" s="1"/>
      <c r="K35" s="1"/>
      <c r="L35" s="12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1"/>
      <c r="B36" s="13">
        <v>4</v>
      </c>
      <c r="C36" s="1">
        <f t="shared" si="2"/>
        <v>794685.4774615065</v>
      </c>
      <c r="D36" s="1">
        <f t="shared" si="3"/>
        <v>59628.184233813867</v>
      </c>
      <c r="E36" s="1">
        <f t="shared" si="1"/>
        <v>20356.204206889262</v>
      </c>
      <c r="F36" s="1">
        <f t="shared" si="4"/>
        <v>75670.726745382766</v>
      </c>
      <c r="G36" s="1">
        <f t="shared" si="5"/>
        <v>39271.980026924604</v>
      </c>
      <c r="H36" s="1">
        <f t="shared" si="6"/>
        <v>162842.0101898727</v>
      </c>
      <c r="I36" s="1">
        <f t="shared" si="7"/>
        <v>774329.27325461723</v>
      </c>
      <c r="J36" s="1"/>
      <c r="K36" s="1"/>
      <c r="L36" s="12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9">
        <v>5</v>
      </c>
      <c r="C37" s="10">
        <f t="shared" si="2"/>
        <v>774329.27325461723</v>
      </c>
      <c r="D37" s="10">
        <f t="shared" si="3"/>
        <v>59628.184233813867</v>
      </c>
      <c r="E37" s="10">
        <f t="shared" si="1"/>
        <v>21397.666247781832</v>
      </c>
      <c r="F37" s="10">
        <f t="shared" si="4"/>
        <v>97068.392993164598</v>
      </c>
      <c r="G37" s="10">
        <f t="shared" si="5"/>
        <v>38230.517986032035</v>
      </c>
      <c r="H37" s="10">
        <f t="shared" si="6"/>
        <v>201072.52817590474</v>
      </c>
      <c r="I37" s="10">
        <f t="shared" si="7"/>
        <v>752931.6070068354</v>
      </c>
      <c r="J37" s="1"/>
      <c r="K37" s="1"/>
      <c r="L37" s="12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1"/>
      <c r="B38" s="13">
        <v>6</v>
      </c>
      <c r="C38" s="1">
        <f t="shared" si="2"/>
        <v>752931.6070068354</v>
      </c>
      <c r="D38" s="1">
        <f t="shared" si="3"/>
        <v>59628.184233813867</v>
      </c>
      <c r="E38" s="1">
        <f t="shared" si="1"/>
        <v>22492.411463258322</v>
      </c>
      <c r="F38" s="1">
        <f t="shared" si="4"/>
        <v>119560.80445642292</v>
      </c>
      <c r="G38" s="1">
        <f t="shared" si="5"/>
        <v>37135.772770555544</v>
      </c>
      <c r="H38" s="1">
        <f t="shared" si="6"/>
        <v>238208.30094646028</v>
      </c>
      <c r="I38" s="1">
        <f t="shared" si="7"/>
        <v>730439.19554357708</v>
      </c>
      <c r="J38" s="1"/>
      <c r="K38" s="1"/>
      <c r="L38" s="12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1"/>
      <c r="B39" s="9">
        <v>7</v>
      </c>
      <c r="C39" s="10">
        <f t="shared" si="2"/>
        <v>730439.19554357708</v>
      </c>
      <c r="D39" s="10">
        <f t="shared" si="3"/>
        <v>59628.184233813867</v>
      </c>
      <c r="E39" s="10">
        <f t="shared" si="1"/>
        <v>23643.165921655484</v>
      </c>
      <c r="F39" s="10">
        <f t="shared" si="4"/>
        <v>143203.9703780784</v>
      </c>
      <c r="G39" s="10">
        <f t="shared" si="5"/>
        <v>35985.018312158383</v>
      </c>
      <c r="H39" s="10">
        <f t="shared" si="6"/>
        <v>274193.31925861863</v>
      </c>
      <c r="I39" s="10">
        <f t="shared" si="7"/>
        <v>706796.0296219216</v>
      </c>
      <c r="J39" s="1"/>
      <c r="K39" s="1"/>
      <c r="L39" s="12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1"/>
      <c r="B40" s="13">
        <v>8</v>
      </c>
      <c r="C40" s="1">
        <f t="shared" si="2"/>
        <v>706796.0296219216</v>
      </c>
      <c r="D40" s="1">
        <f t="shared" si="3"/>
        <v>59628.184233813867</v>
      </c>
      <c r="E40" s="1">
        <f t="shared" si="1"/>
        <v>24852.795162140043</v>
      </c>
      <c r="F40" s="1">
        <f t="shared" si="4"/>
        <v>168056.76554021845</v>
      </c>
      <c r="G40" s="1">
        <f t="shared" si="5"/>
        <v>34775.389071673824</v>
      </c>
      <c r="H40" s="1">
        <f t="shared" si="6"/>
        <v>308968.70833029249</v>
      </c>
      <c r="I40" s="1">
        <f t="shared" si="7"/>
        <v>681943.23445978155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1"/>
      <c r="B41" s="9">
        <v>9</v>
      </c>
      <c r="C41" s="10">
        <f t="shared" si="2"/>
        <v>681943.23445978155</v>
      </c>
      <c r="D41" s="10">
        <f t="shared" si="3"/>
        <v>59628.184233813867</v>
      </c>
      <c r="E41" s="10">
        <f t="shared" si="1"/>
        <v>26124.311330301105</v>
      </c>
      <c r="F41" s="10">
        <f t="shared" si="4"/>
        <v>194181.07687051955</v>
      </c>
      <c r="G41" s="10">
        <f t="shared" si="5"/>
        <v>33503.872903512762</v>
      </c>
      <c r="H41" s="10">
        <f t="shared" si="6"/>
        <v>342472.58123380528</v>
      </c>
      <c r="I41" s="10">
        <f t="shared" si="7"/>
        <v>655818.92312948045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13">
        <v>10</v>
      </c>
      <c r="C42" s="1">
        <f t="shared" si="2"/>
        <v>655818.92312948045</v>
      </c>
      <c r="D42" s="1">
        <f t="shared" si="3"/>
        <v>59628.184233813867</v>
      </c>
      <c r="E42" s="1">
        <f t="shared" si="1"/>
        <v>27460.880678812624</v>
      </c>
      <c r="F42" s="1">
        <f t="shared" si="4"/>
        <v>221641.95754933218</v>
      </c>
      <c r="G42" s="1">
        <f t="shared" si="5"/>
        <v>32167.303555001243</v>
      </c>
      <c r="H42" s="1">
        <f t="shared" si="6"/>
        <v>374639.88478880655</v>
      </c>
      <c r="I42" s="1">
        <f t="shared" si="7"/>
        <v>628358.04245066782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9">
        <v>11</v>
      </c>
      <c r="C43" s="10">
        <f t="shared" si="2"/>
        <v>628358.04245066782</v>
      </c>
      <c r="D43" s="10">
        <f t="shared" si="3"/>
        <v>59628.184233813867</v>
      </c>
      <c r="E43" s="10">
        <f t="shared" si="1"/>
        <v>28865.831451844424</v>
      </c>
      <c r="F43" s="10">
        <f t="shared" si="4"/>
        <v>250507.7890011766</v>
      </c>
      <c r="G43" s="10">
        <f t="shared" si="5"/>
        <v>30762.352781969443</v>
      </c>
      <c r="H43" s="10">
        <f t="shared" si="6"/>
        <v>405402.23757077602</v>
      </c>
      <c r="I43" s="10">
        <f t="shared" si="7"/>
        <v>599492.2109988234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3">
        <v>12</v>
      </c>
      <c r="C44" s="1">
        <f t="shared" si="2"/>
        <v>599492.2109988234</v>
      </c>
      <c r="D44" s="1">
        <f t="shared" si="3"/>
        <v>59628.184233813867</v>
      </c>
      <c r="E44" s="1">
        <f t="shared" si="1"/>
        <v>30342.662172854994</v>
      </c>
      <c r="F44" s="1">
        <f t="shared" si="4"/>
        <v>280850.45117403159</v>
      </c>
      <c r="G44" s="1">
        <f t="shared" si="5"/>
        <v>29285.522060958872</v>
      </c>
      <c r="H44" s="1">
        <f t="shared" si="6"/>
        <v>434687.75963173492</v>
      </c>
      <c r="I44" s="1">
        <f t="shared" si="7"/>
        <v>569149.54882596841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9">
        <v>13</v>
      </c>
      <c r="C45" s="10">
        <f t="shared" si="2"/>
        <v>569149.54882596841</v>
      </c>
      <c r="D45" s="10">
        <f t="shared" si="3"/>
        <v>59628.184233813867</v>
      </c>
      <c r="E45" s="10">
        <f t="shared" si="1"/>
        <v>31895.050356402644</v>
      </c>
      <c r="F45" s="10">
        <f t="shared" si="4"/>
        <v>312745.50153043424</v>
      </c>
      <c r="G45" s="10">
        <f t="shared" si="5"/>
        <v>27733.133877411223</v>
      </c>
      <c r="H45" s="10">
        <f t="shared" si="6"/>
        <v>462420.89350914618</v>
      </c>
      <c r="I45" s="10">
        <f t="shared" si="7"/>
        <v>537254.49846956576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3">
        <v>14</v>
      </c>
      <c r="C46" s="1">
        <f t="shared" si="2"/>
        <v>537254.49846956576</v>
      </c>
      <c r="D46" s="1">
        <f t="shared" si="3"/>
        <v>59628.184233813867</v>
      </c>
      <c r="E46" s="1">
        <f t="shared" si="1"/>
        <v>33526.861665669596</v>
      </c>
      <c r="F46" s="1">
        <f t="shared" si="4"/>
        <v>346272.36319610383</v>
      </c>
      <c r="G46" s="1">
        <f t="shared" si="5"/>
        <v>26101.322568144271</v>
      </c>
      <c r="H46" s="1">
        <f t="shared" si="6"/>
        <v>488522.21607729048</v>
      </c>
      <c r="I46" s="1">
        <f t="shared" si="7"/>
        <v>503727.63680389617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9">
        <v>15</v>
      </c>
      <c r="C47" s="10">
        <f t="shared" si="2"/>
        <v>503727.63680389617</v>
      </c>
      <c r="D47" s="10">
        <f t="shared" si="3"/>
        <v>59628.184233813867</v>
      </c>
      <c r="E47" s="10">
        <f t="shared" si="1"/>
        <v>35242.15953850362</v>
      </c>
      <c r="F47" s="10">
        <f t="shared" si="4"/>
        <v>381514.52273460745</v>
      </c>
      <c r="G47" s="10">
        <f t="shared" si="5"/>
        <v>24386.024695310247</v>
      </c>
      <c r="H47" s="10">
        <f t="shared" si="6"/>
        <v>512908.24077260075</v>
      </c>
      <c r="I47" s="10">
        <f t="shared" si="7"/>
        <v>468485.47726539255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3">
        <v>16</v>
      </c>
      <c r="C48" s="1">
        <f t="shared" si="2"/>
        <v>468485.47726539255</v>
      </c>
      <c r="D48" s="1">
        <f t="shared" si="3"/>
        <v>59628.184233813867</v>
      </c>
      <c r="E48" s="1">
        <f t="shared" si="1"/>
        <v>37045.215305944264</v>
      </c>
      <c r="F48" s="1">
        <f t="shared" si="4"/>
        <v>418559.73804055172</v>
      </c>
      <c r="G48" s="1">
        <f t="shared" si="5"/>
        <v>22582.968927869602</v>
      </c>
      <c r="H48" s="1">
        <f t="shared" si="6"/>
        <v>535491.20970047032</v>
      </c>
      <c r="I48" s="1">
        <f t="shared" si="7"/>
        <v>431440.26195944828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9">
        <v>17</v>
      </c>
      <c r="C49" s="10">
        <f t="shared" si="2"/>
        <v>431440.26195944828</v>
      </c>
      <c r="D49" s="10">
        <f t="shared" si="3"/>
        <v>59628.184233813867</v>
      </c>
      <c r="E49" s="10">
        <f t="shared" si="1"/>
        <v>38940.518828433822</v>
      </c>
      <c r="F49" s="10">
        <f t="shared" si="4"/>
        <v>457500.25686898554</v>
      </c>
      <c r="G49" s="10">
        <f t="shared" si="5"/>
        <v>20687.665405380045</v>
      </c>
      <c r="H49" s="10">
        <f t="shared" si="6"/>
        <v>556178.8751058504</v>
      </c>
      <c r="I49" s="10">
        <f t="shared" si="7"/>
        <v>392499.74313101446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3">
        <v>18</v>
      </c>
      <c r="C50" s="1">
        <f t="shared" si="2"/>
        <v>392499.74313101446</v>
      </c>
      <c r="D50" s="1">
        <f t="shared" si="3"/>
        <v>59628.184233813867</v>
      </c>
      <c r="E50" s="1">
        <f t="shared" si="1"/>
        <v>40932.789676195884</v>
      </c>
      <c r="F50" s="1">
        <f t="shared" si="4"/>
        <v>498433.04654518142</v>
      </c>
      <c r="G50" s="1">
        <f t="shared" si="5"/>
        <v>18695.394557617983</v>
      </c>
      <c r="H50" s="1">
        <f t="shared" si="6"/>
        <v>574874.26966346835</v>
      </c>
      <c r="I50" s="1">
        <f t="shared" si="7"/>
        <v>351566.95345481858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9">
        <v>19</v>
      </c>
      <c r="C51" s="10">
        <f t="shared" si="2"/>
        <v>351566.95345481858</v>
      </c>
      <c r="D51" s="10">
        <f t="shared" si="3"/>
        <v>59628.184233813867</v>
      </c>
      <c r="E51" s="10">
        <f t="shared" si="1"/>
        <v>43026.988881623896</v>
      </c>
      <c r="F51" s="10">
        <f t="shared" si="4"/>
        <v>541460.03542680526</v>
      </c>
      <c r="G51" s="10">
        <f t="shared" si="5"/>
        <v>16601.19535218997</v>
      </c>
      <c r="H51" s="10">
        <f t="shared" si="6"/>
        <v>591475.46501565829</v>
      </c>
      <c r="I51" s="10">
        <f t="shared" si="7"/>
        <v>308539.96457319468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3">
        <v>20</v>
      </c>
      <c r="C52" s="1">
        <f t="shared" si="2"/>
        <v>308539.96457319468</v>
      </c>
      <c r="D52" s="1">
        <f t="shared" si="3"/>
        <v>59628.184233813867</v>
      </c>
      <c r="E52" s="1">
        <f t="shared" si="1"/>
        <v>45228.331292943971</v>
      </c>
      <c r="F52" s="1">
        <f t="shared" si="4"/>
        <v>586688.36671974929</v>
      </c>
      <c r="G52" s="1">
        <f t="shared" si="5"/>
        <v>14399.852940869896</v>
      </c>
      <c r="H52" s="1">
        <f t="shared" si="6"/>
        <v>605875.31795652816</v>
      </c>
      <c r="I52" s="1">
        <f t="shared" si="7"/>
        <v>263311.63328025071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9">
        <v>21</v>
      </c>
      <c r="C53" s="10">
        <f t="shared" si="2"/>
        <v>263311.63328025071</v>
      </c>
      <c r="D53" s="10">
        <f t="shared" si="3"/>
        <v>59628.184233813867</v>
      </c>
      <c r="E53" s="10">
        <f t="shared" si="1"/>
        <v>47542.298559914809</v>
      </c>
      <c r="F53" s="10">
        <f t="shared" si="4"/>
        <v>634230.6652796641</v>
      </c>
      <c r="G53" s="10">
        <f t="shared" si="5"/>
        <v>12085.885673899058</v>
      </c>
      <c r="H53" s="10">
        <f t="shared" si="6"/>
        <v>617961.20363042725</v>
      </c>
      <c r="I53" s="10">
        <f t="shared" si="7"/>
        <v>215769.3347203359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3">
        <v>22</v>
      </c>
      <c r="C54" s="1">
        <f t="shared" si="2"/>
        <v>215769.3347203359</v>
      </c>
      <c r="D54" s="1">
        <f t="shared" si="3"/>
        <v>59628.184233813867</v>
      </c>
      <c r="E54" s="1">
        <f t="shared" si="1"/>
        <v>49974.652783900034</v>
      </c>
      <c r="F54" s="1">
        <f t="shared" si="4"/>
        <v>684205.31806356413</v>
      </c>
      <c r="G54" s="1">
        <f t="shared" si="5"/>
        <v>9653.5314499138331</v>
      </c>
      <c r="H54" s="1">
        <f t="shared" si="6"/>
        <v>627614.73508034111</v>
      </c>
      <c r="I54" s="1">
        <f t="shared" si="7"/>
        <v>165794.68193643587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9">
        <v>23</v>
      </c>
      <c r="C55" s="10">
        <f t="shared" si="2"/>
        <v>165794.68193643587</v>
      </c>
      <c r="D55" s="10">
        <f t="shared" si="3"/>
        <v>59628.184233813867</v>
      </c>
      <c r="E55" s="10">
        <f t="shared" si="1"/>
        <v>52531.450866305036</v>
      </c>
      <c r="F55" s="10">
        <f t="shared" si="4"/>
        <v>736736.76892986917</v>
      </c>
      <c r="G55" s="10">
        <f t="shared" si="5"/>
        <v>7096.7333675088303</v>
      </c>
      <c r="H55" s="10">
        <f t="shared" si="6"/>
        <v>634711.46844784997</v>
      </c>
      <c r="I55" s="10">
        <f t="shared" si="7"/>
        <v>113263.23107013083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3">
        <v>24</v>
      </c>
      <c r="C56" s="1">
        <f t="shared" si="2"/>
        <v>113263.23107013083</v>
      </c>
      <c r="D56" s="1">
        <f t="shared" si="3"/>
        <v>59628.184233813867</v>
      </c>
      <c r="E56" s="1">
        <f t="shared" si="1"/>
        <v>55219.059591106234</v>
      </c>
      <c r="F56" s="1">
        <f t="shared" si="4"/>
        <v>791955.82852097542</v>
      </c>
      <c r="G56" s="1">
        <f t="shared" si="5"/>
        <v>4409.124642707633</v>
      </c>
      <c r="H56" s="1">
        <f t="shared" si="6"/>
        <v>639120.59309055761</v>
      </c>
      <c r="I56" s="1">
        <f t="shared" si="7"/>
        <v>58044.171479024597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9">
        <v>25</v>
      </c>
      <c r="C57" s="10">
        <f t="shared" si="2"/>
        <v>58044.171479024597</v>
      </c>
      <c r="D57" s="10">
        <f t="shared" si="3"/>
        <v>59628.184233813867</v>
      </c>
      <c r="E57" s="10">
        <f t="shared" si="1"/>
        <v>58044.171479031756</v>
      </c>
      <c r="F57" s="10">
        <f t="shared" si="4"/>
        <v>850000.00000000722</v>
      </c>
      <c r="G57" s="10">
        <f t="shared" si="5"/>
        <v>1584.0127547821103</v>
      </c>
      <c r="H57" s="10">
        <f t="shared" si="6"/>
        <v>640704.60584533971</v>
      </c>
      <c r="I57" s="10">
        <f t="shared" si="7"/>
        <v>-7.1595422923564911E-9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4.2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4.25" customHeight="1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4.25" customHeight="1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4.25" customHeight="1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4.25" customHeight="1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4.25" customHeight="1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4.25" customHeight="1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4.25" customHeight="1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4.25" customHeight="1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4.25" customHeight="1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4.25" customHeight="1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4.25" customHeight="1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</sheetData>
  <mergeCells count="1">
    <mergeCell ref="A17:K19"/>
  </mergeCells>
  <phoneticPr fontId="7" type="noConversion"/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D03B4-B229-4B1D-B8CC-6897E1D994CB}">
  <dimension ref="A1:Z999"/>
  <sheetViews>
    <sheetView workbookViewId="0">
      <selection activeCell="F9" sqref="F9"/>
    </sheetView>
  </sheetViews>
  <sheetFormatPr baseColWidth="10" defaultColWidth="14.42578125" defaultRowHeight="15" customHeight="1" x14ac:dyDescent="0.2"/>
  <cols>
    <col min="1" max="1" width="18.140625" style="2" customWidth="1"/>
    <col min="2" max="2" width="11.5703125" style="2" customWidth="1"/>
    <col min="3" max="3" width="11.85546875" style="2" customWidth="1"/>
    <col min="4" max="4" width="11.5703125" style="2" customWidth="1"/>
    <col min="5" max="5" width="12.5703125" style="2" customWidth="1"/>
    <col min="6" max="6" width="14.28515625" style="2" customWidth="1"/>
    <col min="7" max="7" width="10.5703125" style="2" bestFit="1" customWidth="1"/>
    <col min="8" max="8" width="14.28515625" style="2" customWidth="1"/>
    <col min="9" max="9" width="12.28515625" style="2" bestFit="1" customWidth="1"/>
    <col min="10" max="10" width="17.42578125" style="2" customWidth="1"/>
    <col min="11" max="11" width="12.42578125" style="2" customWidth="1"/>
    <col min="12" max="12" width="11.5703125" style="2" customWidth="1"/>
    <col min="13" max="13" width="22.85546875" style="2" customWidth="1"/>
    <col min="14" max="14" width="12.42578125" style="2" customWidth="1"/>
    <col min="15" max="26" width="10.7109375" style="2" customWidth="1"/>
    <col min="27" max="16384" width="14.42578125" style="2"/>
  </cols>
  <sheetData>
    <row r="1" spans="1:26" ht="14.25" customHeight="1" x14ac:dyDescent="0.25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18"/>
      <c r="B2" s="19"/>
      <c r="C2" s="19"/>
      <c r="D2" s="19"/>
      <c r="E2" s="19"/>
      <c r="F2" s="19"/>
      <c r="G2" s="19"/>
      <c r="H2" s="19"/>
      <c r="I2" s="19"/>
      <c r="J2" s="19"/>
      <c r="K2" s="18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" t="s">
        <v>1</v>
      </c>
      <c r="B4" s="1">
        <v>850000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25">
      <c r="A5" s="1" t="s">
        <v>2</v>
      </c>
      <c r="B5" s="1">
        <f>B4*I6</f>
        <v>0</v>
      </c>
      <c r="C5" s="1"/>
      <c r="D5" s="1"/>
      <c r="E5" s="1"/>
      <c r="F5" s="1"/>
      <c r="G5" s="1"/>
      <c r="H5" s="1"/>
      <c r="I5" s="1"/>
      <c r="J5" s="3"/>
      <c r="K5" s="1"/>
      <c r="L5" s="1"/>
      <c r="M5" s="3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 t="s">
        <v>3</v>
      </c>
      <c r="B6" s="1"/>
      <c r="C6" s="1"/>
      <c r="D6" s="1"/>
      <c r="E6" s="1"/>
      <c r="F6" s="1"/>
      <c r="G6" s="1"/>
      <c r="H6" s="1" t="s">
        <v>4</v>
      </c>
      <c r="I6" s="4">
        <v>0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 t="s">
        <v>5</v>
      </c>
      <c r="B7" s="1">
        <f>B4-B5+B6</f>
        <v>850000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 t="s">
        <v>6</v>
      </c>
      <c r="B8" s="1">
        <f>B7*C8</f>
        <v>0</v>
      </c>
      <c r="C8" s="5">
        <v>0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5">
      <c r="A9" s="1" t="s">
        <v>7</v>
      </c>
      <c r="B9" s="1">
        <f>B7+B8</f>
        <v>850000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6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" t="s">
        <v>8</v>
      </c>
      <c r="B13" s="1">
        <f>B9</f>
        <v>850000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 t="s">
        <v>9</v>
      </c>
      <c r="B14" s="5">
        <v>5.5E-2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 t="s">
        <v>10</v>
      </c>
      <c r="B15" s="7">
        <v>300</v>
      </c>
      <c r="C15" s="1" t="s">
        <v>11</v>
      </c>
      <c r="D15" s="1"/>
      <c r="E15" s="8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 t="s">
        <v>12</v>
      </c>
      <c r="B16" s="6">
        <f>PMT(B14/12,B15,-B13,,)</f>
        <v>5219.743684392497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6"/>
      <c r="L17" s="1"/>
      <c r="M17" s="1"/>
      <c r="N17" s="6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3" t="s">
        <v>13</v>
      </c>
      <c r="C19" s="3" t="s">
        <v>14</v>
      </c>
      <c r="D19" s="3" t="s">
        <v>12</v>
      </c>
      <c r="E19" s="3" t="s">
        <v>15</v>
      </c>
      <c r="F19" s="3" t="s">
        <v>16</v>
      </c>
      <c r="G19" s="3" t="s">
        <v>17</v>
      </c>
      <c r="H19" s="3" t="s">
        <v>18</v>
      </c>
      <c r="I19" s="3" t="s">
        <v>19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9">
        <v>1</v>
      </c>
      <c r="C20" s="10">
        <f>B13</f>
        <v>850000</v>
      </c>
      <c r="D20" s="10">
        <f>$B$16*12</f>
        <v>62636.924212709964</v>
      </c>
      <c r="E20" s="10">
        <f t="shared" ref="E20:E44" si="0">C20-I20</f>
        <v>16293.58914447506</v>
      </c>
      <c r="F20" s="10">
        <f>E20</f>
        <v>16293.58914447506</v>
      </c>
      <c r="G20" s="10">
        <f>D20-E20</f>
        <v>46343.335068234905</v>
      </c>
      <c r="H20" s="10">
        <f>G20</f>
        <v>46343.335068234905</v>
      </c>
      <c r="I20" s="11">
        <f>FV($B$14/12,12,$B$16,-C20)</f>
        <v>833706.41085552494</v>
      </c>
      <c r="J20" s="1"/>
      <c r="K20" s="1"/>
      <c r="L20" s="1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3">
        <v>2</v>
      </c>
      <c r="C21" s="1">
        <f t="shared" ref="C21:C44" si="1">I20</f>
        <v>833706.41085552494</v>
      </c>
      <c r="D21" s="1">
        <f t="shared" ref="D21:D44" si="2">$B$16*12</f>
        <v>62636.924212709964</v>
      </c>
      <c r="E21" s="1">
        <f t="shared" si="0"/>
        <v>17212.675646115909</v>
      </c>
      <c r="F21" s="1">
        <f t="shared" ref="F21:F44" si="3">F20+E21</f>
        <v>33506.264790590969</v>
      </c>
      <c r="G21" s="1">
        <f t="shared" ref="G21:G44" si="4">D21-E21</f>
        <v>45424.248566594055</v>
      </c>
      <c r="H21" s="1">
        <f t="shared" ref="H21:H44" si="5">H20+G21</f>
        <v>91767.583634828959</v>
      </c>
      <c r="I21" s="1">
        <f t="shared" ref="I21:I44" si="6">FV($B$14/12,12,$B$16,-C21)</f>
        <v>816493.73520940903</v>
      </c>
      <c r="J21" s="1"/>
      <c r="K21" s="1"/>
      <c r="L21" s="1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9">
        <v>3</v>
      </c>
      <c r="C22" s="10">
        <f t="shared" si="1"/>
        <v>816493.73520940903</v>
      </c>
      <c r="D22" s="10">
        <f t="shared" si="2"/>
        <v>62636.924212709964</v>
      </c>
      <c r="E22" s="10">
        <f t="shared" si="0"/>
        <v>18183.605850823456</v>
      </c>
      <c r="F22" s="10">
        <f t="shared" si="3"/>
        <v>51689.870641414425</v>
      </c>
      <c r="G22" s="10">
        <f t="shared" si="4"/>
        <v>44453.318361886508</v>
      </c>
      <c r="H22" s="10">
        <f t="shared" si="5"/>
        <v>136220.90199671546</v>
      </c>
      <c r="I22" s="10">
        <f t="shared" si="6"/>
        <v>798310.12935858557</v>
      </c>
      <c r="J22" s="1"/>
      <c r="K22" s="1"/>
      <c r="L22" s="1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3">
        <v>4</v>
      </c>
      <c r="C23" s="1">
        <f t="shared" si="1"/>
        <v>798310.12935858557</v>
      </c>
      <c r="D23" s="1">
        <f t="shared" si="2"/>
        <v>62636.924212709964</v>
      </c>
      <c r="E23" s="1">
        <f t="shared" si="0"/>
        <v>19209.304150962387</v>
      </c>
      <c r="F23" s="1">
        <f t="shared" si="3"/>
        <v>70899.174792376813</v>
      </c>
      <c r="G23" s="1">
        <f t="shared" si="4"/>
        <v>43427.620061747577</v>
      </c>
      <c r="H23" s="1">
        <f t="shared" si="5"/>
        <v>179648.52205846304</v>
      </c>
      <c r="I23" s="1">
        <f t="shared" si="6"/>
        <v>779100.82520762319</v>
      </c>
      <c r="J23" s="1"/>
      <c r="K23" s="1"/>
      <c r="L23" s="12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9">
        <v>5</v>
      </c>
      <c r="C24" s="10">
        <f t="shared" si="1"/>
        <v>779100.82520762319</v>
      </c>
      <c r="D24" s="10">
        <f t="shared" si="2"/>
        <v>62636.924212709964</v>
      </c>
      <c r="E24" s="10">
        <f t="shared" si="0"/>
        <v>20292.85989761306</v>
      </c>
      <c r="F24" s="10">
        <f t="shared" si="3"/>
        <v>91192.034689989872</v>
      </c>
      <c r="G24" s="10">
        <f t="shared" si="4"/>
        <v>42344.064315096904</v>
      </c>
      <c r="H24" s="10">
        <f t="shared" si="5"/>
        <v>221992.58637355996</v>
      </c>
      <c r="I24" s="10">
        <f t="shared" si="6"/>
        <v>758807.96531001013</v>
      </c>
      <c r="J24" s="1"/>
      <c r="K24" s="1"/>
      <c r="L24" s="1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3">
        <v>6</v>
      </c>
      <c r="C25" s="1">
        <f t="shared" si="1"/>
        <v>758807.96531001013</v>
      </c>
      <c r="D25" s="1">
        <f t="shared" si="2"/>
        <v>62636.924212709964</v>
      </c>
      <c r="E25" s="1">
        <f t="shared" si="0"/>
        <v>21437.536705540842</v>
      </c>
      <c r="F25" s="1">
        <f t="shared" si="3"/>
        <v>112629.57139553071</v>
      </c>
      <c r="G25" s="1">
        <f t="shared" si="4"/>
        <v>41199.387507169122</v>
      </c>
      <c r="H25" s="1">
        <f t="shared" si="5"/>
        <v>263191.97388072906</v>
      </c>
      <c r="I25" s="1">
        <f t="shared" si="6"/>
        <v>737370.42860446929</v>
      </c>
      <c r="J25" s="1"/>
      <c r="K25" s="1"/>
      <c r="L25" s="12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9">
        <v>7</v>
      </c>
      <c r="C26" s="10">
        <f t="shared" si="1"/>
        <v>737370.42860446929</v>
      </c>
      <c r="D26" s="10">
        <f t="shared" si="2"/>
        <v>62636.924212709964</v>
      </c>
      <c r="E26" s="10">
        <f t="shared" si="0"/>
        <v>22646.782283036853</v>
      </c>
      <c r="F26" s="10">
        <f t="shared" si="3"/>
        <v>135276.35367856757</v>
      </c>
      <c r="G26" s="10">
        <f t="shared" si="4"/>
        <v>39990.141929673111</v>
      </c>
      <c r="H26" s="10">
        <f t="shared" si="5"/>
        <v>303182.11581040215</v>
      </c>
      <c r="I26" s="10">
        <f t="shared" si="6"/>
        <v>714723.64632143243</v>
      </c>
      <c r="J26" s="1"/>
      <c r="K26" s="1"/>
      <c r="L26" s="12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3">
        <v>8</v>
      </c>
      <c r="C27" s="1">
        <f t="shared" si="1"/>
        <v>714723.64632143243</v>
      </c>
      <c r="D27" s="1">
        <f t="shared" si="2"/>
        <v>62636.924212709964</v>
      </c>
      <c r="E27" s="1">
        <f t="shared" si="0"/>
        <v>23924.238816239988</v>
      </c>
      <c r="F27" s="1">
        <f t="shared" si="3"/>
        <v>159200.59249480756</v>
      </c>
      <c r="G27" s="1">
        <f t="shared" si="4"/>
        <v>38712.685396469977</v>
      </c>
      <c r="H27" s="1">
        <f t="shared" si="5"/>
        <v>341894.8012068721</v>
      </c>
      <c r="I27" s="1">
        <f t="shared" si="6"/>
        <v>690799.40750519244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9">
        <v>9</v>
      </c>
      <c r="C28" s="10">
        <f t="shared" si="1"/>
        <v>690799.40750519244</v>
      </c>
      <c r="D28" s="10">
        <f t="shared" si="2"/>
        <v>62636.924212709964</v>
      </c>
      <c r="E28" s="10">
        <f t="shared" si="0"/>
        <v>25273.753939216607</v>
      </c>
      <c r="F28" s="10">
        <f t="shared" si="3"/>
        <v>184474.34643402416</v>
      </c>
      <c r="G28" s="10">
        <f t="shared" si="4"/>
        <v>37363.170273493357</v>
      </c>
      <c r="H28" s="10">
        <f t="shared" si="5"/>
        <v>379257.97148036544</v>
      </c>
      <c r="I28" s="10">
        <f t="shared" si="6"/>
        <v>665525.65356597584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3">
        <v>10</v>
      </c>
      <c r="C29" s="1">
        <f t="shared" si="1"/>
        <v>665525.65356597584</v>
      </c>
      <c r="D29" s="1">
        <f t="shared" si="2"/>
        <v>62636.924212709964</v>
      </c>
      <c r="E29" s="1">
        <f t="shared" si="0"/>
        <v>26699.392322838306</v>
      </c>
      <c r="F29" s="1">
        <f t="shared" si="3"/>
        <v>211173.73875686247</v>
      </c>
      <c r="G29" s="1">
        <f t="shared" si="4"/>
        <v>35937.531889871658</v>
      </c>
      <c r="H29" s="1">
        <f t="shared" si="5"/>
        <v>415195.50337023707</v>
      </c>
      <c r="I29" s="1">
        <f t="shared" si="6"/>
        <v>638826.26124313753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9">
        <v>11</v>
      </c>
      <c r="C30" s="10">
        <f t="shared" si="1"/>
        <v>638826.26124313753</v>
      </c>
      <c r="D30" s="10">
        <f t="shared" si="2"/>
        <v>62636.924212709964</v>
      </c>
      <c r="E30" s="10">
        <f t="shared" si="0"/>
        <v>28205.447917363606</v>
      </c>
      <c r="F30" s="10">
        <f t="shared" si="3"/>
        <v>239379.18667422608</v>
      </c>
      <c r="G30" s="10">
        <f t="shared" si="4"/>
        <v>34431.476295346358</v>
      </c>
      <c r="H30" s="10">
        <f t="shared" si="5"/>
        <v>449626.97966558341</v>
      </c>
      <c r="I30" s="10">
        <f t="shared" si="6"/>
        <v>610620.81332577392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3">
        <v>12</v>
      </c>
      <c r="C31" s="1">
        <f t="shared" si="1"/>
        <v>610620.81332577392</v>
      </c>
      <c r="D31" s="1">
        <f t="shared" si="2"/>
        <v>62636.924212709964</v>
      </c>
      <c r="E31" s="1">
        <f t="shared" si="0"/>
        <v>29796.456885597785</v>
      </c>
      <c r="F31" s="1">
        <f t="shared" si="3"/>
        <v>269175.64355982386</v>
      </c>
      <c r="G31" s="1">
        <f t="shared" si="4"/>
        <v>32840.467327112179</v>
      </c>
      <c r="H31" s="1">
        <f t="shared" si="5"/>
        <v>482467.44699269556</v>
      </c>
      <c r="I31" s="1">
        <f t="shared" si="6"/>
        <v>580824.35644017614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9">
        <v>13</v>
      </c>
      <c r="C32" s="10">
        <f t="shared" si="1"/>
        <v>580824.35644017614</v>
      </c>
      <c r="D32" s="10">
        <f t="shared" si="2"/>
        <v>62636.924212709964</v>
      </c>
      <c r="E32" s="10">
        <f t="shared" si="0"/>
        <v>31477.211265584221</v>
      </c>
      <c r="F32" s="10">
        <f t="shared" si="3"/>
        <v>300652.85482540808</v>
      </c>
      <c r="G32" s="10">
        <f t="shared" si="4"/>
        <v>31159.712947125743</v>
      </c>
      <c r="H32" s="10">
        <f t="shared" si="5"/>
        <v>513627.15993982129</v>
      </c>
      <c r="I32" s="10">
        <f t="shared" si="6"/>
        <v>549347.14517459192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13">
        <v>14</v>
      </c>
      <c r="C33" s="1">
        <f t="shared" si="1"/>
        <v>549347.14517459192</v>
      </c>
      <c r="D33" s="1">
        <f t="shared" si="2"/>
        <v>62636.924212709964</v>
      </c>
      <c r="E33" s="1">
        <f t="shared" si="0"/>
        <v>33252.773403979198</v>
      </c>
      <c r="F33" s="1">
        <f t="shared" si="3"/>
        <v>333905.62822938728</v>
      </c>
      <c r="G33" s="1">
        <f t="shared" si="4"/>
        <v>29384.150808730767</v>
      </c>
      <c r="H33" s="1">
        <f t="shared" si="5"/>
        <v>543011.31074855209</v>
      </c>
      <c r="I33" s="1">
        <f t="shared" si="6"/>
        <v>516094.37177061272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9">
        <v>15</v>
      </c>
      <c r="C34" s="10">
        <f t="shared" si="1"/>
        <v>516094.37177061272</v>
      </c>
      <c r="D34" s="10">
        <f t="shared" si="2"/>
        <v>62636.924212709964</v>
      </c>
      <c r="E34" s="10">
        <f t="shared" si="0"/>
        <v>35128.491203582729</v>
      </c>
      <c r="F34" s="10">
        <f t="shared" si="3"/>
        <v>369034.11943297001</v>
      </c>
      <c r="G34" s="10">
        <f t="shared" si="4"/>
        <v>27508.433009127235</v>
      </c>
      <c r="H34" s="10">
        <f t="shared" si="5"/>
        <v>570519.74375767936</v>
      </c>
      <c r="I34" s="10">
        <f t="shared" si="6"/>
        <v>480965.88056702999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1"/>
      <c r="B35" s="13">
        <v>16</v>
      </c>
      <c r="C35" s="1">
        <f t="shared" si="1"/>
        <v>480965.88056702999</v>
      </c>
      <c r="D35" s="1">
        <f t="shared" si="2"/>
        <v>62636.924212709964</v>
      </c>
      <c r="E35" s="1">
        <f t="shared" si="0"/>
        <v>37110.014230948931</v>
      </c>
      <c r="F35" s="1">
        <f t="shared" si="3"/>
        <v>406144.13366391894</v>
      </c>
      <c r="G35" s="1">
        <f t="shared" si="4"/>
        <v>25526.909981761033</v>
      </c>
      <c r="H35" s="1">
        <f t="shared" si="5"/>
        <v>596046.65373944037</v>
      </c>
      <c r="I35" s="1">
        <f t="shared" si="6"/>
        <v>443855.86633608106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1"/>
      <c r="B36" s="9">
        <v>17</v>
      </c>
      <c r="C36" s="10">
        <f t="shared" si="1"/>
        <v>443855.86633608106</v>
      </c>
      <c r="D36" s="10">
        <f t="shared" si="2"/>
        <v>62636.924212709964</v>
      </c>
      <c r="E36" s="10">
        <f t="shared" si="0"/>
        <v>39203.310732593527</v>
      </c>
      <c r="F36" s="10">
        <f t="shared" si="3"/>
        <v>445347.44439651247</v>
      </c>
      <c r="G36" s="10">
        <f t="shared" si="4"/>
        <v>23433.613480116437</v>
      </c>
      <c r="H36" s="10">
        <f t="shared" si="5"/>
        <v>619480.26721955684</v>
      </c>
      <c r="I36" s="10">
        <f t="shared" si="6"/>
        <v>404652.55560348753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13">
        <v>18</v>
      </c>
      <c r="C37" s="1">
        <f t="shared" si="1"/>
        <v>404652.55560348753</v>
      </c>
      <c r="D37" s="1">
        <f t="shared" si="2"/>
        <v>62636.924212709964</v>
      </c>
      <c r="E37" s="1">
        <f t="shared" si="0"/>
        <v>41414.685611048422</v>
      </c>
      <c r="F37" s="1">
        <f t="shared" si="3"/>
        <v>486762.13000756089</v>
      </c>
      <c r="G37" s="1">
        <f t="shared" si="4"/>
        <v>21222.238601661542</v>
      </c>
      <c r="H37" s="1">
        <f t="shared" si="5"/>
        <v>640702.50582121836</v>
      </c>
      <c r="I37" s="1">
        <f t="shared" si="6"/>
        <v>363237.86999243911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1"/>
      <c r="B38" s="9">
        <v>19</v>
      </c>
      <c r="C38" s="10">
        <f t="shared" si="1"/>
        <v>363237.86999243911</v>
      </c>
      <c r="D38" s="10">
        <f t="shared" si="2"/>
        <v>62636.924212709964</v>
      </c>
      <c r="E38" s="10">
        <f t="shared" si="0"/>
        <v>43750.799414907291</v>
      </c>
      <c r="F38" s="10">
        <f t="shared" si="3"/>
        <v>530512.92942246818</v>
      </c>
      <c r="G38" s="10">
        <f t="shared" si="4"/>
        <v>18886.124797802673</v>
      </c>
      <c r="H38" s="10">
        <f t="shared" si="5"/>
        <v>659588.63061902102</v>
      </c>
      <c r="I38" s="10">
        <f t="shared" si="6"/>
        <v>319487.07057753182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1"/>
      <c r="B39" s="13">
        <v>20</v>
      </c>
      <c r="C39" s="1">
        <f t="shared" si="1"/>
        <v>319487.07057753182</v>
      </c>
      <c r="D39" s="1">
        <f t="shared" si="2"/>
        <v>62636.924212709964</v>
      </c>
      <c r="E39" s="1">
        <f t="shared" si="0"/>
        <v>46218.688400058949</v>
      </c>
      <c r="F39" s="1">
        <f t="shared" si="3"/>
        <v>576731.61782252719</v>
      </c>
      <c r="G39" s="1">
        <f t="shared" si="4"/>
        <v>16418.235812651015</v>
      </c>
      <c r="H39" s="1">
        <f t="shared" si="5"/>
        <v>676006.86643167201</v>
      </c>
      <c r="I39" s="1">
        <f t="shared" si="6"/>
        <v>273268.38217747287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1"/>
      <c r="B40" s="9">
        <v>21</v>
      </c>
      <c r="C40" s="10">
        <f t="shared" si="1"/>
        <v>273268.38217747287</v>
      </c>
      <c r="D40" s="10">
        <f t="shared" si="2"/>
        <v>62636.924212709964</v>
      </c>
      <c r="E40" s="10">
        <f t="shared" si="0"/>
        <v>48825.785722532019</v>
      </c>
      <c r="F40" s="10">
        <f t="shared" si="3"/>
        <v>625557.40354505926</v>
      </c>
      <c r="G40" s="10">
        <f t="shared" si="4"/>
        <v>13811.138490177946</v>
      </c>
      <c r="H40" s="10">
        <f t="shared" si="5"/>
        <v>689818.00492184993</v>
      </c>
      <c r="I40" s="10">
        <f t="shared" si="6"/>
        <v>224442.59645494085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1"/>
      <c r="B41" s="13">
        <v>22</v>
      </c>
      <c r="C41" s="1">
        <f t="shared" si="1"/>
        <v>224442.59645494085</v>
      </c>
      <c r="D41" s="1">
        <f t="shared" si="2"/>
        <v>62636.924212709964</v>
      </c>
      <c r="E41" s="1">
        <f t="shared" si="0"/>
        <v>51579.943826782692</v>
      </c>
      <c r="F41" s="1">
        <f t="shared" si="3"/>
        <v>677137.34737184201</v>
      </c>
      <c r="G41" s="1">
        <f t="shared" si="4"/>
        <v>11056.980385927272</v>
      </c>
      <c r="H41" s="1">
        <f t="shared" si="5"/>
        <v>700874.98530777718</v>
      </c>
      <c r="I41" s="1">
        <f t="shared" si="6"/>
        <v>172862.65262815816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9">
        <v>23</v>
      </c>
      <c r="C42" s="10">
        <f t="shared" si="1"/>
        <v>172862.65262815816</v>
      </c>
      <c r="D42" s="10">
        <f t="shared" si="2"/>
        <v>62636.924212709964</v>
      </c>
      <c r="E42" s="10">
        <f t="shared" si="0"/>
        <v>54489.458096857605</v>
      </c>
      <c r="F42" s="10">
        <f t="shared" si="3"/>
        <v>731626.80546869966</v>
      </c>
      <c r="G42" s="10">
        <f t="shared" si="4"/>
        <v>8147.4661158523595</v>
      </c>
      <c r="H42" s="10">
        <f t="shared" si="5"/>
        <v>709022.45142362954</v>
      </c>
      <c r="I42" s="10">
        <f t="shared" si="6"/>
        <v>118373.19453130056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3">
        <v>24</v>
      </c>
      <c r="C43" s="1">
        <f t="shared" si="1"/>
        <v>118373.19453130056</v>
      </c>
      <c r="D43" s="1">
        <f t="shared" si="2"/>
        <v>62636.924212709964</v>
      </c>
      <c r="E43" s="1">
        <f t="shared" si="0"/>
        <v>57563.091841668633</v>
      </c>
      <c r="F43" s="1">
        <f t="shared" si="3"/>
        <v>789189.89731036825</v>
      </c>
      <c r="G43" s="1">
        <f t="shared" si="4"/>
        <v>5073.8323710413315</v>
      </c>
      <c r="H43" s="1">
        <f t="shared" si="5"/>
        <v>714096.28379467083</v>
      </c>
      <c r="I43" s="1">
        <f t="shared" si="6"/>
        <v>60810.102689631924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9">
        <v>25</v>
      </c>
      <c r="C44" s="10">
        <f t="shared" si="1"/>
        <v>60810.102689631924</v>
      </c>
      <c r="D44" s="10">
        <f t="shared" si="2"/>
        <v>62636.924212709964</v>
      </c>
      <c r="E44" s="10">
        <f t="shared" si="0"/>
        <v>60810.102689633226</v>
      </c>
      <c r="F44" s="10">
        <f t="shared" si="3"/>
        <v>850000.00000000151</v>
      </c>
      <c r="G44" s="10">
        <f t="shared" si="4"/>
        <v>1826.8215230767382</v>
      </c>
      <c r="H44" s="10">
        <f t="shared" si="5"/>
        <v>715923.10531774757</v>
      </c>
      <c r="I44" s="10">
        <f t="shared" si="6"/>
        <v>-1.3023964129388332E-9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">
    <mergeCell ref="A1:K3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Calculateur de prêt</vt:lpstr>
      <vt:lpstr>Calculateur de prêt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gagnon</dc:creator>
  <cp:lastModifiedBy>JF</cp:lastModifiedBy>
  <dcterms:created xsi:type="dcterms:W3CDTF">2023-07-28T13:19:39Z</dcterms:created>
  <dcterms:modified xsi:type="dcterms:W3CDTF">2023-07-28T14:08:46Z</dcterms:modified>
</cp:coreProperties>
</file>