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47BBE72-9437-4782-BE1C-00B8A431196F}" xr6:coauthVersionLast="47" xr6:coauthVersionMax="47" xr10:uidLastSave="{00000000-0000-0000-0000-000000000000}"/>
  <bookViews>
    <workbookView xWindow="-120" yWindow="-120" windowWidth="24240" windowHeight="13740" activeTab="1" xr2:uid="{7E19D586-4EED-4CE5-A667-FA05BA2FC29E}"/>
  </bookViews>
  <sheets>
    <sheet name="Feuil1" sheetId="1" r:id="rId1"/>
    <sheet name="Proposition" sheetId="2" r:id="rId2"/>
  </sheets>
  <externalReferences>
    <externalReference r:id="rId3"/>
  </externalReferences>
  <definedNames>
    <definedName name="Liste">'[1]Ref activités ss activités'!$A$1:$K$1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E2" i="2"/>
  <c r="F2" i="2" s="1"/>
  <c r="E3" i="2"/>
  <c r="F3" i="2" s="1"/>
  <c r="E4" i="2"/>
  <c r="F4" i="2" s="1"/>
  <c r="E5" i="2"/>
  <c r="F5" i="2" s="1"/>
  <c r="E6" i="2"/>
  <c r="F6" i="2" s="1"/>
  <c r="E7" i="2"/>
  <c r="F7" i="2" s="1"/>
  <c r="E8" i="2"/>
  <c r="F8" i="2" s="1"/>
  <c r="E9" i="2"/>
  <c r="F9" i="2" s="1"/>
  <c r="E10" i="2"/>
  <c r="F10" i="2" s="1"/>
  <c r="E11" i="2"/>
  <c r="F11" i="2" s="1"/>
  <c r="E12" i="2"/>
  <c r="F12" i="2" s="1"/>
  <c r="E13" i="2"/>
  <c r="F13" i="2" s="1"/>
  <c r="E14" i="2"/>
  <c r="F14" i="2" s="1"/>
  <c r="E15" i="2"/>
  <c r="F15" i="2" s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2" i="2"/>
  <c r="E15" i="1"/>
  <c r="F15" i="1" s="1"/>
  <c r="H15" i="1" s="1"/>
  <c r="G15" i="1" s="1"/>
  <c r="A15" i="1"/>
  <c r="F14" i="1"/>
  <c r="H14" i="1" s="1"/>
  <c r="G14" i="1" s="1"/>
  <c r="E14" i="1"/>
  <c r="A14" i="1"/>
  <c r="E13" i="1"/>
  <c r="F13" i="1" s="1"/>
  <c r="H13" i="1" s="1"/>
  <c r="G13" i="1" s="1"/>
  <c r="A13" i="1"/>
  <c r="E12" i="1"/>
  <c r="F12" i="1" s="1"/>
  <c r="H12" i="1" s="1"/>
  <c r="G12" i="1" s="1"/>
  <c r="A12" i="1"/>
  <c r="E11" i="1"/>
  <c r="F11" i="1" s="1"/>
  <c r="H11" i="1" s="1"/>
  <c r="G11" i="1" s="1"/>
  <c r="A11" i="1"/>
  <c r="E10" i="1"/>
  <c r="F10" i="1" s="1"/>
  <c r="H10" i="1" s="1"/>
  <c r="G10" i="1" s="1"/>
  <c r="A10" i="1"/>
  <c r="E9" i="1"/>
  <c r="F9" i="1" s="1"/>
  <c r="H9" i="1" s="1"/>
  <c r="G9" i="1" s="1"/>
  <c r="A9" i="1"/>
  <c r="E8" i="1"/>
  <c r="F8" i="1" s="1"/>
  <c r="H8" i="1" s="1"/>
  <c r="G8" i="1" s="1"/>
  <c r="A8" i="1"/>
  <c r="E7" i="1"/>
  <c r="F7" i="1" s="1"/>
  <c r="H7" i="1" s="1"/>
  <c r="G7" i="1" s="1"/>
  <c r="A7" i="1"/>
  <c r="F6" i="1"/>
  <c r="H6" i="1" s="1"/>
  <c r="G6" i="1" s="1"/>
  <c r="E6" i="1"/>
  <c r="A6" i="1"/>
  <c r="E5" i="1"/>
  <c r="F5" i="1" s="1"/>
  <c r="H5" i="1" s="1"/>
  <c r="G5" i="1" s="1"/>
  <c r="A5" i="1"/>
  <c r="H4" i="1"/>
  <c r="G4" i="1" s="1"/>
  <c r="F4" i="1"/>
  <c r="E4" i="1"/>
  <c r="A4" i="1"/>
  <c r="E3" i="1"/>
  <c r="F3" i="1" s="1"/>
  <c r="H3" i="1" s="1"/>
  <c r="G3" i="1" s="1"/>
  <c r="A3" i="1"/>
  <c r="E2" i="1"/>
  <c r="F2" i="1" s="1"/>
  <c r="H2" i="1" s="1"/>
  <c r="G2" i="1" s="1"/>
  <c r="A2" i="1"/>
</calcChain>
</file>

<file path=xl/sharedStrings.xml><?xml version="1.0" encoding="utf-8"?>
<sst xmlns="http://schemas.openxmlformats.org/spreadsheetml/2006/main" count="47" uniqueCount="14">
  <si>
    <t>Semaine</t>
  </si>
  <si>
    <t>Date</t>
  </si>
  <si>
    <t>Tâches</t>
  </si>
  <si>
    <t>Durée en min</t>
  </si>
  <si>
    <t>Tps /J en min</t>
  </si>
  <si>
    <t>Tps /J en h:min</t>
  </si>
  <si>
    <t>Tps restant en min</t>
  </si>
  <si>
    <t>Tps restant en h:min</t>
  </si>
  <si>
    <t>Temps libre</t>
  </si>
  <si>
    <t>Bricolage</t>
  </si>
  <si>
    <t>Mécanique</t>
  </si>
  <si>
    <t>Jardinage</t>
  </si>
  <si>
    <t>Courses</t>
  </si>
  <si>
    <t>Sports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</si>
</sst>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6">
    <dxf>
      <numFmt numFmtId="164" formatCode="hh:mm;@"/>
      <fill>
        <patternFill patternType="solid">
          <fgColor indexed="64"/>
          <bgColor theme="9" tint="0.39997558519241921"/>
        </patternFill>
      </fill>
    </dxf>
    <dxf>
      <numFmt numFmtId="164" formatCode="hh:mm;@"/>
      <fill>
        <patternFill patternType="solid">
          <fgColor indexed="64"/>
          <bgColor theme="9" tint="0.39997558519241921"/>
        </patternFill>
      </fill>
    </dxf>
    <dxf>
      <numFmt numFmtId="25" formatCode="hh:mm"/>
    </dxf>
    <dxf>
      <numFmt numFmtId="19" formatCode="dd/mm/yyyy"/>
    </dxf>
    <dxf>
      <numFmt numFmtId="0" formatCode="General"/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litm\Documents\Suivi%20Mustapha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tats"/>
      <sheetName val="Activités"/>
      <sheetName val="Feuil1"/>
      <sheetName val="exemple"/>
      <sheetName val="Ref activités ss activités"/>
      <sheetName val="A faire"/>
      <sheetName val="Calculatrice temps"/>
    </sheetNames>
    <sheetDataSet>
      <sheetData sheetId="0"/>
      <sheetData sheetId="1"/>
      <sheetData sheetId="2"/>
      <sheetData sheetId="3"/>
      <sheetData sheetId="4">
        <row r="1">
          <cell r="A1" t="str">
            <v>Absences</v>
          </cell>
          <cell r="B1" t="str">
            <v>Administration_du_SI</v>
          </cell>
          <cell r="C1" t="str">
            <v>Assistance</v>
          </cell>
          <cell r="D1" t="str">
            <v>Budgets</v>
          </cell>
          <cell r="E1" t="str">
            <v>Développement</v>
          </cell>
          <cell r="F1" t="str">
            <v>Exploitation</v>
          </cell>
          <cell r="G1" t="str">
            <v>Gestion_de_parc</v>
          </cell>
          <cell r="H1" t="str">
            <v>Projets</v>
          </cell>
          <cell r="I1" t="str">
            <v>Sécurités_informatiques</v>
          </cell>
          <cell r="J1" t="str">
            <v>Service</v>
          </cell>
          <cell r="K1" t="str">
            <v xml:space="preserve">Taches_administratives </v>
          </cell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1FA9BC-F8AF-4E31-A964-EECDD93D1E19}" name="Tableau1" displayName="Tableau1" ref="A1:H15" totalsRowShown="0">
  <autoFilter ref="A1:H15" xr:uid="{5E1FA9BC-F8AF-4E31-A964-EECDD93D1E19}"/>
  <tableColumns count="8">
    <tableColumn id="1" xr3:uid="{D9C3DC59-5FD6-4CB3-B718-CB24EDD9C925}" name="Semaine" dataDxfId="5">
      <calculatedColumnFormula>TEXT(WEEKNUM(B2,1),"00")&amp;"-"&amp;YEAR(B2)</calculatedColumnFormula>
    </tableColumn>
    <tableColumn id="2" xr3:uid="{B40AF517-FA5F-41BA-A164-AF20E9B006B5}" name="Date"/>
    <tableColumn id="3" xr3:uid="{F1BA43A7-3F18-4F6C-B95C-DDF4EBC5E5AE}" name="Tâches"/>
    <tableColumn id="4" xr3:uid="{B201B932-C2F0-4BA9-841C-579380164E90}" name="Durée en min"/>
    <tableColumn id="5" xr3:uid="{C5F4E875-7BC6-4AB6-BECF-0A3D56191C98}" name="Tps /J en min" dataDxfId="4">
      <calculatedColumnFormula>SUMIFS(Tableau1[Durée en min],Tableau1[Date],Tableau1[[#This Row],[Date]])</calculatedColumnFormula>
    </tableColumn>
    <tableColumn id="6" xr3:uid="{88E6F957-1F36-4B69-BF19-6EF2E86D1F67}" name="Tps /J en h:min">
      <calculatedColumnFormula>E2/24/60</calculatedColumnFormula>
    </tableColumn>
    <tableColumn id="7" xr3:uid="{9D4CEED3-8850-44FB-94EB-F24AFF12BC75}" name="Tps restant en min" dataDxfId="1">
      <calculatedColumnFormula>IF(Tableau1[[#This Row],[Temps libre]],H2-F2,"")</calculatedColumnFormula>
    </tableColumn>
    <tableColumn id="9" xr3:uid="{825FB3FC-1B32-42C8-83AB-0ABF8CFEB6F1}" name="Temps libre" dataDxfId="0">
      <calculatedColumnFormula>_xlfn.XLOOKUP(Tableau1[[#This Row],[Date]],t_TL[Date],t_TL[Temps libre],"---")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68584C-BCA8-4EB8-935C-CDE3E835E4CC}" name="t_TL" displayName="t_TL" ref="K1:L5" totalsRowShown="0">
  <autoFilter ref="K1:L5" xr:uid="{8F68584C-BCA8-4EB8-935C-CDE3E835E4CC}"/>
  <tableColumns count="2">
    <tableColumn id="1" xr3:uid="{9FB95804-66B8-4C41-96A6-151DC1BE379C}" name="Date" dataDxfId="3"/>
    <tableColumn id="2" xr3:uid="{BC0750F4-2595-4046-9874-06FFFF64D59A}" name="Temps lib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26081-ADD9-4E2E-A881-7E10BE7FE457}">
  <dimension ref="A1:I15"/>
  <sheetViews>
    <sheetView workbookViewId="0">
      <selection activeCell="A2" sqref="A2"/>
    </sheetView>
  </sheetViews>
  <sheetFormatPr baseColWidth="10" defaultRowHeight="15" x14ac:dyDescent="0.25"/>
  <cols>
    <col min="2" max="2" width="12.7109375" bestFit="1" customWidth="1"/>
    <col min="3" max="3" width="20" style="7" bestFit="1" customWidth="1"/>
    <col min="8" max="8" width="15" customWidth="1"/>
  </cols>
  <sheetData>
    <row r="1" spans="1:9" ht="47.2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3" t="str">
        <f>IF(WEEKNUM(B2,1)&lt;10,CONCATENATE("0",WEEKNUM(B2,1),"-",YEAR(B2)),CONCATENATE(WEEKNUM(B2,1),"-",YEAR(B2)))</f>
        <v>01-2023</v>
      </c>
      <c r="B2" s="4">
        <v>44928</v>
      </c>
      <c r="C2" s="5" t="s">
        <v>9</v>
      </c>
      <c r="D2" s="3">
        <v>90</v>
      </c>
      <c r="E2" s="3">
        <f t="shared" ref="E2:E15" si="0">SUMIF(B:B,B2,D:D)</f>
        <v>240</v>
      </c>
      <c r="F2" s="6">
        <f>E2/24/60</f>
        <v>0.16666666666666666</v>
      </c>
      <c r="G2" s="3">
        <f>(H2*24*60)</f>
        <v>0</v>
      </c>
      <c r="H2" s="6">
        <f t="shared" ref="H2:H15" si="1">I2-F2</f>
        <v>0</v>
      </c>
      <c r="I2" s="6">
        <v>0.16666666666666666</v>
      </c>
    </row>
    <row r="3" spans="1:9" x14ac:dyDescent="0.25">
      <c r="A3" s="3" t="str">
        <f t="shared" ref="A3:A15" si="2">IF(WEEKNUM(B3,1)&lt;10,CONCATENATE("0",WEEKNUM(B3,1),"-",YEAR(B3)),CONCATENATE(WEEKNUM(B3,1),"-",YEAR(B3)))</f>
        <v>01-2023</v>
      </c>
      <c r="B3" s="4">
        <v>44928</v>
      </c>
      <c r="C3" s="5" t="s">
        <v>10</v>
      </c>
      <c r="D3" s="3">
        <v>30</v>
      </c>
      <c r="E3" s="3">
        <f t="shared" si="0"/>
        <v>240</v>
      </c>
      <c r="F3" s="6">
        <f t="shared" ref="F3:F15" si="3">E3/24/60</f>
        <v>0.16666666666666666</v>
      </c>
      <c r="G3" s="3">
        <f>(H3*24*60)</f>
        <v>0</v>
      </c>
      <c r="H3" s="6">
        <f t="shared" si="1"/>
        <v>0</v>
      </c>
      <c r="I3" s="6">
        <v>0.16666666666666666</v>
      </c>
    </row>
    <row r="4" spans="1:9" x14ac:dyDescent="0.25">
      <c r="A4" s="3" t="str">
        <f t="shared" si="2"/>
        <v>01-2023</v>
      </c>
      <c r="B4" s="4">
        <v>44928</v>
      </c>
      <c r="C4" s="5" t="s">
        <v>11</v>
      </c>
      <c r="D4" s="3">
        <v>35</v>
      </c>
      <c r="E4" s="3">
        <f t="shared" si="0"/>
        <v>240</v>
      </c>
      <c r="F4" s="6">
        <f t="shared" si="3"/>
        <v>0.16666666666666666</v>
      </c>
      <c r="G4" s="3">
        <f>(H4*24*60)</f>
        <v>0</v>
      </c>
      <c r="H4" s="6">
        <f t="shared" si="1"/>
        <v>0</v>
      </c>
      <c r="I4" s="6">
        <v>0.16666666666666666</v>
      </c>
    </row>
    <row r="5" spans="1:9" x14ac:dyDescent="0.25">
      <c r="A5" s="3" t="str">
        <f t="shared" si="2"/>
        <v>01-2023</v>
      </c>
      <c r="B5" s="4">
        <v>44928</v>
      </c>
      <c r="C5" s="5" t="s">
        <v>12</v>
      </c>
      <c r="D5" s="3">
        <v>45</v>
      </c>
      <c r="E5" s="3">
        <f t="shared" si="0"/>
        <v>240</v>
      </c>
      <c r="F5" s="6">
        <f t="shared" si="3"/>
        <v>0.16666666666666666</v>
      </c>
      <c r="G5" s="3">
        <f t="shared" ref="G5:G15" si="4">(H5*24*60)</f>
        <v>0</v>
      </c>
      <c r="H5" s="6">
        <f t="shared" si="1"/>
        <v>0</v>
      </c>
      <c r="I5" s="6">
        <v>0.16666666666666666</v>
      </c>
    </row>
    <row r="6" spans="1:9" x14ac:dyDescent="0.25">
      <c r="A6" s="3" t="str">
        <f t="shared" si="2"/>
        <v>01-2023</v>
      </c>
      <c r="B6" s="4">
        <v>44928</v>
      </c>
      <c r="C6" s="5" t="s">
        <v>13</v>
      </c>
      <c r="D6" s="3">
        <v>40</v>
      </c>
      <c r="E6" s="3">
        <f t="shared" si="0"/>
        <v>240</v>
      </c>
      <c r="F6" s="6">
        <f t="shared" si="3"/>
        <v>0.16666666666666666</v>
      </c>
      <c r="G6" s="3">
        <f t="shared" si="4"/>
        <v>0</v>
      </c>
      <c r="H6" s="6">
        <f t="shared" si="1"/>
        <v>0</v>
      </c>
      <c r="I6" s="6">
        <v>0.16666666666666666</v>
      </c>
    </row>
    <row r="7" spans="1:9" x14ac:dyDescent="0.25">
      <c r="A7" s="3" t="str">
        <f t="shared" si="2"/>
        <v>01-2023</v>
      </c>
      <c r="B7" s="4">
        <v>44929</v>
      </c>
      <c r="C7" s="5" t="s">
        <v>9</v>
      </c>
      <c r="D7" s="3">
        <v>30</v>
      </c>
      <c r="E7" s="3">
        <f t="shared" si="0"/>
        <v>90</v>
      </c>
      <c r="F7" s="6">
        <f t="shared" si="3"/>
        <v>6.25E-2</v>
      </c>
      <c r="G7" s="3">
        <f t="shared" si="4"/>
        <v>210</v>
      </c>
      <c r="H7" s="6">
        <f t="shared" si="1"/>
        <v>0.14583333333333334</v>
      </c>
      <c r="I7" s="6">
        <v>0.20833333333333334</v>
      </c>
    </row>
    <row r="8" spans="1:9" x14ac:dyDescent="0.25">
      <c r="A8" s="3" t="str">
        <f t="shared" si="2"/>
        <v>01-2023</v>
      </c>
      <c r="B8" s="4">
        <v>44929</v>
      </c>
      <c r="C8" s="5" t="s">
        <v>10</v>
      </c>
      <c r="D8" s="3">
        <v>30</v>
      </c>
      <c r="E8" s="3">
        <f t="shared" si="0"/>
        <v>90</v>
      </c>
      <c r="F8" s="6">
        <f t="shared" si="3"/>
        <v>6.25E-2</v>
      </c>
      <c r="G8" s="3">
        <f t="shared" si="4"/>
        <v>210</v>
      </c>
      <c r="H8" s="6">
        <f t="shared" si="1"/>
        <v>0.14583333333333334</v>
      </c>
      <c r="I8" s="6">
        <v>0.20833333333333334</v>
      </c>
    </row>
    <row r="9" spans="1:9" x14ac:dyDescent="0.25">
      <c r="A9" s="3" t="str">
        <f t="shared" si="2"/>
        <v>01-2023</v>
      </c>
      <c r="B9" s="4">
        <v>44929</v>
      </c>
      <c r="C9" s="5" t="s">
        <v>11</v>
      </c>
      <c r="D9" s="3">
        <v>30</v>
      </c>
      <c r="E9" s="3">
        <f t="shared" si="0"/>
        <v>90</v>
      </c>
      <c r="F9" s="6">
        <f t="shared" si="3"/>
        <v>6.25E-2</v>
      </c>
      <c r="G9" s="3">
        <f t="shared" si="4"/>
        <v>210</v>
      </c>
      <c r="H9" s="6">
        <f t="shared" si="1"/>
        <v>0.14583333333333334</v>
      </c>
      <c r="I9" s="6">
        <v>0.20833333333333334</v>
      </c>
    </row>
    <row r="10" spans="1:9" x14ac:dyDescent="0.25">
      <c r="A10" s="3" t="str">
        <f t="shared" si="2"/>
        <v>01-2023</v>
      </c>
      <c r="B10" s="4">
        <v>44931</v>
      </c>
      <c r="C10" s="5" t="s">
        <v>11</v>
      </c>
      <c r="D10" s="3">
        <v>60</v>
      </c>
      <c r="E10" s="3">
        <f t="shared" si="0"/>
        <v>120</v>
      </c>
      <c r="F10" s="6">
        <f t="shared" si="3"/>
        <v>8.3333333333333329E-2</v>
      </c>
      <c r="G10" s="3">
        <f t="shared" si="4"/>
        <v>0</v>
      </c>
      <c r="H10" s="6">
        <f t="shared" si="1"/>
        <v>0</v>
      </c>
      <c r="I10" s="6">
        <v>8.3333333333333329E-2</v>
      </c>
    </row>
    <row r="11" spans="1:9" x14ac:dyDescent="0.25">
      <c r="A11" s="3" t="str">
        <f t="shared" si="2"/>
        <v>01-2023</v>
      </c>
      <c r="B11" s="4">
        <v>44931</v>
      </c>
      <c r="C11" s="5" t="s">
        <v>13</v>
      </c>
      <c r="D11" s="3">
        <v>60</v>
      </c>
      <c r="E11" s="3">
        <f t="shared" si="0"/>
        <v>120</v>
      </c>
      <c r="F11" s="6">
        <f t="shared" si="3"/>
        <v>8.3333333333333329E-2</v>
      </c>
      <c r="G11" s="3">
        <f t="shared" si="4"/>
        <v>0</v>
      </c>
      <c r="H11" s="6">
        <f t="shared" si="1"/>
        <v>0</v>
      </c>
      <c r="I11" s="6">
        <v>8.3333333333333329E-2</v>
      </c>
    </row>
    <row r="12" spans="1:9" x14ac:dyDescent="0.25">
      <c r="A12" s="3" t="str">
        <f t="shared" si="2"/>
        <v>02-2023</v>
      </c>
      <c r="B12" s="4">
        <v>44936</v>
      </c>
      <c r="C12" s="5" t="s">
        <v>9</v>
      </c>
      <c r="D12" s="3">
        <v>50</v>
      </c>
      <c r="E12" s="3">
        <f t="shared" si="0"/>
        <v>240</v>
      </c>
      <c r="F12" s="6">
        <f t="shared" si="3"/>
        <v>0.16666666666666666</v>
      </c>
      <c r="G12" s="3">
        <f t="shared" si="4"/>
        <v>-240</v>
      </c>
      <c r="H12" s="6">
        <f t="shared" si="1"/>
        <v>-0.16666666666666666</v>
      </c>
      <c r="I12" s="6"/>
    </row>
    <row r="13" spans="1:9" x14ac:dyDescent="0.25">
      <c r="A13" s="3" t="str">
        <f t="shared" si="2"/>
        <v>02-2023</v>
      </c>
      <c r="B13" s="4">
        <v>44936</v>
      </c>
      <c r="C13" s="5" t="s">
        <v>10</v>
      </c>
      <c r="D13" s="3">
        <v>55</v>
      </c>
      <c r="E13" s="3">
        <f t="shared" si="0"/>
        <v>240</v>
      </c>
      <c r="F13" s="6">
        <f t="shared" si="3"/>
        <v>0.16666666666666666</v>
      </c>
      <c r="G13" s="3">
        <f t="shared" si="4"/>
        <v>-240</v>
      </c>
      <c r="H13" s="6">
        <f t="shared" si="1"/>
        <v>-0.16666666666666666</v>
      </c>
      <c r="I13" s="6"/>
    </row>
    <row r="14" spans="1:9" x14ac:dyDescent="0.25">
      <c r="A14" s="3" t="str">
        <f t="shared" si="2"/>
        <v>02-2023</v>
      </c>
      <c r="B14" s="4">
        <v>44936</v>
      </c>
      <c r="C14" s="5" t="s">
        <v>11</v>
      </c>
      <c r="D14" s="3">
        <v>65</v>
      </c>
      <c r="E14" s="3">
        <f t="shared" si="0"/>
        <v>240</v>
      </c>
      <c r="F14" s="6">
        <f t="shared" si="3"/>
        <v>0.16666666666666666</v>
      </c>
      <c r="G14" s="3">
        <f t="shared" si="4"/>
        <v>-240</v>
      </c>
      <c r="H14" s="6">
        <f t="shared" si="1"/>
        <v>-0.16666666666666666</v>
      </c>
      <c r="I14" s="6"/>
    </row>
    <row r="15" spans="1:9" x14ac:dyDescent="0.25">
      <c r="A15" s="3" t="str">
        <f t="shared" si="2"/>
        <v>02-2023</v>
      </c>
      <c r="B15" s="4">
        <v>44936</v>
      </c>
      <c r="C15" s="5" t="s">
        <v>12</v>
      </c>
      <c r="D15" s="3">
        <v>70</v>
      </c>
      <c r="E15" s="3">
        <f t="shared" si="0"/>
        <v>240</v>
      </c>
      <c r="F15" s="6">
        <f t="shared" si="3"/>
        <v>0.16666666666666666</v>
      </c>
      <c r="G15" s="3">
        <f t="shared" si="4"/>
        <v>-240</v>
      </c>
      <c r="H15" s="6">
        <f t="shared" si="1"/>
        <v>-0.16666666666666666</v>
      </c>
      <c r="I15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EBB61-9A5A-4482-B846-BC796859B7C5}">
  <dimension ref="A1:L15"/>
  <sheetViews>
    <sheetView showGridLines="0" tabSelected="1" workbookViewId="0">
      <selection activeCell="F20" sqref="F20"/>
    </sheetView>
  </sheetViews>
  <sheetFormatPr baseColWidth="10" defaultRowHeight="15" x14ac:dyDescent="0.25"/>
  <cols>
    <col min="1" max="1" width="12.5703125" customWidth="1"/>
    <col min="2" max="2" width="12.7109375" bestFit="1" customWidth="1"/>
    <col min="3" max="3" width="20" style="7" bestFit="1" customWidth="1"/>
    <col min="4" max="5" width="17.5703125" customWidth="1"/>
    <col min="6" max="6" width="19.85546875" customWidth="1"/>
    <col min="7" max="7" width="23.28515625" customWidth="1"/>
    <col min="8" max="8" width="15.85546875" customWidth="1"/>
    <col min="12" max="12" width="13.5703125" customWidth="1"/>
  </cols>
  <sheetData>
    <row r="1" spans="1:12" x14ac:dyDescent="0.25">
      <c r="A1" s="8" t="s">
        <v>0</v>
      </c>
      <c r="B1" s="8" t="s">
        <v>1</v>
      </c>
      <c r="C1" s="8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8</v>
      </c>
      <c r="K1" t="s">
        <v>1</v>
      </c>
      <c r="L1" t="s">
        <v>8</v>
      </c>
    </row>
    <row r="2" spans="1:12" x14ac:dyDescent="0.25">
      <c r="A2" s="12" t="str">
        <f>TEXT(WEEKNUM(B2,1),"00")&amp;"-"&amp;YEAR(B2)</f>
        <v>01-2023</v>
      </c>
      <c r="B2" s="10">
        <v>44928</v>
      </c>
      <c r="C2" s="7" t="s">
        <v>9</v>
      </c>
      <c r="D2" s="8">
        <v>90</v>
      </c>
      <c r="E2" s="12">
        <f>SUMIFS(Tableau1[Durée en min],Tableau1[Date],Tableau1[[#This Row],[Date]])</f>
        <v>240</v>
      </c>
      <c r="F2" s="11">
        <f>E2/24/60</f>
        <v>0.16666666666666666</v>
      </c>
      <c r="G2" s="13">
        <f>IF(Tableau1[[#This Row],[Temps libre]],H2-F2,"")</f>
        <v>0</v>
      </c>
      <c r="H2" s="13">
        <f>_xlfn.XLOOKUP(Tableau1[[#This Row],[Date]],t_TL[Date],t_TL[Temps libre],"---")</f>
        <v>0.16666666666666666</v>
      </c>
      <c r="K2" s="14">
        <v>44928</v>
      </c>
      <c r="L2" s="15">
        <v>0.16666666666666666</v>
      </c>
    </row>
    <row r="3" spans="1:12" x14ac:dyDescent="0.25">
      <c r="A3" s="12" t="str">
        <f t="shared" ref="A3:A15" si="0">TEXT(WEEKNUM(B3,1),"00")&amp;"-"&amp;YEAR(B3)</f>
        <v>01-2023</v>
      </c>
      <c r="B3" s="10">
        <v>44928</v>
      </c>
      <c r="C3" s="7" t="s">
        <v>10</v>
      </c>
      <c r="D3" s="8">
        <v>30</v>
      </c>
      <c r="E3" s="12">
        <f>SUMIFS(Tableau1[Durée en min],Tableau1[Date],Tableau1[[#This Row],[Date]])</f>
        <v>240</v>
      </c>
      <c r="F3" s="11">
        <f t="shared" ref="F3:F15" si="1">E3/24/60</f>
        <v>0.16666666666666666</v>
      </c>
      <c r="G3" s="13">
        <f>IF(Tableau1[[#This Row],[Temps libre]],H3-F3,"")</f>
        <v>0</v>
      </c>
      <c r="H3" s="13">
        <f>_xlfn.XLOOKUP(Tableau1[[#This Row],[Date]],t_TL[Date],t_TL[Temps libre],"---")</f>
        <v>0.16666666666666666</v>
      </c>
      <c r="K3" s="14">
        <v>44929</v>
      </c>
      <c r="L3" s="15">
        <v>0.20833333333333334</v>
      </c>
    </row>
    <row r="4" spans="1:12" x14ac:dyDescent="0.25">
      <c r="A4" s="12" t="str">
        <f t="shared" si="0"/>
        <v>01-2023</v>
      </c>
      <c r="B4" s="10">
        <v>44928</v>
      </c>
      <c r="C4" s="7" t="s">
        <v>11</v>
      </c>
      <c r="D4" s="8">
        <v>35</v>
      </c>
      <c r="E4" s="12">
        <f>SUMIFS(Tableau1[Durée en min],Tableau1[Date],Tableau1[[#This Row],[Date]])</f>
        <v>240</v>
      </c>
      <c r="F4" s="11">
        <f t="shared" si="1"/>
        <v>0.16666666666666666</v>
      </c>
      <c r="G4" s="13">
        <f>IF(Tableau1[[#This Row],[Temps libre]],H4-F4,"")</f>
        <v>0</v>
      </c>
      <c r="H4" s="13">
        <f>_xlfn.XLOOKUP(Tableau1[[#This Row],[Date]],t_TL[Date],t_TL[Temps libre],"---")</f>
        <v>0.16666666666666666</v>
      </c>
      <c r="K4" s="14">
        <v>44931</v>
      </c>
      <c r="L4" s="15">
        <v>8.3333333333333329E-2</v>
      </c>
    </row>
    <row r="5" spans="1:12" x14ac:dyDescent="0.25">
      <c r="A5" s="12" t="str">
        <f t="shared" si="0"/>
        <v>01-2023</v>
      </c>
      <c r="B5" s="10">
        <v>44928</v>
      </c>
      <c r="C5" s="7" t="s">
        <v>12</v>
      </c>
      <c r="D5" s="8">
        <v>45</v>
      </c>
      <c r="E5" s="12">
        <f>SUMIFS(Tableau1[Durée en min],Tableau1[Date],Tableau1[[#This Row],[Date]])</f>
        <v>240</v>
      </c>
      <c r="F5" s="11">
        <f t="shared" si="1"/>
        <v>0.16666666666666666</v>
      </c>
      <c r="G5" s="13">
        <f>IF(Tableau1[[#This Row],[Temps libre]],H5-F5,"")</f>
        <v>0</v>
      </c>
      <c r="H5" s="13">
        <f>_xlfn.XLOOKUP(Tableau1[[#This Row],[Date]],t_TL[Date],t_TL[Temps libre],"---")</f>
        <v>0.16666666666666666</v>
      </c>
      <c r="K5" s="14">
        <v>44936</v>
      </c>
      <c r="L5" s="15">
        <v>0.29166666666666669</v>
      </c>
    </row>
    <row r="6" spans="1:12" x14ac:dyDescent="0.25">
      <c r="A6" s="12" t="str">
        <f t="shared" si="0"/>
        <v>01-2023</v>
      </c>
      <c r="B6" s="10">
        <v>44928</v>
      </c>
      <c r="C6" s="7" t="s">
        <v>13</v>
      </c>
      <c r="D6" s="8">
        <v>40</v>
      </c>
      <c r="E6" s="12">
        <f>SUMIFS(Tableau1[Durée en min],Tableau1[Date],Tableau1[[#This Row],[Date]])</f>
        <v>240</v>
      </c>
      <c r="F6" s="11">
        <f t="shared" si="1"/>
        <v>0.16666666666666666</v>
      </c>
      <c r="G6" s="13">
        <f>IF(Tableau1[[#This Row],[Temps libre]],H6-F6,"")</f>
        <v>0</v>
      </c>
      <c r="H6" s="13">
        <f>_xlfn.XLOOKUP(Tableau1[[#This Row],[Date]],t_TL[Date],t_TL[Temps libre],"---")</f>
        <v>0.16666666666666666</v>
      </c>
    </row>
    <row r="7" spans="1:12" x14ac:dyDescent="0.25">
      <c r="A7" s="12" t="str">
        <f t="shared" si="0"/>
        <v>01-2023</v>
      </c>
      <c r="B7" s="10">
        <v>44929</v>
      </c>
      <c r="C7" s="7" t="s">
        <v>9</v>
      </c>
      <c r="D7" s="8">
        <v>30</v>
      </c>
      <c r="E7" s="12">
        <f>SUMIFS(Tableau1[Durée en min],Tableau1[Date],Tableau1[[#This Row],[Date]])</f>
        <v>90</v>
      </c>
      <c r="F7" s="11">
        <f t="shared" si="1"/>
        <v>6.25E-2</v>
      </c>
      <c r="G7" s="13">
        <f>IF(Tableau1[[#This Row],[Temps libre]],H7-F7,"")</f>
        <v>0.14583333333333334</v>
      </c>
      <c r="H7" s="13">
        <f>_xlfn.XLOOKUP(Tableau1[[#This Row],[Date]],t_TL[Date],t_TL[Temps libre],"---")</f>
        <v>0.20833333333333334</v>
      </c>
    </row>
    <row r="8" spans="1:12" x14ac:dyDescent="0.25">
      <c r="A8" s="12" t="str">
        <f t="shared" si="0"/>
        <v>01-2023</v>
      </c>
      <c r="B8" s="10">
        <v>44929</v>
      </c>
      <c r="C8" s="7" t="s">
        <v>10</v>
      </c>
      <c r="D8" s="8">
        <v>30</v>
      </c>
      <c r="E8" s="12">
        <f>SUMIFS(Tableau1[Durée en min],Tableau1[Date],Tableau1[[#This Row],[Date]])</f>
        <v>90</v>
      </c>
      <c r="F8" s="11">
        <f t="shared" si="1"/>
        <v>6.25E-2</v>
      </c>
      <c r="G8" s="13">
        <f>IF(Tableau1[[#This Row],[Temps libre]],H8-F8,"")</f>
        <v>0.14583333333333334</v>
      </c>
      <c r="H8" s="13">
        <f>_xlfn.XLOOKUP(Tableau1[[#This Row],[Date]],t_TL[Date],t_TL[Temps libre],"---")</f>
        <v>0.20833333333333334</v>
      </c>
    </row>
    <row r="9" spans="1:12" x14ac:dyDescent="0.25">
      <c r="A9" s="12" t="str">
        <f t="shared" si="0"/>
        <v>01-2023</v>
      </c>
      <c r="B9" s="10">
        <v>44929</v>
      </c>
      <c r="C9" s="7" t="s">
        <v>11</v>
      </c>
      <c r="D9" s="8">
        <v>30</v>
      </c>
      <c r="E9" s="12">
        <f>SUMIFS(Tableau1[Durée en min],Tableau1[Date],Tableau1[[#This Row],[Date]])</f>
        <v>90</v>
      </c>
      <c r="F9" s="11">
        <f t="shared" si="1"/>
        <v>6.25E-2</v>
      </c>
      <c r="G9" s="13">
        <f>IF(Tableau1[[#This Row],[Temps libre]],H9-F9,"")</f>
        <v>0.14583333333333334</v>
      </c>
      <c r="H9" s="13">
        <f>_xlfn.XLOOKUP(Tableau1[[#This Row],[Date]],t_TL[Date],t_TL[Temps libre],"---")</f>
        <v>0.20833333333333334</v>
      </c>
    </row>
    <row r="10" spans="1:12" x14ac:dyDescent="0.25">
      <c r="A10" s="12" t="str">
        <f t="shared" si="0"/>
        <v>01-2023</v>
      </c>
      <c r="B10" s="10">
        <v>44931</v>
      </c>
      <c r="C10" s="7" t="s">
        <v>11</v>
      </c>
      <c r="D10" s="8">
        <v>60</v>
      </c>
      <c r="E10" s="12">
        <f>SUMIFS(Tableau1[Durée en min],Tableau1[Date],Tableau1[[#This Row],[Date]])</f>
        <v>120</v>
      </c>
      <c r="F10" s="11">
        <f t="shared" si="1"/>
        <v>8.3333333333333329E-2</v>
      </c>
      <c r="G10" s="13">
        <f>IF(Tableau1[[#This Row],[Temps libre]],H10-F10,"")</f>
        <v>0</v>
      </c>
      <c r="H10" s="13">
        <f>_xlfn.XLOOKUP(Tableau1[[#This Row],[Date]],t_TL[Date],t_TL[Temps libre],"---")</f>
        <v>8.3333333333333329E-2</v>
      </c>
    </row>
    <row r="11" spans="1:12" x14ac:dyDescent="0.25">
      <c r="A11" s="12" t="str">
        <f t="shared" si="0"/>
        <v>01-2023</v>
      </c>
      <c r="B11" s="10">
        <v>44931</v>
      </c>
      <c r="C11" s="7" t="s">
        <v>13</v>
      </c>
      <c r="D11" s="8">
        <v>60</v>
      </c>
      <c r="E11" s="12">
        <f>SUMIFS(Tableau1[Durée en min],Tableau1[Date],Tableau1[[#This Row],[Date]])</f>
        <v>120</v>
      </c>
      <c r="F11" s="11">
        <f t="shared" si="1"/>
        <v>8.3333333333333329E-2</v>
      </c>
      <c r="G11" s="13">
        <f>IF(Tableau1[[#This Row],[Temps libre]],H11-F11,"")</f>
        <v>0</v>
      </c>
      <c r="H11" s="13">
        <f>_xlfn.XLOOKUP(Tableau1[[#This Row],[Date]],t_TL[Date],t_TL[Temps libre],"---")</f>
        <v>8.3333333333333329E-2</v>
      </c>
    </row>
    <row r="12" spans="1:12" x14ac:dyDescent="0.25">
      <c r="A12" s="12" t="str">
        <f t="shared" si="0"/>
        <v>02-2023</v>
      </c>
      <c r="B12" s="10">
        <v>44936</v>
      </c>
      <c r="C12" s="7" t="s">
        <v>9</v>
      </c>
      <c r="D12" s="8">
        <v>50</v>
      </c>
      <c r="E12" s="12">
        <f>SUMIFS(Tableau1[Durée en min],Tableau1[Date],Tableau1[[#This Row],[Date]])</f>
        <v>240</v>
      </c>
      <c r="F12" s="11">
        <f t="shared" si="1"/>
        <v>0.16666666666666666</v>
      </c>
      <c r="G12" s="13">
        <f>IF(Tableau1[[#This Row],[Temps libre]],H12-F12,"")</f>
        <v>0.12500000000000003</v>
      </c>
      <c r="H12" s="13">
        <f>_xlfn.XLOOKUP(Tableau1[[#This Row],[Date]],t_TL[Date],t_TL[Temps libre],"---")</f>
        <v>0.29166666666666669</v>
      </c>
    </row>
    <row r="13" spans="1:12" x14ac:dyDescent="0.25">
      <c r="A13" s="12" t="str">
        <f t="shared" si="0"/>
        <v>02-2023</v>
      </c>
      <c r="B13" s="10">
        <v>44936</v>
      </c>
      <c r="C13" s="7" t="s">
        <v>10</v>
      </c>
      <c r="D13" s="8">
        <v>55</v>
      </c>
      <c r="E13" s="12">
        <f>SUMIFS(Tableau1[Durée en min],Tableau1[Date],Tableau1[[#This Row],[Date]])</f>
        <v>240</v>
      </c>
      <c r="F13" s="11">
        <f t="shared" si="1"/>
        <v>0.16666666666666666</v>
      </c>
      <c r="G13" s="13">
        <f>IF(Tableau1[[#This Row],[Temps libre]],H13-F13,"")</f>
        <v>0.12500000000000003</v>
      </c>
      <c r="H13" s="13">
        <f>_xlfn.XLOOKUP(Tableau1[[#This Row],[Date]],t_TL[Date],t_TL[Temps libre],"---")</f>
        <v>0.29166666666666669</v>
      </c>
    </row>
    <row r="14" spans="1:12" x14ac:dyDescent="0.25">
      <c r="A14" s="12" t="str">
        <f t="shared" si="0"/>
        <v>02-2023</v>
      </c>
      <c r="B14" s="10">
        <v>44936</v>
      </c>
      <c r="C14" s="7" t="s">
        <v>11</v>
      </c>
      <c r="D14" s="8">
        <v>65</v>
      </c>
      <c r="E14" s="12">
        <f>SUMIFS(Tableau1[Durée en min],Tableau1[Date],Tableau1[[#This Row],[Date]])</f>
        <v>240</v>
      </c>
      <c r="F14" s="11">
        <f t="shared" si="1"/>
        <v>0.16666666666666666</v>
      </c>
      <c r="G14" s="13">
        <f>IF(Tableau1[[#This Row],[Temps libre]],H14-F14,"")</f>
        <v>0.12500000000000003</v>
      </c>
      <c r="H14" s="13">
        <f>_xlfn.XLOOKUP(Tableau1[[#This Row],[Date]],t_TL[Date],t_TL[Temps libre],"---")</f>
        <v>0.29166666666666669</v>
      </c>
    </row>
    <row r="15" spans="1:12" x14ac:dyDescent="0.25">
      <c r="A15" s="12" t="str">
        <f t="shared" si="0"/>
        <v>02-2023</v>
      </c>
      <c r="B15" s="10">
        <v>44936</v>
      </c>
      <c r="C15" s="7" t="s">
        <v>12</v>
      </c>
      <c r="D15" s="8">
        <v>70</v>
      </c>
      <c r="E15" s="12">
        <f>SUMIFS(Tableau1[Durée en min],Tableau1[Date],Tableau1[[#This Row],[Date]])</f>
        <v>240</v>
      </c>
      <c r="F15" s="11">
        <f t="shared" si="1"/>
        <v>0.16666666666666666</v>
      </c>
      <c r="G15" s="13">
        <f>IF(Tableau1[[#This Row],[Temps libre]],H15-F15,"")</f>
        <v>0.12500000000000003</v>
      </c>
      <c r="H15" s="13">
        <f>_xlfn.XLOOKUP(Tableau1[[#This Row],[Date]],t_TL[Date],t_TL[Temps libre],"---")</f>
        <v>0.29166666666666669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Mustapha L</dc:creator>
  <cp:lastModifiedBy>JF</cp:lastModifiedBy>
  <dcterms:created xsi:type="dcterms:W3CDTF">2023-01-10T19:47:50Z</dcterms:created>
  <dcterms:modified xsi:type="dcterms:W3CDTF">2023-01-10T21:29:29Z</dcterms:modified>
</cp:coreProperties>
</file>