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8C0888DC-F24E-4DC3-8E24-7C527FCEC0C4}" xr6:coauthVersionLast="47" xr6:coauthVersionMax="47" xr10:uidLastSave="{00000000-0000-0000-0000-000000000000}"/>
  <bookViews>
    <workbookView xWindow="8145" yWindow="3810" windowWidth="25845" windowHeight="12075" xr2:uid="{E9A654D2-9BC2-408A-9921-36908E0D9D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57" i="1" l="1"/>
  <c r="J57" i="1" s="1"/>
  <c r="T6" i="1" s="1"/>
  <c r="I55" i="1"/>
  <c r="J55" i="1" s="1"/>
  <c r="I53" i="1"/>
  <c r="J53" i="1" s="1"/>
  <c r="T3" i="1" s="1"/>
  <c r="C57" i="1"/>
  <c r="C56" i="1"/>
  <c r="C45" i="1"/>
  <c r="C44" i="1"/>
  <c r="C24" i="1"/>
  <c r="C8" i="1"/>
  <c r="T5" i="1" l="1"/>
  <c r="T4" i="1"/>
  <c r="T7" i="1"/>
  <c r="I58" i="1" s="1"/>
  <c r="K58" i="1" s="1"/>
  <c r="T2" i="1"/>
  <c r="I54" i="1" s="1"/>
  <c r="K54" i="1" s="1"/>
  <c r="I56" i="1" l="1"/>
  <c r="K56" i="1" s="1"/>
</calcChain>
</file>

<file path=xl/sharedStrings.xml><?xml version="1.0" encoding="utf-8"?>
<sst xmlns="http://schemas.openxmlformats.org/spreadsheetml/2006/main" count="230" uniqueCount="125">
  <si>
    <t xml:space="preserve">date </t>
  </si>
  <si>
    <t xml:space="preserve">machine </t>
  </si>
  <si>
    <t>LVD2</t>
  </si>
  <si>
    <t xml:space="preserve">temps </t>
  </si>
  <si>
    <t xml:space="preserve">erreur </t>
  </si>
  <si>
    <t xml:space="preserve">cause </t>
  </si>
  <si>
    <t>LVD1</t>
  </si>
  <si>
    <t>OUTIL SP8 CASSE</t>
  </si>
  <si>
    <t>DEFAUT PORTE MATRICE</t>
  </si>
  <si>
    <t>p14 cassé +matrice fendu (pas d'outil en stock )pris sur lvd2</t>
  </si>
  <si>
    <t>Catégorie</t>
  </si>
  <si>
    <t>Description</t>
  </si>
  <si>
    <t>Code</t>
  </si>
  <si>
    <t>Production</t>
  </si>
  <si>
    <t>Absence opérateur</t>
  </si>
  <si>
    <t>Réunion</t>
  </si>
  <si>
    <t>Formation</t>
  </si>
  <si>
    <t>Pause</t>
  </si>
  <si>
    <t>Coup de main</t>
  </si>
  <si>
    <t>Absence opérateur planifiée</t>
  </si>
  <si>
    <t>Echauffement</t>
  </si>
  <si>
    <t>Départ anticipé</t>
  </si>
  <si>
    <t>Autre</t>
  </si>
  <si>
    <t>Entretien / Contrôle</t>
  </si>
  <si>
    <t>Top Démarrage</t>
  </si>
  <si>
    <t>1er Niveau</t>
  </si>
  <si>
    <t>Maintenance préventive</t>
  </si>
  <si>
    <t>Entretien d'outils</t>
  </si>
  <si>
    <t>Essais / proto</t>
  </si>
  <si>
    <t>Essais / Proto</t>
  </si>
  <si>
    <t>Sous charge</t>
  </si>
  <si>
    <t>Arrêt kanban</t>
  </si>
  <si>
    <t>Pannes</t>
  </si>
  <si>
    <t>Panne auto maintenance</t>
  </si>
  <si>
    <t>Attente maintenance</t>
  </si>
  <si>
    <t>Dépannage maintenance</t>
  </si>
  <si>
    <t>Absence maintenance</t>
  </si>
  <si>
    <t>Dépannage fournisseur</t>
  </si>
  <si>
    <t>Dysfonctionnement organisationel</t>
  </si>
  <si>
    <t>Attente pièces</t>
  </si>
  <si>
    <t>Attente outil</t>
  </si>
  <si>
    <t>Attente consommable</t>
  </si>
  <si>
    <t>Attente cariste</t>
  </si>
  <si>
    <t>Absence opérateur non planifiée</t>
  </si>
  <si>
    <t>Réglages</t>
  </si>
  <si>
    <t>Réglage pièce</t>
  </si>
  <si>
    <t>Réglage Machine</t>
  </si>
  <si>
    <t>Autres</t>
  </si>
  <si>
    <t>Changement de série</t>
  </si>
  <si>
    <t>Chargement magasin</t>
  </si>
  <si>
    <t>Déchargement benne/squelette</t>
  </si>
  <si>
    <t>Défauts</t>
  </si>
  <si>
    <t>Défauts de chargement</t>
  </si>
  <si>
    <t>Défauts changement d'outils</t>
  </si>
  <si>
    <t>Défauts programme</t>
  </si>
  <si>
    <t>Défaut outil</t>
  </si>
  <si>
    <t>Défaut matière première</t>
  </si>
  <si>
    <t>MT10.3 bloqué sur 2 poincon, changement du porte outil multitool, redemarrage, arret de la serie</t>
  </si>
  <si>
    <t>casse outil MT10.4 (copeaux)</t>
  </si>
  <si>
    <t>changement outil suite a une rupture poinçon</t>
  </si>
  <si>
    <t>TUMPF1</t>
  </si>
  <si>
    <t xml:space="preserve">casse d une petite piece ds la tete de poiçonnage  avec l outil sp14  vu avec maintenance + remi  machine a l arret  </t>
  </si>
  <si>
    <t>affutage SP14 + changer porte outil casse</t>
  </si>
  <si>
    <t>outil bloqué mt10 4</t>
  </si>
  <si>
    <t>tole parti de la pince  outil cassé</t>
  </si>
  <si>
    <t>outil diametre 23 ne fonctionne pas fait 5 esssaie different</t>
  </si>
  <si>
    <t>TRUMPF2</t>
  </si>
  <si>
    <t>outil cassé, redemarrage 3 fois</t>
  </si>
  <si>
    <t>collision .Outils cassé</t>
  </si>
  <si>
    <t>défaut outils et tube matrice . porte outils HS</t>
  </si>
  <si>
    <t>défaut outils et tube matrice , 2eme porte matrice HS</t>
  </si>
  <si>
    <t>OUTILS CARRE DE 20 MM   CASSER MIS PHOTO SUR WATSHAPP</t>
  </si>
  <si>
    <t>outil casser sp 14 ....voir photo</t>
  </si>
  <si>
    <t>outil cassé</t>
  </si>
  <si>
    <t>casse outil mt10.1</t>
  </si>
  <si>
    <t>outil predu sous le magasin position 16</t>
  </si>
  <si>
    <t>rd 30 pos 2 (1206)  ejectée de la tourelle d outil   matrice</t>
  </si>
  <si>
    <t>suite panne week end     collision tourelle  + outil cassé  sq50  + reglage verin translation               pblm verin hs</t>
  </si>
  <si>
    <t>outil ejecte   SP6   pos 2</t>
  </si>
  <si>
    <t>outils ejectes   SP 6   pos 2   / RD 44  pos 11</t>
  </si>
  <si>
    <t>Porte outil matrice sorti tourelle poste 17 (sp13)</t>
  </si>
  <si>
    <t>queue d'outil cassé dans la tete, outil bloqué sur le verin</t>
  </si>
  <si>
    <t>suite panne nuit  outil cassé</t>
  </si>
  <si>
    <t>outil sq50 cassé la queue est resté coincée dans la tete de poinconnage</t>
  </si>
  <si>
    <t>CASSE OUTIL</t>
  </si>
  <si>
    <t>casse outil 76.2x5  + remontage</t>
  </si>
  <si>
    <t xml:space="preserve">outil cassé (repostition), nouveau outil utilisé en attendant </t>
  </si>
  <si>
    <t>casse du refendeur, plus de matrice de dispo, voir avec henry</t>
  </si>
  <si>
    <t>panneoutils rond de   15 monobloc</t>
  </si>
  <si>
    <t>outil cassé   sp8</t>
  </si>
  <si>
    <t>outil cassé pendant la pause rec 76.2/5</t>
  </si>
  <si>
    <t>N° problème/année</t>
  </si>
  <si>
    <t>casse outil rec 76.2x5</t>
  </si>
  <si>
    <t>attengte suite a la case de l'outil ce matin (devetiseur dans la machine)</t>
  </si>
  <si>
    <t>51/52</t>
  </si>
  <si>
    <t>outil 76.2x5 cassé + remplacement</t>
  </si>
  <si>
    <t>casse outil</t>
  </si>
  <si>
    <t xml:space="preserve"> outil cassé+ pince 1 (support+chemin de cable ) + coffret protection cassé + capteur pince1 hs + capteur butéee tole hs   </t>
  </si>
  <si>
    <t>outil cassé + fuite huile joint boite a vitesse superieur (NUIT)</t>
  </si>
  <si>
    <t>CONTROLE MT5.2 OBL 12X1.2  OUTIL CASSE OU DEFECTUEUX</t>
  </si>
  <si>
    <t>controle mt5.2  obl112x1.2  dft casse outil detecteur</t>
  </si>
  <si>
    <t>defaut de planeite detecte, outil cassé, 2204 refender 76.2 x 5</t>
  </si>
  <si>
    <t>outil cassé (refender) 2 fois cette semaine</t>
  </si>
  <si>
    <t>outil cassé, 2204 rec 76.2x5</t>
  </si>
  <si>
    <t>outil cassé ou detecteur defectueux</t>
  </si>
  <si>
    <t>outil cassé dans la tête, impossible de réarmer ni faire d'origine NUIT</t>
  </si>
  <si>
    <t>verin poiçon accroche outil tordu</t>
  </si>
  <si>
    <t>capteur casse outil</t>
  </si>
  <si>
    <t>outil casser ou defectueux</t>
  </si>
  <si>
    <t>outil cassé, excess error (NUIT)</t>
  </si>
  <si>
    <t>outils casser dans la tete    attente maintenance</t>
  </si>
  <si>
    <t>defaut outil cassé</t>
  </si>
  <si>
    <t>defaut outils cassé&amp;s m59</t>
  </si>
  <si>
    <t>TOLE BROYEE  CROCHET FAP CASSEE + OUTIL ENVOLE</t>
  </si>
  <si>
    <t xml:space="preserve">TOTAL en min </t>
  </si>
  <si>
    <t xml:space="preserve">heures </t>
  </si>
  <si>
    <t>minutes decimal</t>
  </si>
  <si>
    <t>TOTAL en heures décimales</t>
  </si>
  <si>
    <t>heures depuis 2021</t>
  </si>
  <si>
    <t>PAS TOUCHER</t>
  </si>
  <si>
    <t>heures en 2021</t>
  </si>
  <si>
    <t>heures en 2022</t>
  </si>
  <si>
    <t xml:space="preserve">en jours </t>
  </si>
  <si>
    <t>mois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</si>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</sst>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2" tint="-0.499984740745262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0" tint="-0.14999847407452621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theme="8" tint="-0.249977111117893"/>
        <bgColor theme="0" tint="-0.14999847407452621"/>
      </patternFill>
    </fill>
    <fill>
      <patternFill patternType="solid">
        <fgColor theme="8" tint="-0.499984740745262"/>
        <bgColor theme="0" tint="-0.1499984740745262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0" tint="-0.149998474074526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0" tint="-0.14999847407452621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1" xfId="0" applyFont="1" applyBorder="1"/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0" xfId="0" applyFont="1" applyFill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Fill="1" applyBorder="1"/>
    <xf numFmtId="0" fontId="0" fillId="0" borderId="10" xfId="0" applyBorder="1" applyAlignment="1">
      <alignment horizontal="center"/>
    </xf>
    <xf numFmtId="0" fontId="0" fillId="3" borderId="3" xfId="0" applyFill="1" applyBorder="1"/>
    <xf numFmtId="0" fontId="0" fillId="4" borderId="3" xfId="0" applyFill="1" applyBorder="1"/>
    <xf numFmtId="0" fontId="0" fillId="4" borderId="6" xfId="0" applyFill="1" applyBorder="1"/>
    <xf numFmtId="0" fontId="0" fillId="5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6" borderId="9" xfId="0" applyFill="1" applyBorder="1"/>
    <xf numFmtId="0" fontId="0" fillId="6" borderId="6" xfId="0" applyFill="1" applyBorder="1"/>
    <xf numFmtId="0" fontId="0" fillId="7" borderId="9" xfId="0" applyFill="1" applyBorder="1"/>
    <xf numFmtId="0" fontId="0" fillId="7" borderId="6" xfId="0" applyFill="1" applyBorder="1"/>
    <xf numFmtId="0" fontId="0" fillId="8" borderId="9" xfId="0" applyFill="1" applyBorder="1"/>
    <xf numFmtId="0" fontId="0" fillId="9" borderId="3" xfId="0" applyFill="1" applyBorder="1"/>
    <xf numFmtId="0" fontId="0" fillId="8" borderId="3" xfId="0" applyFill="1" applyBorder="1"/>
    <xf numFmtId="0" fontId="0" fillId="9" borderId="6" xfId="0" applyFill="1" applyBorder="1"/>
    <xf numFmtId="0" fontId="0" fillId="10" borderId="9" xfId="0" applyFill="1" applyBorder="1"/>
    <xf numFmtId="0" fontId="0" fillId="11" borderId="3" xfId="0" applyFill="1" applyBorder="1"/>
    <xf numFmtId="0" fontId="0" fillId="10" borderId="3" xfId="0" applyFill="1" applyBorder="1"/>
    <xf numFmtId="0" fontId="0" fillId="11" borderId="6" xfId="0" applyFill="1" applyBorder="1"/>
    <xf numFmtId="0" fontId="0" fillId="12" borderId="9" xfId="0" applyFill="1" applyBorder="1"/>
    <xf numFmtId="0" fontId="0" fillId="12" borderId="3" xfId="0" applyFill="1" applyBorder="1"/>
    <xf numFmtId="0" fontId="0" fillId="12" borderId="6" xfId="0" applyFill="1" applyBorder="1"/>
    <xf numFmtId="0" fontId="0" fillId="13" borderId="9" xfId="0" applyFill="1" applyBorder="1"/>
    <xf numFmtId="0" fontId="0" fillId="14" borderId="3" xfId="0" applyFill="1" applyBorder="1"/>
    <xf numFmtId="0" fontId="0" fillId="0" borderId="9" xfId="0" applyBorder="1"/>
    <xf numFmtId="0" fontId="0" fillId="15" borderId="9" xfId="0" applyFill="1" applyBorder="1"/>
    <xf numFmtId="0" fontId="0" fillId="0" borderId="9" xfId="0" applyBorder="1" applyAlignment="1">
      <alignment horizontal="center"/>
    </xf>
    <xf numFmtId="0" fontId="0" fillId="16" borderId="3" xfId="0" applyFill="1" applyBorder="1"/>
    <xf numFmtId="0" fontId="0" fillId="0" borderId="3" xfId="0" applyBorder="1" applyAlignment="1">
      <alignment horizontal="center"/>
    </xf>
    <xf numFmtId="0" fontId="0" fillId="15" borderId="3" xfId="0" applyFill="1" applyBorder="1"/>
    <xf numFmtId="0" fontId="0" fillId="0" borderId="11" xfId="0" applyBorder="1"/>
    <xf numFmtId="0" fontId="0" fillId="19" borderId="11" xfId="0" applyFill="1" applyBorder="1"/>
    <xf numFmtId="0" fontId="5" fillId="20" borderId="4" xfId="0" applyFont="1" applyFill="1" applyBorder="1"/>
    <xf numFmtId="0" fontId="5" fillId="20" borderId="2" xfId="0" applyFont="1" applyFill="1" applyBorder="1"/>
    <xf numFmtId="0" fontId="5" fillId="20" borderId="5" xfId="0" applyFont="1" applyFill="1" applyBorder="1"/>
    <xf numFmtId="0" fontId="5" fillId="20" borderId="7" xfId="0" applyFont="1" applyFill="1" applyBorder="1"/>
    <xf numFmtId="0" fontId="7" fillId="20" borderId="4" xfId="0" applyFont="1" applyFill="1" applyBorder="1"/>
    <xf numFmtId="0" fontId="0" fillId="21" borderId="11" xfId="0" applyFill="1" applyBorder="1"/>
    <xf numFmtId="14" fontId="0" fillId="0" borderId="14" xfId="0" applyNumberFormat="1" applyBorder="1"/>
    <xf numFmtId="0" fontId="0" fillId="0" borderId="14" xfId="0" applyBorder="1"/>
    <xf numFmtId="0" fontId="2" fillId="17" borderId="14" xfId="0" applyFont="1" applyFill="1" applyBorder="1"/>
    <xf numFmtId="0" fontId="2" fillId="18" borderId="14" xfId="0" applyFont="1" applyFill="1" applyBorder="1"/>
    <xf numFmtId="0" fontId="0" fillId="0" borderId="14" xfId="0" applyBorder="1" applyAlignment="1">
      <alignment horizontal="right"/>
    </xf>
    <xf numFmtId="17" fontId="0" fillId="0" borderId="15" xfId="0" applyNumberFormat="1" applyBorder="1"/>
    <xf numFmtId="0" fontId="0" fillId="0" borderId="16" xfId="0" applyBorder="1"/>
    <xf numFmtId="17" fontId="0" fillId="0" borderId="17" xfId="0" applyNumberFormat="1" applyBorder="1"/>
    <xf numFmtId="0" fontId="0" fillId="0" borderId="18" xfId="0" applyBorder="1"/>
    <xf numFmtId="17" fontId="0" fillId="0" borderId="19" xfId="0" applyNumberFormat="1" applyBorder="1"/>
    <xf numFmtId="0" fontId="0" fillId="0" borderId="20" xfId="0" applyBorder="1"/>
    <xf numFmtId="1" fontId="0" fillId="21" borderId="12" xfId="0" applyNumberFormat="1" applyFill="1" applyBorder="1" applyAlignment="1">
      <alignment horizontal="center"/>
    </xf>
    <xf numFmtId="1" fontId="0" fillId="21" borderId="13" xfId="0" applyNumberFormat="1" applyFill="1" applyBorder="1" applyAlignment="1">
      <alignment horizontal="center"/>
    </xf>
    <xf numFmtId="0" fontId="6" fillId="20" borderId="10" xfId="0" applyFont="1" applyFill="1" applyBorder="1" applyAlignment="1">
      <alignment horizontal="center"/>
    </xf>
    <xf numFmtId="0" fontId="6" fillId="20" borderId="8" xfId="0" applyFont="1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</cellXfs>
  <cellStyles count="1">
    <cellStyle name="Normal" xfId="0" builtinId="0"/>
  </cellStyles>
  <dxfs count="17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2" formatCode="mmm\-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22" formatCode="mmm\-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theme="0" tint="-0.14999847407452621"/>
          <bgColor theme="9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B4CB54-8BAF-4300-8E1C-4DE6325DF730}" name="Tableau2" displayName="Tableau2" ref="A1:F62" totalsRowShown="0" headerRowDxfId="16">
  <autoFilter ref="A1:F62" xr:uid="{4CB4CB54-8BAF-4300-8E1C-4DE6325DF730}"/>
  <tableColumns count="6">
    <tableColumn id="1" xr3:uid="{EE40B1BA-E0EE-49E2-A27E-B580A7D2CB20}" name="date " dataDxfId="15"/>
    <tableColumn id="2" xr3:uid="{E18FD79D-A2A7-47CA-9F46-F24816FD7BA0}" name="erreur " dataDxfId="14"/>
    <tableColumn id="3" xr3:uid="{B37017F5-6ACB-4A9D-91C7-D8DA7E215195}" name="temps " dataDxfId="13"/>
    <tableColumn id="4" xr3:uid="{05C7A680-EA4E-4B8C-9732-E6623701DE9E}" name="cause " dataDxfId="12"/>
    <tableColumn id="5" xr3:uid="{1E22270C-2B07-4995-AD93-47FF8A589D83}" name="machine " dataDxfId="11"/>
    <tableColumn id="6" xr3:uid="{ED9CDD19-C78A-48BB-8029-21D4A9E66CAC}" name="N° problème/anné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B8AFF9-3296-4318-B093-CD73F7D32165}" name="Tableau_Arret" displayName="Tableau_Arret" ref="L3:N46" totalsRowShown="0" tableBorderDxfId="9">
  <autoFilter ref="L3:N46" xr:uid="{DBB8AFF9-3296-4318-B093-CD73F7D32165}"/>
  <tableColumns count="3">
    <tableColumn id="2" xr3:uid="{6F1FD783-1283-4CC7-9AAD-C623DAFD3B5D}" name="Catégorie" dataDxfId="8"/>
    <tableColumn id="3" xr3:uid="{2218CFD6-B086-412D-96ED-74743400CCA5}" name="Description" dataDxfId="7"/>
    <tableColumn id="1" xr3:uid="{4011201B-C1F1-4837-8F0D-6724F3A3BD8A}" name="Code" dataDxfId="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FC7183C-7098-4042-825B-E37EC61102A2}" name="Tableau4" displayName="Tableau4" ref="H1:I24" totalsRowShown="0" headerRowDxfId="5" headerRowBorderDxfId="4" tableBorderDxfId="3" totalsRowBorderDxfId="2">
  <autoFilter ref="H1:I24" xr:uid="{1FC7183C-7098-4042-825B-E37EC61102A2}"/>
  <tableColumns count="2">
    <tableColumn id="1" xr3:uid="{4D9B4D81-0FAF-47B4-8659-3EEA3952D325}" name="mois" dataDxfId="1"/>
    <tableColumn id="2" xr3:uid="{F0B08CA2-3DD0-4949-AF73-346D28C25AFE}" name="minutes" dataDxfId="0">
      <calculatedColumnFormula>SUMIFS(Tableau2[[temps ]],Tableau2[[date ]],"&gt;="&amp;Tableau4[[#This Row],[mois]],Tableau2[[date ]],"&lt;="&amp;EOMONTH(Tableau4[[#This Row],[mois]],0))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21306-F8BC-44F8-AA1D-9CA75EC8887F}">
  <dimension ref="A1:U62"/>
  <sheetViews>
    <sheetView tabSelected="1" zoomScale="85" zoomScaleNormal="85" workbookViewId="0">
      <selection activeCell="C2" sqref="C2:C3"/>
    </sheetView>
  </sheetViews>
  <sheetFormatPr baseColWidth="10" defaultRowHeight="15" x14ac:dyDescent="0.25"/>
  <cols>
    <col min="1" max="1" width="11.7109375" customWidth="1"/>
    <col min="2" max="2" width="15.7109375" customWidth="1"/>
    <col min="4" max="4" width="65.28515625" customWidth="1"/>
    <col min="5" max="5" width="13.140625" customWidth="1"/>
    <col min="6" max="6" width="14.7109375" customWidth="1"/>
    <col min="8" max="8" width="19.28515625" customWidth="1"/>
    <col min="9" max="9" width="13.5703125" customWidth="1"/>
    <col min="10" max="10" width="25.7109375" customWidth="1"/>
    <col min="11" max="11" width="8.28515625" customWidth="1"/>
    <col min="12" max="12" width="21.7109375" customWidth="1"/>
    <col min="13" max="13" width="33.7109375" customWidth="1"/>
    <col min="14" max="14" width="14.140625" customWidth="1"/>
    <col min="18" max="18" width="13.28515625" customWidth="1"/>
    <col min="19" max="19" width="10.7109375" customWidth="1"/>
    <col min="20" max="20" width="13.7109375" customWidth="1"/>
    <col min="21" max="21" width="15.7109375" customWidth="1"/>
  </cols>
  <sheetData>
    <row r="1" spans="1:21" ht="18.75" x14ac:dyDescent="0.3">
      <c r="A1" s="1" t="s">
        <v>0</v>
      </c>
      <c r="B1" s="1" t="s">
        <v>4</v>
      </c>
      <c r="C1" s="1" t="s">
        <v>3</v>
      </c>
      <c r="D1" s="1" t="s">
        <v>5</v>
      </c>
      <c r="E1" s="1" t="s">
        <v>1</v>
      </c>
      <c r="F1" s="1" t="s">
        <v>91</v>
      </c>
      <c r="H1" s="57" t="s">
        <v>123</v>
      </c>
      <c r="I1" s="58" t="s">
        <v>124</v>
      </c>
      <c r="T1" s="63" t="s">
        <v>119</v>
      </c>
      <c r="U1" s="64"/>
    </row>
    <row r="2" spans="1:21" x14ac:dyDescent="0.25">
      <c r="A2" s="50">
        <v>44221</v>
      </c>
      <c r="B2" s="51">
        <v>93</v>
      </c>
      <c r="C2" s="51">
        <v>50</v>
      </c>
      <c r="D2" s="51" t="s">
        <v>7</v>
      </c>
      <c r="E2" s="51" t="s">
        <v>2</v>
      </c>
      <c r="F2" s="52">
        <v>1</v>
      </c>
      <c r="H2" s="55">
        <v>44197</v>
      </c>
      <c r="I2" s="56">
        <f>SUMIFS(Tableau2[[temps ]],Tableau2[[date ]],"&gt;="&amp;Tableau4[[#This Row],[mois]],Tableau2[[date ]],"&lt;="&amp;EOMONTH(Tableau4[[#This Row],[mois]],0))</f>
        <v>120</v>
      </c>
      <c r="K2" s="2"/>
      <c r="L2" s="2"/>
      <c r="M2" s="2"/>
      <c r="N2" s="2"/>
      <c r="O2" s="2"/>
      <c r="T2" s="44">
        <f>ROUNDDOWN(J53,0)</f>
        <v>125</v>
      </c>
      <c r="U2" s="45" t="s">
        <v>115</v>
      </c>
    </row>
    <row r="3" spans="1:21" x14ac:dyDescent="0.25">
      <c r="A3" s="50">
        <v>44224</v>
      </c>
      <c r="B3" s="51">
        <v>93</v>
      </c>
      <c r="C3" s="51">
        <v>70</v>
      </c>
      <c r="D3" s="51" t="s">
        <v>8</v>
      </c>
      <c r="E3" s="51" t="s">
        <v>2</v>
      </c>
      <c r="F3" s="52">
        <v>2</v>
      </c>
      <c r="H3" s="55">
        <v>44228</v>
      </c>
      <c r="I3" s="56">
        <f>SUMIFS(Tableau2[[temps ]],Tableau2[[date ]],"&gt;="&amp;Tableau4[[#This Row],[mois]],Tableau2[[date ]],"&lt;="&amp;EOMONTH(Tableau4[[#This Row],[mois]],0))</f>
        <v>40</v>
      </c>
      <c r="K3" s="2"/>
      <c r="L3" s="3" t="s">
        <v>10</v>
      </c>
      <c r="M3" s="4" t="s">
        <v>11</v>
      </c>
      <c r="N3" s="5" t="s">
        <v>12</v>
      </c>
      <c r="O3" s="6"/>
      <c r="T3" s="48">
        <f>J53-ROUNDDOWN(J53,0)</f>
        <v>0.8333333333333286</v>
      </c>
      <c r="U3" s="45" t="s">
        <v>116</v>
      </c>
    </row>
    <row r="4" spans="1:21" ht="15.75" thickBot="1" x14ac:dyDescent="0.3">
      <c r="A4" s="50">
        <v>44229</v>
      </c>
      <c r="B4" s="51">
        <v>30</v>
      </c>
      <c r="C4" s="51">
        <v>10</v>
      </c>
      <c r="D4" s="51" t="s">
        <v>9</v>
      </c>
      <c r="E4" s="51" t="s">
        <v>6</v>
      </c>
      <c r="F4" s="52">
        <v>3</v>
      </c>
      <c r="H4" s="55">
        <v>44256</v>
      </c>
      <c r="I4" s="56">
        <f>SUMIFS(Tableau2[[temps ]],Tableau2[[date ]],"&gt;="&amp;Tableau4[[#This Row],[mois]],Tableau2[[date ]],"&lt;="&amp;EOMONTH(Tableau4[[#This Row],[mois]],0))</f>
        <v>2910</v>
      </c>
      <c r="K4" s="2"/>
      <c r="L4" s="7"/>
      <c r="M4" s="8" t="s">
        <v>13</v>
      </c>
      <c r="N4" s="9">
        <v>1</v>
      </c>
      <c r="O4" s="2"/>
      <c r="T4" s="44">
        <f>ROUNDDOWN(J55,0)</f>
        <v>57</v>
      </c>
      <c r="U4" s="45" t="s">
        <v>115</v>
      </c>
    </row>
    <row r="5" spans="1:21" x14ac:dyDescent="0.25">
      <c r="A5" s="50">
        <v>44229</v>
      </c>
      <c r="B5" s="51">
        <v>30</v>
      </c>
      <c r="C5" s="51">
        <v>10</v>
      </c>
      <c r="D5" s="51" t="s">
        <v>57</v>
      </c>
      <c r="E5" s="51" t="s">
        <v>6</v>
      </c>
      <c r="F5" s="52">
        <v>4</v>
      </c>
      <c r="H5" s="55">
        <v>44287</v>
      </c>
      <c r="I5" s="56">
        <f>SUMIFS(Tableau2[[temps ]],Tableau2[[date ]],"&gt;="&amp;Tableau4[[#This Row],[mois]],Tableau2[[date ]],"&lt;="&amp;EOMONTH(Tableau4[[#This Row],[mois]],0))</f>
        <v>50</v>
      </c>
      <c r="K5" s="2"/>
      <c r="L5" s="10" t="s">
        <v>14</v>
      </c>
      <c r="M5" s="11" t="s">
        <v>15</v>
      </c>
      <c r="N5" s="12">
        <v>10</v>
      </c>
      <c r="O5" s="2"/>
      <c r="T5" s="44">
        <f>J55-ROUNDDOWN(J55,0)</f>
        <v>0.3333333333333357</v>
      </c>
      <c r="U5" s="45" t="s">
        <v>116</v>
      </c>
    </row>
    <row r="6" spans="1:21" x14ac:dyDescent="0.25">
      <c r="A6" s="50">
        <v>44231</v>
      </c>
      <c r="B6" s="51">
        <v>30</v>
      </c>
      <c r="C6" s="51">
        <v>10</v>
      </c>
      <c r="D6" s="51" t="s">
        <v>58</v>
      </c>
      <c r="E6" s="51" t="s">
        <v>6</v>
      </c>
      <c r="F6" s="52">
        <v>5</v>
      </c>
      <c r="H6" s="55">
        <v>44317</v>
      </c>
      <c r="I6" s="56">
        <f>SUMIFS(Tableau2[[temps ]],Tableau2[[date ]],"&gt;="&amp;Tableau4[[#This Row],[mois]],Tableau2[[date ]],"&lt;="&amp;EOMONTH(Tableau4[[#This Row],[mois]],0))</f>
        <v>0</v>
      </c>
      <c r="K6" s="2"/>
      <c r="L6" s="3" t="s">
        <v>14</v>
      </c>
      <c r="M6" s="13" t="s">
        <v>16</v>
      </c>
      <c r="N6" s="5">
        <v>11</v>
      </c>
      <c r="O6" s="2"/>
      <c r="T6" s="44">
        <f>ROUNDDOWN(J57,0)</f>
        <v>68</v>
      </c>
      <c r="U6" s="45" t="s">
        <v>115</v>
      </c>
    </row>
    <row r="7" spans="1:21" x14ac:dyDescent="0.25">
      <c r="A7" s="50">
        <v>44245</v>
      </c>
      <c r="B7" s="51">
        <v>71</v>
      </c>
      <c r="C7" s="51">
        <v>10</v>
      </c>
      <c r="D7" s="51" t="s">
        <v>59</v>
      </c>
      <c r="E7" s="51" t="s">
        <v>60</v>
      </c>
      <c r="F7" s="52">
        <v>6</v>
      </c>
      <c r="H7" s="55">
        <v>44348</v>
      </c>
      <c r="I7" s="56">
        <f>SUMIFS(Tableau2[[temps ]],Tableau2[[date ]],"&gt;="&amp;Tableau4[[#This Row],[mois]],Tableau2[[date ]],"&lt;="&amp;EOMONTH(Tableau4[[#This Row],[mois]],0))</f>
        <v>60</v>
      </c>
      <c r="K7" s="2"/>
      <c r="L7" s="3" t="s">
        <v>14</v>
      </c>
      <c r="M7" s="13" t="s">
        <v>17</v>
      </c>
      <c r="N7" s="5">
        <v>12</v>
      </c>
      <c r="O7" s="2"/>
      <c r="T7" s="48">
        <f>J57-ROUNDDOWN(J57,0)</f>
        <v>0.5</v>
      </c>
      <c r="U7" s="45" t="s">
        <v>116</v>
      </c>
    </row>
    <row r="8" spans="1:21" x14ac:dyDescent="0.25">
      <c r="A8" s="50">
        <v>44274</v>
      </c>
      <c r="B8" s="51">
        <v>32</v>
      </c>
      <c r="C8" s="51">
        <f>60*48</f>
        <v>2880</v>
      </c>
      <c r="D8" s="51" t="s">
        <v>61</v>
      </c>
      <c r="E8" s="51" t="s">
        <v>6</v>
      </c>
      <c r="F8" s="52">
        <v>7</v>
      </c>
      <c r="H8" s="55">
        <v>44378</v>
      </c>
      <c r="I8" s="56">
        <f>SUMIFS(Tableau2[[temps ]],Tableau2[[date ]],"&gt;="&amp;Tableau4[[#This Row],[mois]],Tableau2[[date ]],"&lt;="&amp;EOMONTH(Tableau4[[#This Row],[mois]],0))</f>
        <v>160</v>
      </c>
      <c r="K8" s="2"/>
      <c r="L8" s="3" t="s">
        <v>14</v>
      </c>
      <c r="M8" s="14" t="s">
        <v>18</v>
      </c>
      <c r="N8" s="5">
        <v>13</v>
      </c>
      <c r="O8" s="2"/>
      <c r="T8" s="44"/>
      <c r="U8" s="45" t="s">
        <v>115</v>
      </c>
    </row>
    <row r="9" spans="1:21" x14ac:dyDescent="0.25">
      <c r="A9" s="50">
        <v>44277</v>
      </c>
      <c r="B9" s="51">
        <v>20</v>
      </c>
      <c r="C9" s="51">
        <v>20</v>
      </c>
      <c r="D9" s="51" t="s">
        <v>62</v>
      </c>
      <c r="E9" s="51" t="s">
        <v>6</v>
      </c>
      <c r="F9" s="52">
        <v>8</v>
      </c>
      <c r="H9" s="55">
        <v>44409</v>
      </c>
      <c r="I9" s="56">
        <f>SUMIFS(Tableau2[[temps ]],Tableau2[[date ]],"&gt;="&amp;Tableau4[[#This Row],[mois]],Tableau2[[date ]],"&lt;="&amp;EOMONTH(Tableau4[[#This Row],[mois]],0))</f>
        <v>0</v>
      </c>
      <c r="K9" s="2"/>
      <c r="L9" s="3" t="s">
        <v>14</v>
      </c>
      <c r="M9" s="13" t="s">
        <v>19</v>
      </c>
      <c r="N9" s="5">
        <v>14</v>
      </c>
      <c r="O9" s="2"/>
      <c r="T9" s="44"/>
      <c r="U9" s="45" t="s">
        <v>116</v>
      </c>
    </row>
    <row r="10" spans="1:21" ht="15.75" thickBot="1" x14ac:dyDescent="0.3">
      <c r="A10" s="50">
        <v>44284</v>
      </c>
      <c r="B10" s="51">
        <v>30</v>
      </c>
      <c r="C10" s="51">
        <v>10</v>
      </c>
      <c r="D10" s="51" t="s">
        <v>63</v>
      </c>
      <c r="E10" s="51" t="s">
        <v>2</v>
      </c>
      <c r="F10" s="52">
        <v>9</v>
      </c>
      <c r="H10" s="55">
        <v>44440</v>
      </c>
      <c r="I10" s="56">
        <f>SUMIFS(Tableau2[[temps ]],Tableau2[[date ]],"&gt;="&amp;Tableau4[[#This Row],[mois]],Tableau2[[date ]],"&lt;="&amp;EOMONTH(Tableau4[[#This Row],[mois]],0))</f>
        <v>20</v>
      </c>
      <c r="K10" s="2"/>
      <c r="L10" s="3" t="s">
        <v>14</v>
      </c>
      <c r="M10" s="14" t="s">
        <v>20</v>
      </c>
      <c r="N10" s="5">
        <v>15</v>
      </c>
      <c r="O10" s="2"/>
      <c r="T10" s="47"/>
      <c r="U10" s="46"/>
    </row>
    <row r="11" spans="1:21" x14ac:dyDescent="0.25">
      <c r="A11" s="50">
        <v>44300</v>
      </c>
      <c r="B11" s="51">
        <v>30</v>
      </c>
      <c r="C11" s="51">
        <v>50</v>
      </c>
      <c r="D11" s="51" t="s">
        <v>64</v>
      </c>
      <c r="E11" s="51" t="s">
        <v>6</v>
      </c>
      <c r="F11" s="52">
        <v>10</v>
      </c>
      <c r="H11" s="55">
        <v>44470</v>
      </c>
      <c r="I11" s="56">
        <f>SUMIFS(Tableau2[[temps ]],Tableau2[[date ]],"&gt;="&amp;Tableau4[[#This Row],[mois]],Tableau2[[date ]],"&lt;="&amp;EOMONTH(Tableau4[[#This Row],[mois]],0))</f>
        <v>30</v>
      </c>
      <c r="K11" s="2"/>
      <c r="L11" s="3" t="s">
        <v>14</v>
      </c>
      <c r="M11" s="14" t="s">
        <v>21</v>
      </c>
      <c r="N11" s="5">
        <v>16</v>
      </c>
      <c r="O11" s="2"/>
    </row>
    <row r="12" spans="1:21" ht="15.75" thickBot="1" x14ac:dyDescent="0.3">
      <c r="A12" s="50">
        <v>44360</v>
      </c>
      <c r="B12" s="51">
        <v>30</v>
      </c>
      <c r="C12" s="51">
        <v>60</v>
      </c>
      <c r="D12" s="51" t="s">
        <v>65</v>
      </c>
      <c r="E12" s="51" t="s">
        <v>66</v>
      </c>
      <c r="F12" s="52">
        <v>11</v>
      </c>
      <c r="H12" s="55">
        <v>44501</v>
      </c>
      <c r="I12" s="56">
        <f>SUMIFS(Tableau2[[temps ]],Tableau2[[date ]],"&gt;="&amp;Tableau4[[#This Row],[mois]],Tableau2[[date ]],"&lt;="&amp;EOMONTH(Tableau4[[#This Row],[mois]],0))</f>
        <v>50</v>
      </c>
      <c r="K12" s="2"/>
      <c r="L12" s="7" t="s">
        <v>14</v>
      </c>
      <c r="M12" s="15" t="s">
        <v>22</v>
      </c>
      <c r="N12" s="9">
        <v>19</v>
      </c>
      <c r="O12" s="2"/>
    </row>
    <row r="13" spans="1:21" x14ac:dyDescent="0.25">
      <c r="A13" s="50">
        <v>44382</v>
      </c>
      <c r="B13" s="51">
        <v>30</v>
      </c>
      <c r="C13" s="51">
        <v>60</v>
      </c>
      <c r="D13" s="51" t="s">
        <v>67</v>
      </c>
      <c r="E13" s="51" t="s">
        <v>2</v>
      </c>
      <c r="F13" s="52">
        <v>12</v>
      </c>
      <c r="H13" s="55">
        <v>44531</v>
      </c>
      <c r="I13" s="56">
        <f>SUMIFS(Tableau2[[temps ]],Tableau2[[date ]],"&gt;="&amp;Tableau4[[#This Row],[mois]],Tableau2[[date ]],"&lt;="&amp;EOMONTH(Tableau4[[#This Row],[mois]],0))</f>
        <v>0</v>
      </c>
      <c r="K13" s="2"/>
      <c r="L13" s="10" t="s">
        <v>23</v>
      </c>
      <c r="M13" s="16" t="s">
        <v>24</v>
      </c>
      <c r="N13" s="12">
        <v>20</v>
      </c>
      <c r="O13" s="2"/>
    </row>
    <row r="14" spans="1:21" x14ac:dyDescent="0.25">
      <c r="A14" s="50">
        <v>44392</v>
      </c>
      <c r="B14" s="51">
        <v>30</v>
      </c>
      <c r="C14" s="51">
        <v>20</v>
      </c>
      <c r="D14" s="51" t="s">
        <v>68</v>
      </c>
      <c r="E14" s="51" t="s">
        <v>2</v>
      </c>
      <c r="F14" s="52">
        <v>13</v>
      </c>
      <c r="H14" s="55">
        <v>44562</v>
      </c>
      <c r="I14" s="56">
        <f>SUMIFS(Tableau2[[temps ]],Tableau2[[date ]],"&gt;="&amp;Tableau4[[#This Row],[mois]],Tableau2[[date ]],"&lt;="&amp;EOMONTH(Tableau4[[#This Row],[mois]],0))</f>
        <v>1500</v>
      </c>
      <c r="K14" s="2"/>
      <c r="L14" s="3" t="s">
        <v>23</v>
      </c>
      <c r="M14" s="17" t="s">
        <v>25</v>
      </c>
      <c r="N14" s="5">
        <v>21</v>
      </c>
      <c r="O14" s="2"/>
    </row>
    <row r="15" spans="1:21" x14ac:dyDescent="0.25">
      <c r="A15" s="50">
        <v>44403</v>
      </c>
      <c r="B15" s="51">
        <v>30</v>
      </c>
      <c r="C15" s="51">
        <v>40</v>
      </c>
      <c r="D15" s="51" t="s">
        <v>69</v>
      </c>
      <c r="E15" s="51" t="s">
        <v>2</v>
      </c>
      <c r="F15" s="52">
        <v>14</v>
      </c>
      <c r="H15" s="55">
        <v>44593</v>
      </c>
      <c r="I15" s="56">
        <f>SUMIFS(Tableau2[[temps ]],Tableau2[[date ]],"&gt;="&amp;Tableau4[[#This Row],[mois]],Tableau2[[date ]],"&lt;="&amp;EOMONTH(Tableau4[[#This Row],[mois]],0))</f>
        <v>0</v>
      </c>
      <c r="K15" s="2"/>
      <c r="L15" s="3" t="s">
        <v>23</v>
      </c>
      <c r="M15" s="17" t="s">
        <v>26</v>
      </c>
      <c r="N15" s="5">
        <v>22</v>
      </c>
      <c r="O15" s="2"/>
    </row>
    <row r="16" spans="1:21" x14ac:dyDescent="0.25">
      <c r="A16" s="50">
        <v>44403</v>
      </c>
      <c r="B16" s="51">
        <v>30</v>
      </c>
      <c r="C16" s="51">
        <v>40</v>
      </c>
      <c r="D16" s="51" t="s">
        <v>70</v>
      </c>
      <c r="E16" s="51" t="s">
        <v>2</v>
      </c>
      <c r="F16" s="52">
        <v>15</v>
      </c>
      <c r="H16" s="55">
        <v>44621</v>
      </c>
      <c r="I16" s="56">
        <f>SUMIFS(Tableau2[[temps ]],Tableau2[[date ]],"&gt;="&amp;Tableau4[[#This Row],[mois]],Tableau2[[date ]],"&lt;="&amp;EOMONTH(Tableau4[[#This Row],[mois]],0))</f>
        <v>160</v>
      </c>
      <c r="K16" s="2"/>
      <c r="L16" s="3" t="s">
        <v>23</v>
      </c>
      <c r="M16" s="17" t="s">
        <v>27</v>
      </c>
      <c r="N16" s="5">
        <v>23</v>
      </c>
      <c r="O16" s="2"/>
    </row>
    <row r="17" spans="1:15" ht="15.75" thickBot="1" x14ac:dyDescent="0.3">
      <c r="A17" s="50">
        <v>44464</v>
      </c>
      <c r="B17" s="51">
        <v>30</v>
      </c>
      <c r="C17" s="51">
        <v>20</v>
      </c>
      <c r="D17" s="51" t="s">
        <v>71</v>
      </c>
      <c r="E17" s="51" t="s">
        <v>2</v>
      </c>
      <c r="F17" s="52">
        <v>16</v>
      </c>
      <c r="H17" s="55">
        <v>44652</v>
      </c>
      <c r="I17" s="56">
        <f>SUMIFS(Tableau2[[temps ]],Tableau2[[date ]],"&gt;="&amp;Tableau4[[#This Row],[mois]],Tableau2[[date ]],"&lt;="&amp;EOMONTH(Tableau4[[#This Row],[mois]],0))</f>
        <v>90</v>
      </c>
      <c r="K17" s="2"/>
      <c r="L17" s="7" t="s">
        <v>23</v>
      </c>
      <c r="M17" s="18" t="s">
        <v>22</v>
      </c>
      <c r="N17" s="9">
        <v>29</v>
      </c>
      <c r="O17" s="2"/>
    </row>
    <row r="18" spans="1:15" x14ac:dyDescent="0.25">
      <c r="A18" s="50">
        <v>44471</v>
      </c>
      <c r="B18" s="51">
        <v>30</v>
      </c>
      <c r="C18" s="51">
        <v>20</v>
      </c>
      <c r="D18" s="51" t="s">
        <v>72</v>
      </c>
      <c r="E18" s="51" t="s">
        <v>2</v>
      </c>
      <c r="F18" s="52">
        <v>17</v>
      </c>
      <c r="H18" s="55">
        <v>44682</v>
      </c>
      <c r="I18" s="56">
        <f>SUMIFS(Tableau2[[temps ]],Tableau2[[date ]],"&gt;="&amp;Tableau4[[#This Row],[mois]],Tableau2[[date ]],"&lt;="&amp;EOMONTH(Tableau4[[#This Row],[mois]],0))</f>
        <v>50</v>
      </c>
      <c r="K18" s="2"/>
      <c r="L18" s="10" t="s">
        <v>28</v>
      </c>
      <c r="M18" s="19" t="s">
        <v>29</v>
      </c>
      <c r="N18" s="12">
        <v>30</v>
      </c>
      <c r="O18" s="2"/>
    </row>
    <row r="19" spans="1:15" ht="15.75" thickBot="1" x14ac:dyDescent="0.3">
      <c r="A19" s="50">
        <v>44487</v>
      </c>
      <c r="B19" s="51">
        <v>30</v>
      </c>
      <c r="C19" s="51">
        <v>10</v>
      </c>
      <c r="D19" s="51" t="s">
        <v>73</v>
      </c>
      <c r="E19" s="51" t="s">
        <v>2</v>
      </c>
      <c r="F19" s="52">
        <v>18</v>
      </c>
      <c r="H19" s="55">
        <v>44713</v>
      </c>
      <c r="I19" s="56">
        <f>SUMIFS(Tableau2[[temps ]],Tableau2[[date ]],"&gt;="&amp;Tableau4[[#This Row],[mois]],Tableau2[[date ]],"&lt;="&amp;EOMONTH(Tableau4[[#This Row],[mois]],0))</f>
        <v>0</v>
      </c>
      <c r="K19" s="2"/>
      <c r="L19" s="7" t="s">
        <v>28</v>
      </c>
      <c r="M19" s="20" t="s">
        <v>22</v>
      </c>
      <c r="N19" s="9">
        <v>39</v>
      </c>
      <c r="O19" s="2"/>
    </row>
    <row r="20" spans="1:15" x14ac:dyDescent="0.25">
      <c r="A20" s="50">
        <v>44508</v>
      </c>
      <c r="B20" s="51">
        <v>30</v>
      </c>
      <c r="C20" s="51">
        <v>10</v>
      </c>
      <c r="D20" s="51" t="s">
        <v>74</v>
      </c>
      <c r="E20" s="51" t="s">
        <v>6</v>
      </c>
      <c r="F20" s="52">
        <v>19</v>
      </c>
      <c r="H20" s="55">
        <v>44743</v>
      </c>
      <c r="I20" s="56">
        <f>SUMIFS(Tableau2[[temps ]],Tableau2[[date ]],"&gt;="&amp;Tableau4[[#This Row],[mois]],Tableau2[[date ]],"&lt;="&amp;EOMONTH(Tableau4[[#This Row],[mois]],0))</f>
        <v>150</v>
      </c>
      <c r="K20" s="2"/>
      <c r="L20" s="10" t="s">
        <v>30</v>
      </c>
      <c r="M20" s="21" t="s">
        <v>31</v>
      </c>
      <c r="N20" s="12">
        <v>40</v>
      </c>
      <c r="O20" s="2"/>
    </row>
    <row r="21" spans="1:15" ht="15.75" thickBot="1" x14ac:dyDescent="0.3">
      <c r="A21" s="50">
        <v>44503</v>
      </c>
      <c r="B21" s="51">
        <v>30</v>
      </c>
      <c r="C21" s="51">
        <v>20</v>
      </c>
      <c r="D21" s="51" t="s">
        <v>75</v>
      </c>
      <c r="E21" s="51" t="s">
        <v>2</v>
      </c>
      <c r="F21" s="52">
        <v>20</v>
      </c>
      <c r="H21" s="55">
        <v>44774</v>
      </c>
      <c r="I21" s="56">
        <f>SUMIFS(Tableau2[[temps ]],Tableau2[[date ]],"&gt;="&amp;Tableau4[[#This Row],[mois]],Tableau2[[date ]],"&lt;="&amp;EOMONTH(Tableau4[[#This Row],[mois]],0))</f>
        <v>50</v>
      </c>
      <c r="K21" s="2"/>
      <c r="L21" s="7" t="s">
        <v>30</v>
      </c>
      <c r="M21" s="22" t="s">
        <v>22</v>
      </c>
      <c r="N21" s="9">
        <v>49</v>
      </c>
      <c r="O21" s="2"/>
    </row>
    <row r="22" spans="1:15" x14ac:dyDescent="0.25">
      <c r="A22" s="50">
        <v>44525</v>
      </c>
      <c r="B22" s="51">
        <v>91</v>
      </c>
      <c r="C22" s="51">
        <v>20</v>
      </c>
      <c r="D22" s="51" t="s">
        <v>76</v>
      </c>
      <c r="E22" s="51" t="s">
        <v>2</v>
      </c>
      <c r="F22" s="52">
        <v>21</v>
      </c>
      <c r="H22" s="55">
        <v>44805</v>
      </c>
      <c r="I22" s="56">
        <f>SUMIFS(Tableau2[[temps ]],Tableau2[[date ]],"&gt;="&amp;Tableau4[[#This Row],[mois]],Tableau2[[date ]],"&lt;="&amp;EOMONTH(Tableau4[[#This Row],[mois]],0))</f>
        <v>600</v>
      </c>
      <c r="K22" s="2"/>
      <c r="L22" s="10" t="s">
        <v>32</v>
      </c>
      <c r="M22" s="23" t="s">
        <v>33</v>
      </c>
      <c r="N22" s="12">
        <v>50</v>
      </c>
      <c r="O22" s="2"/>
    </row>
    <row r="23" spans="1:15" x14ac:dyDescent="0.25">
      <c r="A23" s="50">
        <v>44570</v>
      </c>
      <c r="B23" s="51">
        <v>31</v>
      </c>
      <c r="C23" s="51">
        <v>20</v>
      </c>
      <c r="D23" s="51" t="s">
        <v>73</v>
      </c>
      <c r="E23" s="51" t="s">
        <v>6</v>
      </c>
      <c r="F23" s="53">
        <v>1</v>
      </c>
      <c r="H23" s="55">
        <v>44835</v>
      </c>
      <c r="I23" s="56">
        <f>SUMIFS(Tableau2[[temps ]],Tableau2[[date ]],"&gt;="&amp;Tableau4[[#This Row],[mois]],Tableau2[[date ]],"&lt;="&amp;EOMONTH(Tableau4[[#This Row],[mois]],0))</f>
        <v>760</v>
      </c>
      <c r="K23" s="2"/>
      <c r="L23" s="3" t="s">
        <v>32</v>
      </c>
      <c r="M23" s="24" t="s">
        <v>34</v>
      </c>
      <c r="N23" s="5">
        <v>51</v>
      </c>
      <c r="O23" s="2"/>
    </row>
    <row r="24" spans="1:15" x14ac:dyDescent="0.25">
      <c r="A24" s="50">
        <v>44571</v>
      </c>
      <c r="B24" s="51">
        <v>32</v>
      </c>
      <c r="C24" s="51">
        <f>60*24</f>
        <v>1440</v>
      </c>
      <c r="D24" s="51" t="s">
        <v>77</v>
      </c>
      <c r="E24" s="51" t="s">
        <v>6</v>
      </c>
      <c r="F24" s="53">
        <v>2</v>
      </c>
      <c r="H24" s="59">
        <v>44866</v>
      </c>
      <c r="I24" s="60">
        <f>SUMIFS(Tableau2[[temps ]],Tableau2[[date ]],"&gt;="&amp;Tableau4[[#This Row],[mois]],Tableau2[[date ]],"&lt;="&amp;EOMONTH(Tableau4[[#This Row],[mois]],0))</f>
        <v>750</v>
      </c>
      <c r="K24" s="2"/>
      <c r="L24" s="3" t="s">
        <v>32</v>
      </c>
      <c r="M24" s="25" t="s">
        <v>35</v>
      </c>
      <c r="N24" s="5">
        <v>52</v>
      </c>
      <c r="O24" s="2"/>
    </row>
    <row r="25" spans="1:15" x14ac:dyDescent="0.25">
      <c r="A25" s="50">
        <v>44566</v>
      </c>
      <c r="B25" s="51">
        <v>30</v>
      </c>
      <c r="C25" s="51">
        <v>10</v>
      </c>
      <c r="D25" s="51" t="s">
        <v>78</v>
      </c>
      <c r="E25" s="51" t="s">
        <v>2</v>
      </c>
      <c r="F25" s="53">
        <v>3</v>
      </c>
      <c r="K25" s="2"/>
      <c r="L25" s="3" t="s">
        <v>32</v>
      </c>
      <c r="M25" s="24" t="s">
        <v>36</v>
      </c>
      <c r="N25" s="5">
        <v>53</v>
      </c>
      <c r="O25" s="2"/>
    </row>
    <row r="26" spans="1:15" x14ac:dyDescent="0.25">
      <c r="A26" s="50">
        <v>44567</v>
      </c>
      <c r="B26" s="51">
        <v>91</v>
      </c>
      <c r="C26" s="51">
        <v>10</v>
      </c>
      <c r="D26" s="51" t="s">
        <v>79</v>
      </c>
      <c r="E26" s="51" t="s">
        <v>2</v>
      </c>
      <c r="F26" s="53">
        <v>4</v>
      </c>
      <c r="K26" s="2"/>
      <c r="L26" s="3" t="s">
        <v>32</v>
      </c>
      <c r="M26" s="25" t="s">
        <v>37</v>
      </c>
      <c r="N26" s="5">
        <v>54</v>
      </c>
      <c r="O26" s="2"/>
    </row>
    <row r="27" spans="1:15" ht="15.75" thickBot="1" x14ac:dyDescent="0.3">
      <c r="A27" s="50">
        <v>44567</v>
      </c>
      <c r="B27" s="51">
        <v>30</v>
      </c>
      <c r="C27" s="51">
        <v>20</v>
      </c>
      <c r="D27" s="51" t="s">
        <v>80</v>
      </c>
      <c r="E27" s="51" t="s">
        <v>2</v>
      </c>
      <c r="F27" s="53">
        <v>5</v>
      </c>
      <c r="K27" s="2"/>
      <c r="L27" s="7" t="s">
        <v>32</v>
      </c>
      <c r="M27" s="26" t="s">
        <v>22</v>
      </c>
      <c r="N27" s="9">
        <v>59</v>
      </c>
      <c r="O27" s="2"/>
    </row>
    <row r="28" spans="1:15" x14ac:dyDescent="0.25">
      <c r="A28" s="50">
        <v>44622</v>
      </c>
      <c r="B28" s="51">
        <v>30</v>
      </c>
      <c r="C28" s="51">
        <v>20</v>
      </c>
      <c r="D28" s="51" t="s">
        <v>81</v>
      </c>
      <c r="E28" s="51" t="s">
        <v>6</v>
      </c>
      <c r="F28" s="53">
        <v>6</v>
      </c>
      <c r="K28" s="2"/>
      <c r="L28" s="10" t="s">
        <v>38</v>
      </c>
      <c r="M28" s="27" t="s">
        <v>39</v>
      </c>
      <c r="N28" s="12">
        <v>60</v>
      </c>
      <c r="O28" s="2"/>
    </row>
    <row r="29" spans="1:15" x14ac:dyDescent="0.25">
      <c r="A29" s="50">
        <v>44622</v>
      </c>
      <c r="B29" s="51">
        <v>30</v>
      </c>
      <c r="C29" s="51">
        <v>10</v>
      </c>
      <c r="D29" s="51" t="s">
        <v>82</v>
      </c>
      <c r="E29" s="51" t="s">
        <v>6</v>
      </c>
      <c r="F29" s="53">
        <v>7</v>
      </c>
      <c r="K29" s="2"/>
      <c r="L29" s="3" t="s">
        <v>38</v>
      </c>
      <c r="M29" s="28" t="s">
        <v>40</v>
      </c>
      <c r="N29" s="5">
        <v>61</v>
      </c>
      <c r="O29" s="2"/>
    </row>
    <row r="30" spans="1:15" x14ac:dyDescent="0.25">
      <c r="A30" s="50">
        <v>44634</v>
      </c>
      <c r="B30" s="51">
        <v>32</v>
      </c>
      <c r="C30" s="51">
        <v>60</v>
      </c>
      <c r="D30" s="51" t="s">
        <v>83</v>
      </c>
      <c r="E30" s="51" t="s">
        <v>6</v>
      </c>
      <c r="F30" s="53">
        <v>8</v>
      </c>
      <c r="K30" s="2"/>
      <c r="L30" s="3" t="s">
        <v>38</v>
      </c>
      <c r="M30" s="29" t="s">
        <v>41</v>
      </c>
      <c r="N30" s="5">
        <v>62</v>
      </c>
      <c r="O30" s="2"/>
    </row>
    <row r="31" spans="1:15" x14ac:dyDescent="0.25">
      <c r="A31" s="50">
        <v>44638</v>
      </c>
      <c r="B31" s="51">
        <v>50</v>
      </c>
      <c r="C31" s="51">
        <v>10</v>
      </c>
      <c r="D31" s="51" t="s">
        <v>84</v>
      </c>
      <c r="E31" s="51" t="s">
        <v>6</v>
      </c>
      <c r="F31" s="53">
        <v>9</v>
      </c>
      <c r="K31" s="2"/>
      <c r="L31" s="3" t="s">
        <v>38</v>
      </c>
      <c r="M31" s="28" t="s">
        <v>42</v>
      </c>
      <c r="N31" s="5">
        <v>63</v>
      </c>
      <c r="O31" s="2"/>
    </row>
    <row r="32" spans="1:15" x14ac:dyDescent="0.25">
      <c r="A32" s="50">
        <v>44638</v>
      </c>
      <c r="B32" s="51">
        <v>61</v>
      </c>
      <c r="C32" s="51">
        <v>40</v>
      </c>
      <c r="D32" s="51" t="s">
        <v>85</v>
      </c>
      <c r="E32" s="51" t="s">
        <v>6</v>
      </c>
      <c r="F32" s="53">
        <v>10</v>
      </c>
      <c r="K32" s="2"/>
      <c r="L32" s="3" t="s">
        <v>38</v>
      </c>
      <c r="M32" s="28" t="s">
        <v>43</v>
      </c>
      <c r="N32" s="5">
        <v>64</v>
      </c>
      <c r="O32" s="2"/>
    </row>
    <row r="33" spans="1:15" ht="15.75" thickBot="1" x14ac:dyDescent="0.3">
      <c r="A33" s="50">
        <v>44645</v>
      </c>
      <c r="B33" s="51">
        <v>50</v>
      </c>
      <c r="C33" s="51">
        <v>20</v>
      </c>
      <c r="D33" s="51" t="s">
        <v>86</v>
      </c>
      <c r="E33" s="51" t="s">
        <v>2</v>
      </c>
      <c r="F33" s="53">
        <v>11</v>
      </c>
      <c r="K33" s="2"/>
      <c r="L33" s="7" t="s">
        <v>38</v>
      </c>
      <c r="M33" s="30" t="s">
        <v>22</v>
      </c>
      <c r="N33" s="9">
        <v>69</v>
      </c>
      <c r="O33" s="2"/>
    </row>
    <row r="34" spans="1:15" x14ac:dyDescent="0.25">
      <c r="A34" s="50">
        <v>44662</v>
      </c>
      <c r="B34" s="51">
        <v>61</v>
      </c>
      <c r="C34" s="51">
        <v>40</v>
      </c>
      <c r="D34" s="51" t="s">
        <v>87</v>
      </c>
      <c r="E34" s="51" t="s">
        <v>2</v>
      </c>
      <c r="F34" s="53">
        <v>12</v>
      </c>
      <c r="K34" s="2"/>
      <c r="L34" s="10" t="s">
        <v>44</v>
      </c>
      <c r="M34" s="31" t="s">
        <v>45</v>
      </c>
      <c r="N34" s="12">
        <v>70</v>
      </c>
      <c r="O34" s="2"/>
    </row>
    <row r="35" spans="1:15" x14ac:dyDescent="0.25">
      <c r="A35" s="50">
        <v>44662</v>
      </c>
      <c r="B35" s="51">
        <v>50</v>
      </c>
      <c r="C35" s="51">
        <v>20</v>
      </c>
      <c r="D35" s="51" t="s">
        <v>73</v>
      </c>
      <c r="E35" s="51" t="s">
        <v>2</v>
      </c>
      <c r="F35" s="53">
        <v>13</v>
      </c>
      <c r="K35" s="2"/>
      <c r="L35" s="3" t="s">
        <v>44</v>
      </c>
      <c r="M35" s="32" t="s">
        <v>46</v>
      </c>
      <c r="N35" s="5">
        <v>71</v>
      </c>
      <c r="O35" s="2"/>
    </row>
    <row r="36" spans="1:15" ht="15.75" thickBot="1" x14ac:dyDescent="0.3">
      <c r="A36" s="50">
        <v>44677</v>
      </c>
      <c r="B36" s="51">
        <v>50</v>
      </c>
      <c r="C36" s="51">
        <v>30</v>
      </c>
      <c r="D36" s="51" t="s">
        <v>88</v>
      </c>
      <c r="E36" s="51" t="s">
        <v>66</v>
      </c>
      <c r="F36" s="53">
        <v>14</v>
      </c>
      <c r="K36" s="2"/>
      <c r="L36" s="7" t="s">
        <v>44</v>
      </c>
      <c r="M36" s="33" t="s">
        <v>47</v>
      </c>
      <c r="N36" s="9">
        <v>79</v>
      </c>
      <c r="O36" s="2"/>
    </row>
    <row r="37" spans="1:15" x14ac:dyDescent="0.25">
      <c r="A37" s="50">
        <v>44711</v>
      </c>
      <c r="B37" s="51">
        <v>61</v>
      </c>
      <c r="C37" s="51">
        <v>30</v>
      </c>
      <c r="D37" s="51" t="s">
        <v>89</v>
      </c>
      <c r="E37" s="51" t="s">
        <v>6</v>
      </c>
      <c r="F37" s="53">
        <v>15</v>
      </c>
      <c r="K37" s="2"/>
      <c r="L37" s="10" t="s">
        <v>48</v>
      </c>
      <c r="M37" s="34" t="s">
        <v>49</v>
      </c>
      <c r="N37" s="12">
        <v>80</v>
      </c>
      <c r="O37" s="2"/>
    </row>
    <row r="38" spans="1:15" x14ac:dyDescent="0.25">
      <c r="A38" s="50">
        <v>44694</v>
      </c>
      <c r="B38" s="51">
        <v>50</v>
      </c>
      <c r="C38" s="51">
        <v>20</v>
      </c>
      <c r="D38" s="51" t="s">
        <v>90</v>
      </c>
      <c r="E38" s="51" t="s">
        <v>2</v>
      </c>
      <c r="F38" s="53">
        <v>16</v>
      </c>
      <c r="K38" s="2"/>
      <c r="L38" s="3" t="s">
        <v>48</v>
      </c>
      <c r="M38" s="35" t="s">
        <v>50</v>
      </c>
      <c r="N38" s="5">
        <v>81</v>
      </c>
      <c r="O38" s="2"/>
    </row>
    <row r="39" spans="1:15" x14ac:dyDescent="0.25">
      <c r="A39" s="50">
        <v>44746</v>
      </c>
      <c r="B39" s="51">
        <v>93</v>
      </c>
      <c r="C39" s="51">
        <v>30</v>
      </c>
      <c r="D39" s="51" t="s">
        <v>92</v>
      </c>
      <c r="E39" s="51" t="s">
        <v>6</v>
      </c>
      <c r="F39" s="53">
        <v>17</v>
      </c>
      <c r="K39" s="2"/>
      <c r="L39" s="3" t="s">
        <v>48</v>
      </c>
      <c r="M39" s="35" t="s">
        <v>48</v>
      </c>
      <c r="N39" s="5">
        <v>82</v>
      </c>
      <c r="O39" s="2"/>
    </row>
    <row r="40" spans="1:15" ht="15.75" thickBot="1" x14ac:dyDescent="0.3">
      <c r="A40" s="50">
        <v>44762</v>
      </c>
      <c r="B40" s="51">
        <v>93</v>
      </c>
      <c r="C40" s="51">
        <v>20</v>
      </c>
      <c r="D40" s="51" t="s">
        <v>84</v>
      </c>
      <c r="E40" s="51" t="s">
        <v>6</v>
      </c>
      <c r="F40" s="53">
        <v>18</v>
      </c>
      <c r="K40" s="2"/>
      <c r="L40" s="3" t="s">
        <v>48</v>
      </c>
      <c r="M40" s="35" t="s">
        <v>47</v>
      </c>
      <c r="N40" s="5">
        <v>89</v>
      </c>
      <c r="O40" s="2"/>
    </row>
    <row r="41" spans="1:15" x14ac:dyDescent="0.25">
      <c r="A41" s="50">
        <v>44762</v>
      </c>
      <c r="B41" s="54" t="s">
        <v>94</v>
      </c>
      <c r="C41" s="51">
        <v>80</v>
      </c>
      <c r="D41" s="51" t="s">
        <v>93</v>
      </c>
      <c r="E41" s="51" t="s">
        <v>6</v>
      </c>
      <c r="F41" s="53">
        <v>19</v>
      </c>
      <c r="K41" s="2"/>
      <c r="L41" s="36" t="s">
        <v>51</v>
      </c>
      <c r="M41" s="37" t="s">
        <v>52</v>
      </c>
      <c r="N41" s="38">
        <v>90</v>
      </c>
      <c r="O41" s="2"/>
    </row>
    <row r="42" spans="1:15" x14ac:dyDescent="0.25">
      <c r="A42" s="50">
        <v>44763</v>
      </c>
      <c r="B42" s="51">
        <v>93</v>
      </c>
      <c r="C42" s="51">
        <v>20</v>
      </c>
      <c r="D42" s="51" t="s">
        <v>95</v>
      </c>
      <c r="E42" s="51" t="s">
        <v>2</v>
      </c>
      <c r="F42" s="53">
        <v>20</v>
      </c>
      <c r="K42" s="2"/>
      <c r="L42" s="4" t="s">
        <v>51</v>
      </c>
      <c r="M42" s="39" t="s">
        <v>53</v>
      </c>
      <c r="N42" s="40">
        <v>91</v>
      </c>
      <c r="O42" s="2"/>
    </row>
    <row r="43" spans="1:15" x14ac:dyDescent="0.25">
      <c r="A43" s="50">
        <v>44797</v>
      </c>
      <c r="B43" s="51">
        <v>93</v>
      </c>
      <c r="C43" s="51">
        <v>50</v>
      </c>
      <c r="D43" s="51" t="s">
        <v>96</v>
      </c>
      <c r="E43" s="51" t="s">
        <v>2</v>
      </c>
      <c r="F43" s="53">
        <v>21</v>
      </c>
      <c r="K43" s="2"/>
      <c r="L43" s="4" t="s">
        <v>51</v>
      </c>
      <c r="M43" s="41" t="s">
        <v>54</v>
      </c>
      <c r="N43" s="40">
        <v>92</v>
      </c>
      <c r="O43" s="2"/>
    </row>
    <row r="44" spans="1:15" x14ac:dyDescent="0.25">
      <c r="A44" s="50">
        <v>44817</v>
      </c>
      <c r="B44" s="51">
        <v>52</v>
      </c>
      <c r="C44" s="51">
        <f>60*3</f>
        <v>180</v>
      </c>
      <c r="D44" s="51" t="s">
        <v>97</v>
      </c>
      <c r="E44" s="51" t="s">
        <v>6</v>
      </c>
      <c r="F44" s="53">
        <v>22</v>
      </c>
      <c r="K44" s="2"/>
      <c r="L44" s="4" t="s">
        <v>51</v>
      </c>
      <c r="M44" s="39" t="s">
        <v>55</v>
      </c>
      <c r="N44" s="40">
        <v>93</v>
      </c>
      <c r="O44" s="2"/>
    </row>
    <row r="45" spans="1:15" x14ac:dyDescent="0.25">
      <c r="A45" s="50">
        <v>44831</v>
      </c>
      <c r="B45" s="51">
        <v>51</v>
      </c>
      <c r="C45" s="51">
        <f>60*7</f>
        <v>420</v>
      </c>
      <c r="D45" s="51" t="s">
        <v>98</v>
      </c>
      <c r="E45" s="51" t="s">
        <v>6</v>
      </c>
      <c r="F45" s="53">
        <v>23</v>
      </c>
      <c r="K45" s="2"/>
      <c r="L45" s="4" t="s">
        <v>51</v>
      </c>
      <c r="M45" s="41" t="s">
        <v>56</v>
      </c>
      <c r="N45" s="40">
        <v>94</v>
      </c>
      <c r="O45" s="2"/>
    </row>
    <row r="46" spans="1:15" x14ac:dyDescent="0.25">
      <c r="A46" s="50">
        <v>44845</v>
      </c>
      <c r="B46" s="51">
        <v>93</v>
      </c>
      <c r="C46" s="51">
        <v>20</v>
      </c>
      <c r="D46" s="51" t="s">
        <v>99</v>
      </c>
      <c r="E46" s="51" t="s">
        <v>6</v>
      </c>
      <c r="F46" s="53">
        <v>24</v>
      </c>
      <c r="K46" s="2"/>
      <c r="L46" s="4" t="s">
        <v>51</v>
      </c>
      <c r="M46" s="39" t="s">
        <v>22</v>
      </c>
      <c r="N46" s="40">
        <v>99</v>
      </c>
      <c r="O46" s="2"/>
    </row>
    <row r="47" spans="1:15" x14ac:dyDescent="0.25">
      <c r="A47" s="50">
        <v>44846</v>
      </c>
      <c r="B47" s="51">
        <v>93</v>
      </c>
      <c r="C47" s="51">
        <v>20</v>
      </c>
      <c r="D47" s="51" t="s">
        <v>100</v>
      </c>
      <c r="E47" s="51" t="s">
        <v>6</v>
      </c>
      <c r="F47" s="53">
        <v>25</v>
      </c>
      <c r="K47" s="2"/>
      <c r="L47" s="2"/>
      <c r="M47" s="2"/>
      <c r="N47" s="2"/>
      <c r="O47" s="2"/>
    </row>
    <row r="48" spans="1:15" x14ac:dyDescent="0.25">
      <c r="A48" s="50">
        <v>44847</v>
      </c>
      <c r="B48" s="51">
        <v>50</v>
      </c>
      <c r="C48" s="51">
        <v>30</v>
      </c>
      <c r="D48" s="51" t="s">
        <v>101</v>
      </c>
      <c r="E48" s="51" t="s">
        <v>6</v>
      </c>
      <c r="F48" s="53">
        <v>26</v>
      </c>
    </row>
    <row r="49" spans="1:11" x14ac:dyDescent="0.25">
      <c r="A49" s="50">
        <v>44848</v>
      </c>
      <c r="B49" s="51">
        <v>50</v>
      </c>
      <c r="C49" s="51">
        <v>50</v>
      </c>
      <c r="D49" s="51" t="s">
        <v>102</v>
      </c>
      <c r="E49" s="51" t="s">
        <v>6</v>
      </c>
      <c r="F49" s="53">
        <v>27</v>
      </c>
    </row>
    <row r="50" spans="1:11" x14ac:dyDescent="0.25">
      <c r="A50" s="50">
        <v>44859</v>
      </c>
      <c r="B50" s="51">
        <v>50</v>
      </c>
      <c r="C50" s="51">
        <v>20</v>
      </c>
      <c r="D50" s="51" t="s">
        <v>103</v>
      </c>
      <c r="E50" s="51" t="s">
        <v>2</v>
      </c>
      <c r="F50" s="53">
        <v>28</v>
      </c>
    </row>
    <row r="51" spans="1:11" ht="15.75" thickBot="1" x14ac:dyDescent="0.3">
      <c r="A51" s="50">
        <v>44859</v>
      </c>
      <c r="B51" s="51">
        <v>50</v>
      </c>
      <c r="C51" s="51">
        <v>20</v>
      </c>
      <c r="D51" s="51" t="s">
        <v>104</v>
      </c>
      <c r="E51" s="51" t="s">
        <v>2</v>
      </c>
      <c r="F51" s="53">
        <v>29</v>
      </c>
    </row>
    <row r="52" spans="1:11" ht="15.75" thickBot="1" x14ac:dyDescent="0.3">
      <c r="A52" s="50">
        <v>44864</v>
      </c>
      <c r="B52" s="51">
        <v>53</v>
      </c>
      <c r="C52" s="51">
        <v>600</v>
      </c>
      <c r="D52" s="51" t="s">
        <v>105</v>
      </c>
      <c r="E52" s="51" t="s">
        <v>2</v>
      </c>
      <c r="F52" s="53">
        <v>30</v>
      </c>
      <c r="I52" s="43" t="s">
        <v>114</v>
      </c>
      <c r="J52" s="43" t="s">
        <v>117</v>
      </c>
      <c r="K52" s="43" t="s">
        <v>122</v>
      </c>
    </row>
    <row r="53" spans="1:11" ht="15.75" thickBot="1" x14ac:dyDescent="0.3">
      <c r="A53" s="50">
        <v>44868</v>
      </c>
      <c r="B53" s="51">
        <v>52</v>
      </c>
      <c r="C53" s="51">
        <v>30</v>
      </c>
      <c r="D53" s="51" t="s">
        <v>106</v>
      </c>
      <c r="E53" s="51" t="s">
        <v>2</v>
      </c>
      <c r="F53" s="53">
        <v>31</v>
      </c>
      <c r="I53" s="42">
        <f>SUM(C2:C60)</f>
        <v>7550</v>
      </c>
      <c r="J53" s="42">
        <f>I53/60</f>
        <v>125.83333333333333</v>
      </c>
    </row>
    <row r="54" spans="1:11" ht="15.75" thickBot="1" x14ac:dyDescent="0.3">
      <c r="A54" s="50">
        <v>44890</v>
      </c>
      <c r="B54" s="51">
        <v>52</v>
      </c>
      <c r="C54" s="51">
        <v>10</v>
      </c>
      <c r="D54" s="51" t="s">
        <v>107</v>
      </c>
      <c r="E54" s="51" t="s">
        <v>2</v>
      </c>
      <c r="F54" s="53">
        <v>32</v>
      </c>
      <c r="H54" s="43" t="s">
        <v>118</v>
      </c>
      <c r="I54" s="61">
        <f>T2+T3*0.6</f>
        <v>125.5</v>
      </c>
      <c r="J54" s="62"/>
      <c r="K54" s="49">
        <f t="shared" ref="K54:K56" si="0">I54/24</f>
        <v>5.229166666666667</v>
      </c>
    </row>
    <row r="55" spans="1:11" ht="15.75" thickBot="1" x14ac:dyDescent="0.3">
      <c r="A55" s="50">
        <v>44891</v>
      </c>
      <c r="B55" s="51">
        <v>50</v>
      </c>
      <c r="C55" s="51">
        <v>20</v>
      </c>
      <c r="D55" s="51" t="s">
        <v>108</v>
      </c>
      <c r="E55" s="51" t="s">
        <v>2</v>
      </c>
      <c r="F55" s="53">
        <v>33</v>
      </c>
      <c r="I55" s="42">
        <f>SUM(C2:C22)</f>
        <v>3440</v>
      </c>
      <c r="J55" s="42">
        <f>I55/60</f>
        <v>57.333333333333336</v>
      </c>
    </row>
    <row r="56" spans="1:11" ht="15.75" thickBot="1" x14ac:dyDescent="0.3">
      <c r="A56" s="50">
        <v>44879</v>
      </c>
      <c r="B56" s="51">
        <v>50</v>
      </c>
      <c r="C56" s="51">
        <f>60*7</f>
        <v>420</v>
      </c>
      <c r="D56" s="51" t="s">
        <v>109</v>
      </c>
      <c r="E56" s="51" t="s">
        <v>2</v>
      </c>
      <c r="F56" s="53">
        <v>34</v>
      </c>
      <c r="H56" s="43" t="s">
        <v>120</v>
      </c>
      <c r="I56" s="61">
        <f>T4+T5*0.6</f>
        <v>57.2</v>
      </c>
      <c r="J56" s="62"/>
      <c r="K56" s="49">
        <f t="shared" si="0"/>
        <v>2.3833333333333333</v>
      </c>
    </row>
    <row r="57" spans="1:11" ht="15.75" thickBot="1" x14ac:dyDescent="0.3">
      <c r="A57" s="50">
        <v>44885</v>
      </c>
      <c r="B57" s="51">
        <v>51</v>
      </c>
      <c r="C57" s="51">
        <f>60*3</f>
        <v>180</v>
      </c>
      <c r="D57" s="51" t="s">
        <v>110</v>
      </c>
      <c r="E57" s="51" t="s">
        <v>2</v>
      </c>
      <c r="F57" s="53">
        <v>35</v>
      </c>
      <c r="I57" s="42">
        <f>SUM(C23:C62)</f>
        <v>4110</v>
      </c>
      <c r="J57" s="42">
        <f>I57/60</f>
        <v>68.5</v>
      </c>
    </row>
    <row r="58" spans="1:11" ht="15.75" thickBot="1" x14ac:dyDescent="0.3">
      <c r="A58" s="50">
        <v>44886</v>
      </c>
      <c r="B58" s="51">
        <v>50</v>
      </c>
      <c r="C58" s="51">
        <v>10</v>
      </c>
      <c r="D58" s="51" t="s">
        <v>111</v>
      </c>
      <c r="E58" s="51" t="s">
        <v>2</v>
      </c>
      <c r="F58" s="53">
        <v>36</v>
      </c>
      <c r="H58" s="43" t="s">
        <v>121</v>
      </c>
      <c r="I58" s="65">
        <f>T6+T7*0.6</f>
        <v>68.3</v>
      </c>
      <c r="J58" s="66"/>
      <c r="K58" s="49">
        <f>I58/24</f>
        <v>2.8458333333333332</v>
      </c>
    </row>
    <row r="59" spans="1:11" x14ac:dyDescent="0.25">
      <c r="A59" s="50">
        <v>44886</v>
      </c>
      <c r="B59" s="51">
        <v>50</v>
      </c>
      <c r="C59" s="51">
        <v>10</v>
      </c>
      <c r="D59" s="51" t="s">
        <v>112</v>
      </c>
      <c r="E59" s="51" t="s">
        <v>2</v>
      </c>
      <c r="F59" s="53">
        <v>37</v>
      </c>
    </row>
    <row r="60" spans="1:11" x14ac:dyDescent="0.25">
      <c r="A60" s="50">
        <v>44889</v>
      </c>
      <c r="B60" s="51">
        <v>52</v>
      </c>
      <c r="C60" s="51">
        <v>70</v>
      </c>
      <c r="D60" s="51" t="s">
        <v>113</v>
      </c>
      <c r="E60" s="51" t="s">
        <v>2</v>
      </c>
      <c r="F60" s="53">
        <v>38</v>
      </c>
    </row>
    <row r="61" spans="1:11" x14ac:dyDescent="0.25">
      <c r="A61" s="51"/>
      <c r="B61" s="51"/>
      <c r="C61" s="51"/>
      <c r="D61" s="51"/>
      <c r="E61" s="51"/>
      <c r="F61" s="53">
        <v>39</v>
      </c>
    </row>
    <row r="62" spans="1:11" x14ac:dyDescent="0.25">
      <c r="A62" s="51"/>
      <c r="B62" s="51"/>
      <c r="C62" s="51"/>
      <c r="D62" s="51"/>
      <c r="E62" s="51"/>
      <c r="F62" s="53">
        <v>40</v>
      </c>
    </row>
  </sheetData>
  <mergeCells count="4">
    <mergeCell ref="I54:J54"/>
    <mergeCell ref="T1:U1"/>
    <mergeCell ref="I56:J56"/>
    <mergeCell ref="I58:J58"/>
  </mergeCells>
  <phoneticPr fontId="4" type="noConversion"/>
  <pageMargins left="0.7" right="0.7" top="0.75" bottom="0.75" header="0.3" footer="0.3"/>
  <pageSetup paperSize="9" orientation="portrait" horizontalDpi="1200" verticalDpi="120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Eliott BABINSKI</dc:creator>
  <cp:lastModifiedBy>JFL</cp:lastModifiedBy>
  <dcterms:created xsi:type="dcterms:W3CDTF">2022-11-29T12:29:09Z</dcterms:created>
  <dcterms:modified xsi:type="dcterms:W3CDTF">2022-11-30T10:30:10Z</dcterms:modified>
</cp:coreProperties>
</file>