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51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54A9803-9D37-48AF-84EF-19042A443C4D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Résulta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2" l="1" a="1"/>
  <c r="H5" i="2" s="1"/>
  <c r="G5" i="2" a="1"/>
  <c r="G5" i="2" s="1"/>
  <c r="E5" i="2"/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5" i="1"/>
  <c r="H4" i="1"/>
  <c r="K24" i="1"/>
  <c r="K19" i="1"/>
  <c r="K20" i="1"/>
  <c r="K21" i="1"/>
  <c r="K22" i="1"/>
  <c r="K23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5" i="1"/>
  <c r="K4" i="1"/>
  <c r="D6" i="2" l="1"/>
  <c r="D7" i="2"/>
  <c r="D8" i="2"/>
  <c r="D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<sst xmlns="http://schemas.openxmlformats.org/spreadsheetml/2006/main" count="98" uniqueCount="54">
  <si>
    <t>PATIENT</t>
  </si>
  <si>
    <t>Opération</t>
  </si>
  <si>
    <t>Testé après</t>
  </si>
  <si>
    <t>Δ Ischios</t>
  </si>
  <si>
    <t>Op</t>
  </si>
  <si>
    <t>LCA</t>
  </si>
  <si>
    <t>MPFL</t>
  </si>
  <si>
    <t>Date</t>
  </si>
  <si>
    <t>3 mois</t>
  </si>
  <si>
    <t>3,5 mois</t>
  </si>
  <si>
    <t>4 mois</t>
  </si>
  <si>
    <t>4,5 mois</t>
  </si>
  <si>
    <t>5 mois</t>
  </si>
  <si>
    <t>5,5 mois</t>
  </si>
  <si>
    <t>6 mois</t>
  </si>
  <si>
    <t>6,5 mois</t>
  </si>
  <si>
    <t>LCA + suture méniscale</t>
  </si>
  <si>
    <t>Suture méniscale</t>
  </si>
  <si>
    <t>Méniscectomie</t>
  </si>
  <si>
    <t>LCA + méniscectomie</t>
  </si>
  <si>
    <t>MOYENNES</t>
  </si>
  <si>
    <t>Δ Quadriceps</t>
  </si>
  <si>
    <t>3ème mois</t>
  </si>
  <si>
    <t>4ème mois</t>
  </si>
  <si>
    <t>5ème mois</t>
  </si>
  <si>
    <t>6ème mois</t>
  </si>
  <si>
    <t>7 mois</t>
  </si>
  <si>
    <t>Xvq VHDTULP</t>
  </si>
  <si>
    <t>Ppdvrt GZACKD</t>
  </si>
  <si>
    <t>Naylbna CYXYGYK</t>
  </si>
  <si>
    <t>Rci UELARPG</t>
  </si>
  <si>
    <t>Tyajvw DPTXSJ</t>
  </si>
  <si>
    <t>Lakgrmb SKVFFQZ</t>
  </si>
  <si>
    <t>Pnwaef IUUXL</t>
  </si>
  <si>
    <t>Ntxsmriq KTYR</t>
  </si>
  <si>
    <t>Yuvaoc TPWTY</t>
  </si>
  <si>
    <t>Tvfmfk DEFMESRF</t>
  </si>
  <si>
    <t>Shlln ALCTJ</t>
  </si>
  <si>
    <t>Qmffq NSGPIVYCN</t>
  </si>
  <si>
    <t>Cyoxkc QRNWGNZ</t>
  </si>
  <si>
    <t>Nsfyrl IZIMSWX</t>
  </si>
  <si>
    <t>Vhiaxao HS BWKQXP</t>
  </si>
  <si>
    <t>Uyuqxytfw IBQNHUDLVJA</t>
  </si>
  <si>
    <t>Cokqyv VWWTXNB</t>
  </si>
  <si>
    <t>Grqhjjy YB YQQDFZ</t>
  </si>
  <si>
    <t>Mwnk GAF PTKAQAR</t>
  </si>
  <si>
    <t>Dznujjt ZRCTE</t>
  </si>
  <si>
    <t>Obdme XDDHCU</t>
  </si>
  <si>
    <t>Moy Qua</t>
  </si>
  <si>
    <t>Moy Isc</t>
  </si>
  <si>
    <t>Δ Quad Rapide</t>
  </si>
  <si>
    <t>Δ Quad Lente</t>
  </si>
  <si>
    <t>Δ Ischios Rapide</t>
  </si>
  <si>
    <t>Δ Ischios 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</si>
</sst>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7" xfId="0" applyFill="1" applyBorder="1"/>
    <xf numFmtId="0" fontId="3" fillId="0" borderId="0" xfId="0" applyFont="1" applyAlignment="1">
      <alignment horizont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quotePrefix="1"/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7A6486-3CCF-4C90-8A5E-6B2B5CFFA74D}" name="t_Data" displayName="t_Data" ref="C3:K24" totalsRowShown="0">
  <autoFilter ref="C3:K24" xr:uid="{137A6486-3CCF-4C90-8A5E-6B2B5CFFA74D}"/>
  <tableColumns count="9">
    <tableColumn id="1" xr3:uid="{FD31DF21-4EF8-406D-AB84-FDE9F4B1072B}" name="PATIENT"/>
    <tableColumn id="2" xr3:uid="{462E17B0-3A15-4D5F-AA3B-75A5117B7C7E}" name="Opération"/>
    <tableColumn id="3" xr3:uid="{875913FD-037B-4C11-BA99-DD929A806EF8}" name="Testé après"/>
    <tableColumn id="4" xr3:uid="{E71588B5-A0D3-4C72-9484-1DBA07B2BFAE}" name="Δ Quad Rapide"/>
    <tableColumn id="5" xr3:uid="{926E9694-EE1D-4375-B6C4-9EE861549D9F}" name="Δ Quad Lente"/>
    <tableColumn id="6" xr3:uid="{9AE065D3-A0F6-4142-B16D-DE8B25D88573}" name="Moy Qua">
      <calculatedColumnFormula>IFERROR(AVERAGE(F4:G4),"")</calculatedColumnFormula>
    </tableColumn>
    <tableColumn id="7" xr3:uid="{0E58A875-0B0E-436D-A5E3-50CBB60FDD2C}" name="Δ Ischios Rapide"/>
    <tableColumn id="8" xr3:uid="{71583EDB-7A3F-4C9C-8103-AE2ED0C17BC5}" name="Δ Ischios Lente"/>
    <tableColumn id="9" xr3:uid="{B857DA36-1775-4AD1-A3EF-52CB79DF0BEA}" name="Moy Isc">
      <calculatedColumnFormula>IFERROR(AVERAGE(I4:J4),"")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68"/>
  <sheetViews>
    <sheetView showGridLines="0" topLeftCell="A12" workbookViewId="0">
      <selection activeCell="A11" sqref="A11"/>
    </sheetView>
  </sheetViews>
  <sheetFormatPr baseColWidth="10" defaultColWidth="8.85546875" defaultRowHeight="15" x14ac:dyDescent="0.25"/>
  <cols>
    <col min="3" max="3" width="31.42578125" customWidth="1"/>
    <col min="4" max="4" width="22.5703125" customWidth="1"/>
    <col min="5" max="5" width="16.28515625" customWidth="1"/>
    <col min="6" max="6" width="17.5703125" customWidth="1"/>
    <col min="7" max="7" width="16.28515625" customWidth="1"/>
    <col min="8" max="8" width="13.42578125" customWidth="1"/>
    <col min="9" max="9" width="18.7109375" customWidth="1"/>
    <col min="10" max="10" width="17.42578125" customWidth="1"/>
    <col min="11" max="11" width="11.85546875" customWidth="1"/>
    <col min="12" max="12" width="12.28515625" customWidth="1"/>
    <col min="13" max="13" width="16" customWidth="1"/>
    <col min="14" max="14" width="11.85546875" customWidth="1"/>
    <col min="22" max="22" width="20.7109375" customWidth="1"/>
  </cols>
  <sheetData>
    <row r="1" spans="1:23" x14ac:dyDescent="0.25">
      <c r="A1" s="13"/>
    </row>
    <row r="3" spans="1:23" ht="27" customHeight="1" x14ac:dyDescent="0.25">
      <c r="C3" s="17" t="s">
        <v>0</v>
      </c>
      <c r="D3" s="17" t="s">
        <v>1</v>
      </c>
      <c r="E3" s="17" t="s">
        <v>2</v>
      </c>
      <c r="F3" s="17" t="s">
        <v>50</v>
      </c>
      <c r="G3" s="17" t="s">
        <v>51</v>
      </c>
      <c r="H3" s="17" t="s">
        <v>48</v>
      </c>
      <c r="I3" s="17" t="s">
        <v>52</v>
      </c>
      <c r="J3" s="17" t="s">
        <v>53</v>
      </c>
      <c r="K3" s="17" t="s">
        <v>49</v>
      </c>
      <c r="V3" t="s">
        <v>4</v>
      </c>
      <c r="W3" t="s">
        <v>7</v>
      </c>
    </row>
    <row r="4" spans="1:23" ht="19.149999999999999" customHeight="1" x14ac:dyDescent="0.25">
      <c r="C4" s="18" t="s">
        <v>27</v>
      </c>
      <c r="D4" s="18" t="s">
        <v>5</v>
      </c>
      <c r="E4" s="18" t="s">
        <v>8</v>
      </c>
      <c r="F4" s="18">
        <v>10</v>
      </c>
      <c r="G4" s="18">
        <v>9</v>
      </c>
      <c r="H4" s="19">
        <f>IFERROR(AVERAGE(F4:G4),"")</f>
        <v>9.5</v>
      </c>
      <c r="I4" s="18"/>
      <c r="J4" s="18"/>
      <c r="K4" s="19" t="str">
        <f>IFERROR(AVERAGE(I4:J4),"")</f>
        <v/>
      </c>
      <c r="V4" t="s">
        <v>5</v>
      </c>
      <c r="W4" t="s">
        <v>8</v>
      </c>
    </row>
    <row r="5" spans="1:23" ht="19.149999999999999" customHeight="1" x14ac:dyDescent="0.25">
      <c r="C5" s="18" t="s">
        <v>28</v>
      </c>
      <c r="D5" s="18" t="s">
        <v>5</v>
      </c>
      <c r="E5" s="18" t="s">
        <v>9</v>
      </c>
      <c r="F5" s="18">
        <v>12</v>
      </c>
      <c r="G5" s="18">
        <v>2</v>
      </c>
      <c r="H5" s="19">
        <f>IFERROR(AVERAGE(F5:G5),"")</f>
        <v>7</v>
      </c>
      <c r="I5" s="18">
        <v>26</v>
      </c>
      <c r="J5" s="18">
        <v>23</v>
      </c>
      <c r="K5" s="19">
        <f>IFERROR(AVERAGE(I5:J5),"")</f>
        <v>24.5</v>
      </c>
      <c r="V5" t="s">
        <v>19</v>
      </c>
      <c r="W5" t="s">
        <v>9</v>
      </c>
    </row>
    <row r="6" spans="1:23" ht="19.149999999999999" customHeight="1" x14ac:dyDescent="0.25">
      <c r="C6" s="18" t="s">
        <v>29</v>
      </c>
      <c r="D6" s="18" t="s">
        <v>5</v>
      </c>
      <c r="E6" s="18" t="s">
        <v>11</v>
      </c>
      <c r="F6" s="18">
        <v>29</v>
      </c>
      <c r="G6" s="18">
        <v>23</v>
      </c>
      <c r="H6" s="19">
        <f t="shared" ref="H6:H24" si="0">IFERROR(AVERAGE(F6:G6),"")</f>
        <v>26</v>
      </c>
      <c r="I6" s="18">
        <v>6</v>
      </c>
      <c r="J6" s="18">
        <v>31</v>
      </c>
      <c r="K6" s="19">
        <f t="shared" ref="K6:K24" si="1">IFERROR(AVERAGE(I6:J6),"")</f>
        <v>18.5</v>
      </c>
      <c r="V6" t="s">
        <v>16</v>
      </c>
      <c r="W6" t="s">
        <v>10</v>
      </c>
    </row>
    <row r="7" spans="1:23" ht="19.149999999999999" customHeight="1" x14ac:dyDescent="0.25">
      <c r="C7" s="18" t="s">
        <v>30</v>
      </c>
      <c r="D7" s="18" t="s">
        <v>5</v>
      </c>
      <c r="E7" s="18" t="s">
        <v>15</v>
      </c>
      <c r="F7" s="18">
        <v>0</v>
      </c>
      <c r="G7" s="18">
        <v>17</v>
      </c>
      <c r="H7" s="19">
        <f t="shared" si="0"/>
        <v>8.5</v>
      </c>
      <c r="I7" s="18">
        <v>6</v>
      </c>
      <c r="J7" s="18">
        <v>9</v>
      </c>
      <c r="K7" s="19">
        <f t="shared" si="1"/>
        <v>7.5</v>
      </c>
      <c r="V7" t="s">
        <v>18</v>
      </c>
      <c r="W7" t="s">
        <v>11</v>
      </c>
    </row>
    <row r="8" spans="1:23" ht="19.149999999999999" customHeight="1" x14ac:dyDescent="0.25">
      <c r="C8" s="18" t="s">
        <v>31</v>
      </c>
      <c r="D8" s="18" t="s">
        <v>5</v>
      </c>
      <c r="E8" s="18" t="s">
        <v>13</v>
      </c>
      <c r="F8" s="18">
        <v>1</v>
      </c>
      <c r="G8" s="18">
        <v>0</v>
      </c>
      <c r="H8" s="19">
        <f t="shared" si="0"/>
        <v>0.5</v>
      </c>
      <c r="I8" s="18">
        <v>8</v>
      </c>
      <c r="J8" s="18">
        <v>0</v>
      </c>
      <c r="K8" s="19">
        <f t="shared" si="1"/>
        <v>4</v>
      </c>
      <c r="V8" t="s">
        <v>17</v>
      </c>
      <c r="W8" t="s">
        <v>12</v>
      </c>
    </row>
    <row r="9" spans="1:23" ht="19.149999999999999" customHeight="1" x14ac:dyDescent="0.25">
      <c r="C9" s="18" t="s">
        <v>32</v>
      </c>
      <c r="D9" s="18" t="s">
        <v>5</v>
      </c>
      <c r="E9" s="18" t="s">
        <v>14</v>
      </c>
      <c r="F9" s="18">
        <v>16</v>
      </c>
      <c r="G9" s="18">
        <v>3</v>
      </c>
      <c r="H9" s="19">
        <f t="shared" si="0"/>
        <v>9.5</v>
      </c>
      <c r="I9" s="18">
        <v>10</v>
      </c>
      <c r="J9" s="18">
        <v>11</v>
      </c>
      <c r="K9" s="19">
        <f t="shared" si="1"/>
        <v>10.5</v>
      </c>
      <c r="V9" t="s">
        <v>6</v>
      </c>
      <c r="W9" t="s">
        <v>13</v>
      </c>
    </row>
    <row r="10" spans="1:23" ht="19.149999999999999" customHeight="1" x14ac:dyDescent="0.25">
      <c r="C10" s="18" t="s">
        <v>33</v>
      </c>
      <c r="D10" s="18" t="s">
        <v>16</v>
      </c>
      <c r="E10" s="18" t="s">
        <v>10</v>
      </c>
      <c r="F10" s="18">
        <v>18</v>
      </c>
      <c r="G10" s="18">
        <v>18</v>
      </c>
      <c r="H10" s="19">
        <f t="shared" si="0"/>
        <v>18</v>
      </c>
      <c r="I10" s="18">
        <v>11</v>
      </c>
      <c r="J10" s="18">
        <v>2</v>
      </c>
      <c r="K10" s="19">
        <f t="shared" si="1"/>
        <v>6.5</v>
      </c>
      <c r="W10" t="s">
        <v>14</v>
      </c>
    </row>
    <row r="11" spans="1:23" ht="19.149999999999999" customHeight="1" x14ac:dyDescent="0.25">
      <c r="C11" s="18" t="s">
        <v>34</v>
      </c>
      <c r="D11" s="18" t="s">
        <v>5</v>
      </c>
      <c r="E11" s="18" t="s">
        <v>14</v>
      </c>
      <c r="F11" s="18">
        <v>0</v>
      </c>
      <c r="G11" s="18">
        <v>18</v>
      </c>
      <c r="H11" s="19">
        <f t="shared" si="0"/>
        <v>9</v>
      </c>
      <c r="I11" s="18">
        <v>0</v>
      </c>
      <c r="J11" s="18">
        <v>0</v>
      </c>
      <c r="K11" s="19">
        <f t="shared" si="1"/>
        <v>0</v>
      </c>
      <c r="W11" t="s">
        <v>15</v>
      </c>
    </row>
    <row r="12" spans="1:23" ht="19.149999999999999" customHeight="1" x14ac:dyDescent="0.25">
      <c r="C12" s="18" t="s">
        <v>35</v>
      </c>
      <c r="D12" s="18" t="s">
        <v>16</v>
      </c>
      <c r="E12" s="18" t="s">
        <v>14</v>
      </c>
      <c r="F12" s="18">
        <v>13</v>
      </c>
      <c r="G12" s="18">
        <v>11</v>
      </c>
      <c r="H12" s="19">
        <f t="shared" si="0"/>
        <v>12</v>
      </c>
      <c r="I12" s="18">
        <v>25</v>
      </c>
      <c r="J12" s="18">
        <v>19</v>
      </c>
      <c r="K12" s="19">
        <f t="shared" si="1"/>
        <v>22</v>
      </c>
      <c r="W12" t="s">
        <v>26</v>
      </c>
    </row>
    <row r="13" spans="1:23" ht="19.149999999999999" customHeight="1" x14ac:dyDescent="0.25">
      <c r="C13" s="18" t="s">
        <v>36</v>
      </c>
      <c r="D13" s="18" t="s">
        <v>5</v>
      </c>
      <c r="E13" s="18" t="s">
        <v>10</v>
      </c>
      <c r="F13" s="18">
        <v>30</v>
      </c>
      <c r="G13" s="18">
        <v>27</v>
      </c>
      <c r="H13" s="19">
        <f t="shared" si="0"/>
        <v>28.5</v>
      </c>
      <c r="I13" s="18"/>
      <c r="J13" s="18"/>
      <c r="K13" s="19" t="str">
        <f t="shared" si="1"/>
        <v/>
      </c>
    </row>
    <row r="14" spans="1:23" ht="19.149999999999999" customHeight="1" x14ac:dyDescent="0.25">
      <c r="C14" s="18" t="s">
        <v>37</v>
      </c>
      <c r="D14" s="18" t="s">
        <v>16</v>
      </c>
      <c r="E14" s="18" t="s">
        <v>26</v>
      </c>
      <c r="F14" s="18">
        <v>0</v>
      </c>
      <c r="G14" s="18">
        <v>0</v>
      </c>
      <c r="H14" s="19">
        <f t="shared" si="0"/>
        <v>0</v>
      </c>
      <c r="I14" s="18">
        <v>0</v>
      </c>
      <c r="J14" s="18">
        <v>7</v>
      </c>
      <c r="K14" s="19">
        <f t="shared" si="1"/>
        <v>3.5</v>
      </c>
    </row>
    <row r="15" spans="1:23" ht="19.149999999999999" customHeight="1" x14ac:dyDescent="0.25">
      <c r="C15" s="18" t="s">
        <v>38</v>
      </c>
      <c r="D15" s="18" t="s">
        <v>18</v>
      </c>
      <c r="E15" s="18" t="s">
        <v>8</v>
      </c>
      <c r="F15" s="18">
        <v>3</v>
      </c>
      <c r="G15" s="18">
        <v>12</v>
      </c>
      <c r="H15" s="19">
        <f t="shared" si="0"/>
        <v>7.5</v>
      </c>
      <c r="I15" s="18"/>
      <c r="J15" s="18"/>
      <c r="K15" s="19" t="str">
        <f t="shared" si="1"/>
        <v/>
      </c>
    </row>
    <row r="16" spans="1:23" ht="19.149999999999999" customHeight="1" x14ac:dyDescent="0.25">
      <c r="C16" s="18" t="s">
        <v>39</v>
      </c>
      <c r="D16" s="18" t="s">
        <v>17</v>
      </c>
      <c r="E16" s="18" t="s">
        <v>9</v>
      </c>
      <c r="F16" s="18">
        <v>13</v>
      </c>
      <c r="G16" s="18">
        <v>12</v>
      </c>
      <c r="H16" s="19">
        <f t="shared" si="0"/>
        <v>12.5</v>
      </c>
      <c r="I16" s="18"/>
      <c r="J16" s="18"/>
      <c r="K16" s="19" t="str">
        <f t="shared" si="1"/>
        <v/>
      </c>
    </row>
    <row r="17" spans="3:11" ht="19.149999999999999" customHeight="1" x14ac:dyDescent="0.25">
      <c r="C17" s="18" t="s">
        <v>40</v>
      </c>
      <c r="D17" s="18" t="s">
        <v>16</v>
      </c>
      <c r="E17" s="18" t="s">
        <v>8</v>
      </c>
      <c r="F17" s="18">
        <v>31</v>
      </c>
      <c r="G17" s="18">
        <v>26</v>
      </c>
      <c r="H17" s="19">
        <f t="shared" si="0"/>
        <v>28.5</v>
      </c>
      <c r="I17" s="18"/>
      <c r="J17" s="18"/>
      <c r="K17" s="19" t="str">
        <f t="shared" si="1"/>
        <v/>
      </c>
    </row>
    <row r="18" spans="3:11" ht="19.149999999999999" customHeight="1" x14ac:dyDescent="0.25">
      <c r="C18" s="18" t="s">
        <v>41</v>
      </c>
      <c r="D18" s="18" t="s">
        <v>5</v>
      </c>
      <c r="E18" s="18" t="s">
        <v>9</v>
      </c>
      <c r="F18" s="18">
        <v>5</v>
      </c>
      <c r="G18" s="18">
        <v>2</v>
      </c>
      <c r="H18" s="19">
        <f t="shared" si="0"/>
        <v>3.5</v>
      </c>
      <c r="I18" s="18"/>
      <c r="J18" s="18"/>
      <c r="K18" s="19" t="str">
        <f t="shared" si="1"/>
        <v/>
      </c>
    </row>
    <row r="19" spans="3:11" ht="19.149999999999999" customHeight="1" x14ac:dyDescent="0.25">
      <c r="C19" s="18" t="s">
        <v>42</v>
      </c>
      <c r="D19" s="18" t="s">
        <v>6</v>
      </c>
      <c r="E19" s="18" t="s">
        <v>9</v>
      </c>
      <c r="F19" s="18">
        <v>0</v>
      </c>
      <c r="G19" s="18">
        <v>0</v>
      </c>
      <c r="H19" s="19">
        <f t="shared" si="0"/>
        <v>0</v>
      </c>
      <c r="I19" s="18">
        <v>0</v>
      </c>
      <c r="J19" s="18">
        <v>0</v>
      </c>
      <c r="K19" s="19">
        <f>IFERROR(AVERAGE(I19:J19),"")</f>
        <v>0</v>
      </c>
    </row>
    <row r="20" spans="3:11" ht="19.149999999999999" customHeight="1" x14ac:dyDescent="0.25">
      <c r="C20" s="18" t="s">
        <v>43</v>
      </c>
      <c r="D20" s="18" t="s">
        <v>16</v>
      </c>
      <c r="E20" s="18" t="s">
        <v>12</v>
      </c>
      <c r="F20" s="18">
        <v>0</v>
      </c>
      <c r="G20" s="18">
        <v>0</v>
      </c>
      <c r="H20" s="19">
        <f t="shared" si="0"/>
        <v>0</v>
      </c>
      <c r="I20" s="18">
        <v>0</v>
      </c>
      <c r="J20" s="18">
        <v>2</v>
      </c>
      <c r="K20" s="19">
        <f t="shared" si="1"/>
        <v>1</v>
      </c>
    </row>
    <row r="21" spans="3:11" ht="19.149999999999999" customHeight="1" x14ac:dyDescent="0.25">
      <c r="C21" s="18" t="s">
        <v>44</v>
      </c>
      <c r="D21" s="18" t="s">
        <v>5</v>
      </c>
      <c r="E21" s="18" t="s">
        <v>15</v>
      </c>
      <c r="F21" s="18">
        <v>0</v>
      </c>
      <c r="G21" s="18">
        <v>0</v>
      </c>
      <c r="H21" s="19">
        <f t="shared" si="0"/>
        <v>0</v>
      </c>
      <c r="I21" s="18">
        <v>7</v>
      </c>
      <c r="J21" s="18">
        <v>4</v>
      </c>
      <c r="K21" s="19">
        <f t="shared" si="1"/>
        <v>5.5</v>
      </c>
    </row>
    <row r="22" spans="3:11" ht="19.149999999999999" customHeight="1" x14ac:dyDescent="0.25">
      <c r="C22" s="18" t="s">
        <v>45</v>
      </c>
      <c r="D22" s="18" t="s">
        <v>5</v>
      </c>
      <c r="E22" s="18" t="s">
        <v>10</v>
      </c>
      <c r="F22" s="18">
        <v>19</v>
      </c>
      <c r="G22" s="18">
        <v>2</v>
      </c>
      <c r="H22" s="19">
        <f t="shared" si="0"/>
        <v>10.5</v>
      </c>
      <c r="I22" s="18">
        <v>20</v>
      </c>
      <c r="J22" s="18">
        <v>0</v>
      </c>
      <c r="K22" s="19">
        <f t="shared" si="1"/>
        <v>10</v>
      </c>
    </row>
    <row r="23" spans="3:11" ht="19.149999999999999" customHeight="1" x14ac:dyDescent="0.25">
      <c r="C23" s="18" t="s">
        <v>46</v>
      </c>
      <c r="D23" s="18" t="s">
        <v>5</v>
      </c>
      <c r="E23" s="18" t="s">
        <v>11</v>
      </c>
      <c r="F23" s="18">
        <v>27</v>
      </c>
      <c r="G23" s="18">
        <v>34</v>
      </c>
      <c r="H23" s="19">
        <f t="shared" si="0"/>
        <v>30.5</v>
      </c>
      <c r="I23" s="18">
        <v>16</v>
      </c>
      <c r="J23" s="18">
        <v>14</v>
      </c>
      <c r="K23" s="19">
        <f t="shared" si="1"/>
        <v>15</v>
      </c>
    </row>
    <row r="24" spans="3:11" ht="19.149999999999999" customHeight="1" x14ac:dyDescent="0.25">
      <c r="C24" s="18" t="s">
        <v>47</v>
      </c>
      <c r="D24" s="18" t="s">
        <v>5</v>
      </c>
      <c r="E24" s="18" t="s">
        <v>13</v>
      </c>
      <c r="F24" s="18">
        <v>34</v>
      </c>
      <c r="G24" s="18">
        <v>51</v>
      </c>
      <c r="H24" s="19">
        <f t="shared" si="0"/>
        <v>42.5</v>
      </c>
      <c r="I24" s="18"/>
      <c r="J24" s="18"/>
      <c r="K24" s="19" t="str">
        <f t="shared" si="1"/>
        <v/>
      </c>
    </row>
    <row r="25" spans="3:11" ht="19.149999999999999" customHeight="1" x14ac:dyDescent="0.25"/>
    <row r="26" spans="3:11" ht="19.149999999999999" customHeight="1" x14ac:dyDescent="0.25"/>
    <row r="27" spans="3:11" ht="19.149999999999999" customHeight="1" x14ac:dyDescent="0.25"/>
    <row r="28" spans="3:11" ht="19.149999999999999" customHeight="1" x14ac:dyDescent="0.25"/>
    <row r="29" spans="3:11" ht="19.149999999999999" customHeight="1" x14ac:dyDescent="0.25"/>
    <row r="30" spans="3:11" ht="19.149999999999999" customHeight="1" x14ac:dyDescent="0.25"/>
    <row r="57" spans="11:11" x14ac:dyDescent="0.25">
      <c r="K57" s="6"/>
    </row>
    <row r="58" spans="11:11" x14ac:dyDescent="0.25">
      <c r="K58" s="6"/>
    </row>
    <row r="59" spans="11:11" x14ac:dyDescent="0.25">
      <c r="K59" s="6"/>
    </row>
    <row r="60" spans="11:11" x14ac:dyDescent="0.25">
      <c r="K60" s="6"/>
    </row>
    <row r="61" spans="11:11" x14ac:dyDescent="0.25">
      <c r="K61" s="6"/>
    </row>
    <row r="62" spans="11:11" x14ac:dyDescent="0.25">
      <c r="K62" s="6"/>
    </row>
    <row r="63" spans="11:11" x14ac:dyDescent="0.25">
      <c r="K63" s="6"/>
    </row>
    <row r="64" spans="11:11" x14ac:dyDescent="0.25">
      <c r="K64" s="6"/>
    </row>
    <row r="65" spans="11:11" x14ac:dyDescent="0.25">
      <c r="K65" s="6"/>
    </row>
    <row r="66" spans="11:11" x14ac:dyDescent="0.25">
      <c r="K66" s="6"/>
    </row>
    <row r="67" spans="11:11" x14ac:dyDescent="0.25">
      <c r="K67" s="6"/>
    </row>
    <row r="68" spans="11:11" x14ac:dyDescent="0.25">
      <c r="K68" s="6"/>
    </row>
  </sheetData>
  <dataValidations count="2">
    <dataValidation type="list" allowBlank="1" showInputMessage="1" showErrorMessage="1" sqref="D4:D24" xr:uid="{42210DD9-ABEC-4E39-B7A4-F60631E56422}">
      <formula1>$V$4:$V$9</formula1>
    </dataValidation>
    <dataValidation type="list" allowBlank="1" showInputMessage="1" showErrorMessage="1" sqref="E4:E24" xr:uid="{B12245BF-E4D6-4BC8-9A44-BA43D66483E2}">
      <formula1>$W$4:$W$12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2E030-A406-4262-B3E3-FD8B6C5B0722}">
  <dimension ref="C3:H8"/>
  <sheetViews>
    <sheetView showGridLines="0" tabSelected="1" workbookViewId="0">
      <selection activeCell="O6" sqref="O6"/>
    </sheetView>
  </sheetViews>
  <sheetFormatPr baseColWidth="10" defaultRowHeight="15" x14ac:dyDescent="0.25"/>
  <cols>
    <col min="3" max="3" width="13.7109375" customWidth="1"/>
    <col min="4" max="4" width="14.85546875" customWidth="1"/>
    <col min="5" max="5" width="12.7109375" customWidth="1"/>
    <col min="7" max="7" width="13.42578125" bestFit="1" customWidth="1"/>
  </cols>
  <sheetData>
    <row r="3" spans="3:8" ht="31.9" customHeight="1" thickBot="1" x14ac:dyDescent="0.3">
      <c r="C3" s="14" t="s">
        <v>20</v>
      </c>
      <c r="D3" s="15"/>
      <c r="E3" s="16"/>
    </row>
    <row r="4" spans="3:8" ht="31.9" customHeight="1" x14ac:dyDescent="0.25">
      <c r="C4" s="5"/>
      <c r="D4" s="4" t="s">
        <v>21</v>
      </c>
      <c r="E4" s="1" t="s">
        <v>3</v>
      </c>
      <c r="G4" s="12" t="s">
        <v>21</v>
      </c>
      <c r="H4" s="12" t="s">
        <v>3</v>
      </c>
    </row>
    <row r="5" spans="3:8" ht="27" customHeight="1" x14ac:dyDescent="0.25">
      <c r="C5" s="2" t="s">
        <v>22</v>
      </c>
      <c r="D5" s="7">
        <f>(SUMIF(Données!E4:E99,(Données!W4),Données!H4:H99)+SUMIF(Données!E4:E99,(Données!W5),Données!H4:H99))/(COUNTIF(Données!E4:E99,"3 mois")+COUNTIF(Données!E4:E99,"3,5 mois"))</f>
        <v>9.7857142857142865</v>
      </c>
      <c r="E5" s="8" t="e">
        <f>AVERAGEIFS(Données!K4:K99,K5:K100,"&gt;=0",Données!E4:E99,"3 mois",Données!E4:E99,"3,5 mois")</f>
        <v>#DIV/0!</v>
      </c>
      <c r="G5" s="11" cm="1">
        <f t="array" ref="G5">AVERAGE(_xlfn._xlws.FILTER(t_Data[Moy Qua],((t_Data[Testé après]="3 mois")+(t_Data[Testé après]="3,5 mois"))*(LEFT(t_Data[Opération],3)="LCA")))</f>
        <v>12.125</v>
      </c>
      <c r="H5" s="11" cm="1">
        <f t="array" ref="H5">AVERAGE(_xlfn._xlws.FILTER(t_Data[Moy Isc],((t_Data[Testé après]="3 mois")+(t_Data[Testé après]="3,5 mois"))*(LEFT(t_Data[Opération],3)="LCA")))</f>
        <v>24.5</v>
      </c>
    </row>
    <row r="6" spans="3:8" ht="27" customHeight="1" x14ac:dyDescent="0.25">
      <c r="C6" s="2" t="s">
        <v>23</v>
      </c>
      <c r="D6" s="7">
        <f>(SUMIF(Données!E4:E99,(Données!W6),Données!H4:H99)+SUMIF(Données!E4:E99,(Données!W7),Données!H4:H99))/(COUNTIF(Données!E4:E99,"4 mois")+COUNTIF(Données!E4:E99,"4,5 mois"))</f>
        <v>22.7</v>
      </c>
      <c r="E6" s="8"/>
    </row>
    <row r="7" spans="3:8" ht="27" customHeight="1" x14ac:dyDescent="0.25">
      <c r="C7" s="2" t="s">
        <v>24</v>
      </c>
      <c r="D7" s="7">
        <f>(SUMIF(Données!E4:E99,(Données!W8),Données!H4:H99)+SUMIF(Données!E4:E99,(Données!W9),Données!H4:H99))/(COUNTIF(Données!E4:E99,"5 mois")+COUNTIF(Données!E4:E99,"5,5 mois"))</f>
        <v>14.333333333333334</v>
      </c>
      <c r="E7" s="8"/>
    </row>
    <row r="8" spans="3:8" ht="27" customHeight="1" x14ac:dyDescent="0.25">
      <c r="C8" s="3" t="s">
        <v>25</v>
      </c>
      <c r="D8" s="9">
        <f>(SUMIF(Données!E4:E99,(Données!W10),Données!H4:H99)+SUMIF(Données!E4:E99,(Données!W11),Données!H4:H99))/(COUNTIF(Données!E4:E99,"6 mois")+COUNTIF(Données!E4:E99,"6,5 mois"))</f>
        <v>7.8</v>
      </c>
      <c r="E8" s="10"/>
    </row>
  </sheetData>
  <mergeCells count="1">
    <mergeCell ref="C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JF</cp:lastModifiedBy>
  <dcterms:created xsi:type="dcterms:W3CDTF">2015-06-05T18:19:34Z</dcterms:created>
  <dcterms:modified xsi:type="dcterms:W3CDTF">2022-07-27T16:27:22Z</dcterms:modified>
</cp:coreProperties>
</file>