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64D2F10-3AC5-4001-9CF9-32C060D21B33}" xr6:coauthVersionLast="47" xr6:coauthVersionMax="47" xr10:uidLastSave="{00000000-0000-0000-0000-000000000000}"/>
  <bookViews>
    <workbookView xWindow="480" yWindow="1020" windowWidth="23520" windowHeight="12480" activeTab="2" xr2:uid="{9CD57E18-CC0D-4CA0-8911-CF594DD188F0}"/>
  </bookViews>
  <sheets>
    <sheet name="Données NH" sheetId="1" r:id="rId1"/>
    <sheet name="Données opérations" sheetId="3" r:id="rId2"/>
    <sheet name="Listes" sheetId="2" r:id="rId3"/>
  </sheets>
  <definedNames>
    <definedName name="Avancement">Listes!$A$1:$A$15</definedName>
    <definedName name="Cumul_avancement">Listes!$A$1:$C$15</definedName>
    <definedName name="Phases">Listes!$E$1:$E$10</definedName>
    <definedName name="_xlnm.Print_Area" localSheetId="1">'Données opérations'!$A$1:$H$23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3" l="1"/>
  <c r="H2" i="3"/>
  <c r="C2" i="2" l="1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" i="2"/>
  <c r="G3" i="3"/>
  <c r="G2" i="3"/>
  <c r="F3" i="3"/>
  <c r="F2" i="3"/>
  <c r="E16" i="1"/>
  <c r="E15" i="1"/>
  <c r="E14" i="1"/>
</calcChain>
</file>

<file path=xl/sharedStrings.xml><?xml version="1.0" encoding="utf-8"?>
<sst xmlns="http://schemas.openxmlformats.org/spreadsheetml/2006/main" count="79" uniqueCount="36">
  <si>
    <t>OPERATION</t>
  </si>
  <si>
    <t>PROG</t>
  </si>
  <si>
    <t>Avancement facturé</t>
  </si>
  <si>
    <t>Date</t>
  </si>
  <si>
    <t>Montant</t>
  </si>
  <si>
    <t>100 Marches</t>
  </si>
  <si>
    <t>Bellevue A-B-C</t>
  </si>
  <si>
    <t>ESQ</t>
  </si>
  <si>
    <t>APS</t>
  </si>
  <si>
    <t>PC</t>
  </si>
  <si>
    <t>APD</t>
  </si>
  <si>
    <t>CAO</t>
  </si>
  <si>
    <t>OS</t>
  </si>
  <si>
    <t>Programmation</t>
  </si>
  <si>
    <t>PRO</t>
  </si>
  <si>
    <t>OPR</t>
  </si>
  <si>
    <t>Réception</t>
  </si>
  <si>
    <t>Bilan final</t>
  </si>
  <si>
    <t>Total général</t>
  </si>
  <si>
    <t>2017</t>
  </si>
  <si>
    <t>2018</t>
  </si>
  <si>
    <t>2019</t>
  </si>
  <si>
    <t>2020</t>
  </si>
  <si>
    <t>Somme de Montant</t>
  </si>
  <si>
    <t>ANNEE NH</t>
  </si>
  <si>
    <t>PRP</t>
  </si>
  <si>
    <t>TOTAL HONORAIRES</t>
  </si>
  <si>
    <t>Phase</t>
  </si>
  <si>
    <t>AO</t>
  </si>
  <si>
    <t>Travaux</t>
  </si>
  <si>
    <t>GPA</t>
  </si>
  <si>
    <t>fin</t>
  </si>
  <si>
    <t>CUMUL HONORAIRES</t>
  </si>
  <si>
    <t>% AVANCEMENT</t>
  </si>
  <si>
    <t>AVANCEMENT FACTURE</t>
  </si>
  <si>
    <t>devrait renvoyer Bilan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</si>
</sst>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name val="ScalaSansPro-Light"/>
      <family val="3"/>
    </font>
    <font>
      <b/>
      <sz val="10"/>
      <name val="ScalaSansPro-Light"/>
      <family val="3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 applyAlignment="1">
      <alignment horizontal="left" inden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9" fontId="0" fillId="0" borderId="0" xfId="1" applyFont="1"/>
    <xf numFmtId="0" fontId="6" fillId="3" borderId="3" xfId="0" applyFont="1" applyFill="1" applyBorder="1"/>
    <xf numFmtId="9" fontId="6" fillId="3" borderId="0" xfId="1" applyFont="1" applyFill="1" applyBorder="1"/>
    <xf numFmtId="9" fontId="6" fillId="3" borderId="3" xfId="1" applyFont="1" applyFill="1" applyBorder="1" applyAlignment="1">
      <alignment horizontal="left"/>
    </xf>
    <xf numFmtId="9" fontId="6" fillId="3" borderId="3" xfId="0" applyNumberFormat="1" applyFont="1" applyFill="1" applyBorder="1" applyAlignment="1">
      <alignment horizontal="left"/>
    </xf>
    <xf numFmtId="9" fontId="7" fillId="3" borderId="0" xfId="1" applyFont="1" applyFill="1" applyBorder="1"/>
    <xf numFmtId="0" fontId="8" fillId="0" borderId="0" xfId="0" applyFont="1"/>
    <xf numFmtId="0" fontId="4" fillId="4" borderId="0" xfId="0" applyFont="1" applyFill="1"/>
    <xf numFmtId="0" fontId="3" fillId="0" borderId="0" xfId="0" applyFont="1"/>
  </cellXfs>
  <cellStyles count="3">
    <cellStyle name="Normal" xfId="0" builtinId="0"/>
    <cellStyle name="Normal 4" xfId="2" xr:uid="{D23C44B8-6C60-4E82-999D-F544AE996021}"/>
    <cellStyle name="Pourcentage" xfId="1" builtinId="5"/>
  </cellStyles>
  <dxfs count="11">
    <dxf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4" formatCode="#,##0.00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516.849210995373" createdVersion="7" refreshedVersion="7" minRefreshableVersion="3" recordCount="16" xr:uid="{C67BBA13-DD21-4F11-BDCE-44707AAC448D}">
  <cacheSource type="worksheet">
    <worksheetSource name="Données"/>
  </cacheSource>
  <cacheFields count="7">
    <cacheField name="OPERATION" numFmtId="0">
      <sharedItems count="2">
        <s v="100 Marches"/>
        <s v="Bellevue A-B-C"/>
      </sharedItems>
    </cacheField>
    <cacheField name="PROG" numFmtId="0">
      <sharedItems containsSemiMixedTypes="0" containsString="0" containsNumber="1" containsInteger="1" minValue="2017" maxValue="2018" count="2">
        <n v="2017"/>
        <n v="2018"/>
      </sharedItems>
    </cacheField>
    <cacheField name="Avancement facturé" numFmtId="0">
      <sharedItems containsMixedTypes="1" containsNumber="1" minValue="0.2" maxValue="0.75"/>
    </cacheField>
    <cacheField name="Date" numFmtId="14">
      <sharedItems containsSemiMixedTypes="0" containsNonDate="0" containsDate="1" containsString="0" minDate="2017-04-19T00:00:00" maxDate="2020-12-15T00:00:00" count="10">
        <d v="2017-04-19T00:00:00"/>
        <d v="2017-12-12T00:00:00"/>
        <d v="2017-06-05T00:00:00"/>
        <d v="2017-06-30T00:00:00"/>
        <d v="2018-07-12T00:00:00"/>
        <d v="2018-12-31T00:00:00"/>
        <d v="2019-05-23T00:00:00"/>
        <d v="2019-11-14T00:00:00"/>
        <d v="2020-04-22T00:00:00"/>
        <d v="2020-12-14T00:00:00"/>
      </sharedItems>
      <fieldGroup par="6" base="3">
        <rangePr groupBy="months" startDate="2017-04-19T00:00:00" endDate="2020-12-15T00:00:00"/>
        <groupItems count="14">
          <s v="&lt;19/04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12/2020"/>
        </groupItems>
      </fieldGroup>
    </cacheField>
    <cacheField name="Montant" numFmtId="4">
      <sharedItems containsSemiMixedTypes="0" containsString="0" containsNumber="1" minValue="186.52" maxValue="38987.93"/>
    </cacheField>
    <cacheField name="Trimestres" numFmtId="0" databaseField="0">
      <fieldGroup base="3">
        <rangePr groupBy="quarters" startDate="2017-04-19T00:00:00" endDate="2020-12-15T00:00:00"/>
        <groupItems count="6">
          <s v="&lt;19/04/2017"/>
          <s v="Trimestre1"/>
          <s v="Trimestre2"/>
          <s v="Trimestre3"/>
          <s v="Trimestre4"/>
          <s v="&gt;15/12/2020"/>
        </groupItems>
      </fieldGroup>
    </cacheField>
    <cacheField name="Années" numFmtId="0" databaseField="0">
      <fieldGroup base="3">
        <rangePr groupBy="years" startDate="2017-04-19T00:00:00" endDate="2020-12-15T00:00:00"/>
        <groupItems count="6">
          <s v="&lt;19/04/2017"/>
          <s v="2017"/>
          <s v="2018"/>
          <s v="2019"/>
          <s v="2020"/>
          <s v="&gt;15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s v="Programmation"/>
    <x v="0"/>
    <n v="947.34"/>
  </r>
  <r>
    <x v="1"/>
    <x v="1"/>
    <s v="ESQ"/>
    <x v="1"/>
    <n v="21651.8"/>
  </r>
  <r>
    <x v="0"/>
    <x v="0"/>
    <s v="APS"/>
    <x v="2"/>
    <n v="1419.87"/>
  </r>
  <r>
    <x v="0"/>
    <x v="0"/>
    <s v="APS"/>
    <x v="3"/>
    <n v="946.88"/>
  </r>
  <r>
    <x v="0"/>
    <x v="0"/>
    <s v="APD"/>
    <x v="1"/>
    <n v="1405.68"/>
  </r>
  <r>
    <x v="1"/>
    <x v="1"/>
    <s v="APD"/>
    <x v="4"/>
    <n v="38987.93"/>
  </r>
  <r>
    <x v="0"/>
    <x v="0"/>
    <s v="PRO"/>
    <x v="4"/>
    <n v="471.98"/>
  </r>
  <r>
    <x v="1"/>
    <x v="1"/>
    <s v="PRO"/>
    <x v="5"/>
    <n v="26028.43"/>
  </r>
  <r>
    <x v="0"/>
    <x v="0"/>
    <s v="CAO"/>
    <x v="6"/>
    <n v="2631.3"/>
  </r>
  <r>
    <x v="1"/>
    <x v="1"/>
    <s v="CAO"/>
    <x v="6"/>
    <n v="8965.65"/>
  </r>
  <r>
    <x v="0"/>
    <x v="0"/>
    <s v="OS"/>
    <x v="5"/>
    <n v="948.01"/>
  </r>
  <r>
    <x v="1"/>
    <x v="1"/>
    <s v="OS"/>
    <x v="7"/>
    <n v="17378.400000000001"/>
  </r>
  <r>
    <x v="1"/>
    <x v="1"/>
    <n v="0.2"/>
    <x v="8"/>
    <n v="8685.369999999999"/>
  </r>
  <r>
    <x v="1"/>
    <x v="1"/>
    <n v="0.75"/>
    <x v="9"/>
    <n v="29685.360000000001"/>
  </r>
  <r>
    <x v="0"/>
    <x v="0"/>
    <s v="Réception"/>
    <x v="7"/>
    <n v="186.52"/>
  </r>
  <r>
    <x v="0"/>
    <x v="0"/>
    <s v="Bilan final"/>
    <x v="9"/>
    <n v="471.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177A3E-A696-4E20-B443-BEBBA300027C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PROG" colHeaderCaption="ANNEE NH">
  <location ref="H2:M8" firstHeaderRow="1" firstDataRow="2" firstDataCol="1"/>
  <pivotFields count="7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4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7">
        <item sd="0" x="0"/>
        <item sd="0" x="1"/>
        <item sd="0" x="2"/>
        <item sd="0" x="3"/>
        <item sd="0" x="4"/>
        <item sd="0" x="5"/>
        <item t="default"/>
      </items>
    </pivotField>
  </pivotFields>
  <rowFields count="2">
    <field x="1"/>
    <field x="0"/>
  </rowFields>
  <rowItems count="5">
    <i>
      <x/>
    </i>
    <i r="1">
      <x/>
    </i>
    <i>
      <x v="1"/>
    </i>
    <i r="1">
      <x v="1"/>
    </i>
    <i t="grand">
      <x/>
    </i>
  </rowItems>
  <colFields count="1">
    <field x="6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4" baseField="0" baseItem="0" numFmtId="4"/>
  </dataFields>
  <formats count="4">
    <format dxfId="10">
      <pivotArea outline="0" collapsedLevelsAreSubtotals="1" fieldPosition="0"/>
    </format>
    <format dxfId="9">
      <pivotArea dataOnly="0" labelOnly="1" fieldPosition="0">
        <references count="1">
          <reference field="6" count="4">
            <x v="1"/>
            <x v="2"/>
            <x v="3"/>
            <x v="4"/>
          </reference>
        </references>
      </pivotArea>
    </format>
    <format dxfId="8">
      <pivotArea dataOnly="0" labelOnly="1" grandCol="1" outline="0" fieldPosition="0"/>
    </format>
    <format dxfId="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D6C71C-699B-4D2C-941F-23A52FF30256}" name="Données" displayName="Données" ref="A1:E17" totalsRowShown="0" headerRowDxfId="6" dataDxfId="5">
  <autoFilter ref="A1:E17" xr:uid="{84D6C71C-699B-4D2C-941F-23A52FF30256}"/>
  <tableColumns count="5">
    <tableColumn id="1" xr3:uid="{99BA3C35-F501-4A46-84D4-B5713B313F69}" name="OPERATION" dataDxfId="4"/>
    <tableColumn id="2" xr3:uid="{2F07CACF-8DFB-4358-8875-2424F28BC4C0}" name="PROG" dataDxfId="3"/>
    <tableColumn id="3" xr3:uid="{782DF3AA-A8AB-4CFA-8A89-77FDD285CFDB}" name="Avancement facturé" dataDxfId="2"/>
    <tableColumn id="4" xr3:uid="{2D397F07-8778-4BA0-BB5C-450FA3216C29}" name="Date" dataDxfId="1" dataCellStyle="Normal 4"/>
    <tableColumn id="5" xr3:uid="{B32709C1-3E66-44DE-9552-DCBEA84204EC}" name="Montant" dataDxfId="0" dataCellStyle="Normal 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A926-FFA7-491F-B4F6-8D3019330C77}">
  <sheetPr>
    <tabColor rgb="FF0070C0"/>
  </sheetPr>
  <dimension ref="A1:M17"/>
  <sheetViews>
    <sheetView workbookViewId="0">
      <selection activeCell="A2" sqref="A2"/>
    </sheetView>
  </sheetViews>
  <sheetFormatPr baseColWidth="10" defaultRowHeight="15"/>
  <cols>
    <col min="1" max="1" width="15.42578125" style="3" bestFit="1" customWidth="1"/>
    <col min="2" max="2" width="11.5703125" style="3"/>
    <col min="3" max="3" width="20" style="3" customWidth="1"/>
    <col min="4" max="5" width="11.5703125" style="3"/>
    <col min="8" max="8" width="19.5703125" bestFit="1" customWidth="1"/>
    <col min="9" max="9" width="22.28515625" bestFit="1" customWidth="1"/>
    <col min="10" max="12" width="9" bestFit="1" customWidth="1"/>
    <col min="13" max="13" width="11.85546875" bestFit="1" customWidth="1"/>
    <col min="14" max="14" width="9.7109375" bestFit="1" customWidth="1"/>
    <col min="15" max="15" width="11.85546875" bestFit="1" customWidth="1"/>
    <col min="16" max="16" width="14.5703125" bestFit="1" customWidth="1"/>
    <col min="17" max="17" width="11.85546875" bestFit="1" customWidth="1"/>
    <col min="18" max="18" width="14.5703125" bestFit="1" customWidth="1"/>
    <col min="19" max="19" width="9.7109375" bestFit="1" customWidth="1"/>
    <col min="20" max="20" width="11.85546875" bestFit="1" customWidth="1"/>
    <col min="21" max="21" width="14.5703125" bestFit="1" customWidth="1"/>
    <col min="22" max="22" width="11.85546875" bestFit="1" customWidth="1"/>
    <col min="23" max="23" width="14.5703125" bestFit="1" customWidth="1"/>
    <col min="24" max="24" width="9.7109375" bestFit="1" customWidth="1"/>
    <col min="25" max="25" width="11.85546875" bestFit="1" customWidth="1"/>
    <col min="26" max="26" width="14.5703125" bestFit="1" customWidth="1"/>
    <col min="27" max="27" width="11.85546875" bestFit="1" customWidth="1"/>
    <col min="28" max="28" width="14.5703125" bestFit="1" customWidth="1"/>
    <col min="29" max="29" width="9.7109375" bestFit="1" customWidth="1"/>
    <col min="30" max="30" width="11.85546875" bestFit="1" customWidth="1"/>
  </cols>
  <sheetData>
    <row r="1" spans="1:13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13">
      <c r="A2" s="3" t="s">
        <v>5</v>
      </c>
      <c r="B2" s="3">
        <v>2017</v>
      </c>
      <c r="C2" s="3" t="s">
        <v>13</v>
      </c>
      <c r="D2" s="4">
        <v>42844</v>
      </c>
      <c r="E2" s="6">
        <v>947.34</v>
      </c>
      <c r="H2" s="7" t="s">
        <v>23</v>
      </c>
      <c r="I2" s="7" t="s">
        <v>24</v>
      </c>
    </row>
    <row r="3" spans="1:13">
      <c r="A3" s="3" t="s">
        <v>6</v>
      </c>
      <c r="B3" s="3">
        <v>2018</v>
      </c>
      <c r="C3" s="3" t="s">
        <v>7</v>
      </c>
      <c r="D3" s="4">
        <v>43081</v>
      </c>
      <c r="E3" s="6">
        <v>21651.8</v>
      </c>
      <c r="H3" s="7" t="s">
        <v>1</v>
      </c>
      <c r="I3" s="9" t="s">
        <v>19</v>
      </c>
      <c r="J3" s="9" t="s">
        <v>20</v>
      </c>
      <c r="K3" s="9" t="s">
        <v>21</v>
      </c>
      <c r="L3" s="9" t="s">
        <v>22</v>
      </c>
      <c r="M3" s="9" t="s">
        <v>18</v>
      </c>
    </row>
    <row r="4" spans="1:13">
      <c r="A4" s="3" t="s">
        <v>5</v>
      </c>
      <c r="B4" s="3">
        <v>2017</v>
      </c>
      <c r="C4" s="3" t="s">
        <v>8</v>
      </c>
      <c r="D4" s="4">
        <v>42891</v>
      </c>
      <c r="E4" s="6">
        <v>1419.87</v>
      </c>
      <c r="H4" s="8">
        <v>2017</v>
      </c>
      <c r="I4" s="10">
        <v>4719.7700000000004</v>
      </c>
      <c r="J4" s="10">
        <v>1419.99</v>
      </c>
      <c r="K4" s="10">
        <v>2817.82</v>
      </c>
      <c r="L4" s="10">
        <v>471.45</v>
      </c>
      <c r="M4" s="10">
        <v>9429.0300000000007</v>
      </c>
    </row>
    <row r="5" spans="1:13">
      <c r="A5" s="3" t="s">
        <v>5</v>
      </c>
      <c r="B5" s="3">
        <v>2017</v>
      </c>
      <c r="C5" s="3" t="s">
        <v>8</v>
      </c>
      <c r="D5" s="4">
        <v>42916</v>
      </c>
      <c r="E5" s="6">
        <v>946.88</v>
      </c>
      <c r="H5" s="12" t="s">
        <v>5</v>
      </c>
      <c r="I5" s="10">
        <v>4719.7700000000004</v>
      </c>
      <c r="J5" s="10">
        <v>1419.99</v>
      </c>
      <c r="K5" s="10">
        <v>2817.82</v>
      </c>
      <c r="L5" s="10">
        <v>471.45</v>
      </c>
      <c r="M5" s="10">
        <v>9429.0300000000007</v>
      </c>
    </row>
    <row r="6" spans="1:13">
      <c r="A6" s="3" t="s">
        <v>5</v>
      </c>
      <c r="B6" s="3">
        <v>2017</v>
      </c>
      <c r="C6" s="3" t="s">
        <v>10</v>
      </c>
      <c r="D6" s="4">
        <v>43081</v>
      </c>
      <c r="E6" s="6">
        <v>1405.68</v>
      </c>
      <c r="H6" s="8">
        <v>2018</v>
      </c>
      <c r="I6" s="10">
        <v>21651.8</v>
      </c>
      <c r="J6" s="10">
        <v>65016.36</v>
      </c>
      <c r="K6" s="10">
        <v>26344.050000000003</v>
      </c>
      <c r="L6" s="10">
        <v>38370.729999999996</v>
      </c>
      <c r="M6" s="10">
        <v>151382.94</v>
      </c>
    </row>
    <row r="7" spans="1:13">
      <c r="A7" s="3" t="s">
        <v>6</v>
      </c>
      <c r="B7" s="3">
        <v>2018</v>
      </c>
      <c r="C7" s="3" t="s">
        <v>10</v>
      </c>
      <c r="D7" s="4">
        <v>43293</v>
      </c>
      <c r="E7" s="6">
        <v>38987.93</v>
      </c>
      <c r="H7" s="12" t="s">
        <v>6</v>
      </c>
      <c r="I7" s="10">
        <v>21651.8</v>
      </c>
      <c r="J7" s="10">
        <v>65016.36</v>
      </c>
      <c r="K7" s="10">
        <v>26344.050000000003</v>
      </c>
      <c r="L7" s="10">
        <v>38370.729999999996</v>
      </c>
      <c r="M7" s="10">
        <v>151382.94</v>
      </c>
    </row>
    <row r="8" spans="1:13">
      <c r="A8" s="3" t="s">
        <v>5</v>
      </c>
      <c r="B8" s="3">
        <v>2017</v>
      </c>
      <c r="C8" s="3" t="s">
        <v>14</v>
      </c>
      <c r="D8" s="4">
        <v>43293</v>
      </c>
      <c r="E8" s="6">
        <v>471.98</v>
      </c>
      <c r="H8" s="8" t="s">
        <v>18</v>
      </c>
      <c r="I8" s="10">
        <v>26371.57</v>
      </c>
      <c r="J8" s="10">
        <v>66436.350000000006</v>
      </c>
      <c r="K8" s="10">
        <v>29161.870000000003</v>
      </c>
      <c r="L8" s="10">
        <v>38842.179999999993</v>
      </c>
      <c r="M8" s="10">
        <v>160811.97</v>
      </c>
    </row>
    <row r="9" spans="1:13">
      <c r="A9" s="3" t="s">
        <v>6</v>
      </c>
      <c r="B9" s="3">
        <v>2018</v>
      </c>
      <c r="C9" s="3" t="s">
        <v>14</v>
      </c>
      <c r="D9" s="4">
        <v>43465</v>
      </c>
      <c r="E9" s="6">
        <v>26028.43</v>
      </c>
    </row>
    <row r="10" spans="1:13">
      <c r="A10" s="3" t="s">
        <v>5</v>
      </c>
      <c r="B10" s="3">
        <v>2017</v>
      </c>
      <c r="C10" s="3" t="s">
        <v>11</v>
      </c>
      <c r="D10" s="4">
        <v>43608</v>
      </c>
      <c r="E10" s="6">
        <v>2631.3</v>
      </c>
    </row>
    <row r="11" spans="1:13">
      <c r="A11" s="3" t="s">
        <v>6</v>
      </c>
      <c r="B11" s="3">
        <v>2018</v>
      </c>
      <c r="C11" s="3" t="s">
        <v>11</v>
      </c>
      <c r="D11" s="4">
        <v>43608</v>
      </c>
      <c r="E11" s="6">
        <v>8965.65</v>
      </c>
    </row>
    <row r="12" spans="1:13">
      <c r="A12" s="3" t="s">
        <v>5</v>
      </c>
      <c r="B12" s="3">
        <v>2017</v>
      </c>
      <c r="C12" s="3" t="s">
        <v>12</v>
      </c>
      <c r="D12" s="4">
        <v>43465</v>
      </c>
      <c r="E12" s="6">
        <v>948.01</v>
      </c>
    </row>
    <row r="13" spans="1:13">
      <c r="A13" s="3" t="s">
        <v>6</v>
      </c>
      <c r="B13" s="3">
        <v>2018</v>
      </c>
      <c r="C13" s="3" t="s">
        <v>12</v>
      </c>
      <c r="D13" s="4">
        <v>43783</v>
      </c>
      <c r="E13" s="6">
        <v>17378.400000000001</v>
      </c>
    </row>
    <row r="14" spans="1:13">
      <c r="A14" s="3" t="s">
        <v>6</v>
      </c>
      <c r="B14" s="3">
        <v>2018</v>
      </c>
      <c r="C14" s="5">
        <v>0.2</v>
      </c>
      <c r="D14" s="4">
        <v>43943</v>
      </c>
      <c r="E14" s="6">
        <f>5309.94+3375.43</f>
        <v>8685.369999999999</v>
      </c>
    </row>
    <row r="15" spans="1:13">
      <c r="A15" s="3" t="s">
        <v>6</v>
      </c>
      <c r="B15" s="3">
        <v>2018</v>
      </c>
      <c r="C15" s="5">
        <v>0.75</v>
      </c>
      <c r="D15" s="4">
        <v>44179</v>
      </c>
      <c r="E15" s="6">
        <f>13797.55+15887.81</f>
        <v>29685.360000000001</v>
      </c>
    </row>
    <row r="16" spans="1:13">
      <c r="A16" s="3" t="s">
        <v>5</v>
      </c>
      <c r="B16" s="3">
        <v>2017</v>
      </c>
      <c r="C16" s="3" t="s">
        <v>16</v>
      </c>
      <c r="D16" s="4">
        <v>43783</v>
      </c>
      <c r="E16" s="6">
        <f>186.52</f>
        <v>186.52</v>
      </c>
    </row>
    <row r="17" spans="1:5">
      <c r="A17" s="3" t="s">
        <v>5</v>
      </c>
      <c r="B17" s="3">
        <v>2017</v>
      </c>
      <c r="C17" s="3" t="s">
        <v>17</v>
      </c>
      <c r="D17" s="4">
        <v>44179</v>
      </c>
      <c r="E17" s="6">
        <v>471.45</v>
      </c>
    </row>
  </sheetData>
  <dataValidations count="1">
    <dataValidation type="list" allowBlank="1" showInputMessage="1" showErrorMessage="1" sqref="C2:C17" xr:uid="{8F39DC41-77DF-4F96-8526-622A9FBBE50D}">
      <formula1>Avancement</formula1>
    </dataValidation>
  </dataValidation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EF46B-8CB9-4F25-8057-B4063384135C}">
  <dimension ref="A1:I3"/>
  <sheetViews>
    <sheetView zoomScaleNormal="100" zoomScaleSheetLayoutView="100" workbookViewId="0">
      <selection activeCell="H2" sqref="H2:H3"/>
    </sheetView>
  </sheetViews>
  <sheetFormatPr baseColWidth="10" defaultRowHeight="15"/>
  <cols>
    <col min="1" max="1" width="13" bestFit="1" customWidth="1"/>
    <col min="2" max="3" width="9.140625" customWidth="1"/>
    <col min="4" max="4" width="11.85546875" bestFit="1" customWidth="1"/>
    <col min="5" max="5" width="17.85546875" bestFit="1" customWidth="1"/>
    <col min="6" max="6" width="19.28515625" bestFit="1" customWidth="1"/>
    <col min="7" max="7" width="15.140625" bestFit="1" customWidth="1"/>
    <col min="8" max="8" width="22.28515625" bestFit="1" customWidth="1"/>
  </cols>
  <sheetData>
    <row r="1" spans="1:9">
      <c r="A1" s="13" t="s">
        <v>0</v>
      </c>
      <c r="B1" s="14" t="s">
        <v>1</v>
      </c>
      <c r="C1" s="17" t="s">
        <v>27</v>
      </c>
      <c r="D1" t="s">
        <v>25</v>
      </c>
      <c r="E1" t="s">
        <v>26</v>
      </c>
      <c r="F1" s="17" t="s">
        <v>32</v>
      </c>
      <c r="G1" s="17" t="s">
        <v>33</v>
      </c>
      <c r="H1" s="17" t="s">
        <v>34</v>
      </c>
    </row>
    <row r="2" spans="1:9">
      <c r="A2" s="15" t="s">
        <v>5</v>
      </c>
      <c r="B2" s="16">
        <v>2017</v>
      </c>
      <c r="C2" s="18" t="s">
        <v>31</v>
      </c>
      <c r="D2" s="11">
        <v>188580.81</v>
      </c>
      <c r="E2" s="11">
        <v>9429.0400000000009</v>
      </c>
      <c r="F2" s="11">
        <f>SUMIF(Données[OPERATION],'Données opérations'!A2,Données[Montant])</f>
        <v>9429.0300000000007</v>
      </c>
      <c r="G2" s="19">
        <f>F2/E2</f>
        <v>0.99999893944664564</v>
      </c>
      <c r="H2" s="27" t="str">
        <f>_xlfn.XLOOKUP(G2,Listes!C1:C15,Avancement,"?",1)</f>
        <v>Bilan final</v>
      </c>
      <c r="I2" s="27" t="s">
        <v>35</v>
      </c>
    </row>
    <row r="3" spans="1:9">
      <c r="A3" s="15" t="s">
        <v>6</v>
      </c>
      <c r="B3" s="16">
        <v>2018</v>
      </c>
      <c r="C3" s="18" t="s">
        <v>30</v>
      </c>
      <c r="D3" s="11">
        <v>3476893.45</v>
      </c>
      <c r="E3" s="11">
        <v>173844.67250000002</v>
      </c>
      <c r="F3" s="11">
        <f>SUMIF(Données[OPERATION],'Données opérations'!A3,Données[Montant])</f>
        <v>151382.94</v>
      </c>
      <c r="G3" s="19">
        <f>F3/E3</f>
        <v>0.87079424306200692</v>
      </c>
      <c r="H3" s="27">
        <f>_xlfn.XLOOKUP(G3,Listes!C2:C16,Avancement,"?",1)</f>
        <v>0.75</v>
      </c>
    </row>
  </sheetData>
  <dataValidations count="1">
    <dataValidation type="list" allowBlank="1" showInputMessage="1" showErrorMessage="1" sqref="C2:C3" xr:uid="{BB2140F7-6182-4F2C-9384-A6558C0CC5D0}">
      <formula1>Phases</formula1>
    </dataValidation>
  </dataValidations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D30C4-0C29-42A6-BE91-10D361758654}">
  <dimension ref="A1:E15"/>
  <sheetViews>
    <sheetView tabSelected="1" workbookViewId="0">
      <selection activeCell="C1" sqref="C1:C15"/>
    </sheetView>
  </sheetViews>
  <sheetFormatPr baseColWidth="10" defaultRowHeight="15"/>
  <cols>
    <col min="1" max="1" width="17" bestFit="1" customWidth="1"/>
    <col min="2" max="2" width="11.5703125" style="25"/>
  </cols>
  <sheetData>
    <row r="1" spans="1:5" ht="15.75">
      <c r="A1" s="20" t="s">
        <v>13</v>
      </c>
      <c r="B1" s="24">
        <v>0.1</v>
      </c>
      <c r="C1" s="21">
        <f>B1</f>
        <v>0.1</v>
      </c>
      <c r="E1" s="26" t="s">
        <v>7</v>
      </c>
    </row>
    <row r="2" spans="1:5" ht="15.75">
      <c r="A2" s="20" t="s">
        <v>7</v>
      </c>
      <c r="B2" s="24">
        <v>0.05</v>
      </c>
      <c r="C2" s="21">
        <f>C1+B2</f>
        <v>0.15000000000000002</v>
      </c>
      <c r="E2" s="26" t="s">
        <v>8</v>
      </c>
    </row>
    <row r="3" spans="1:5" ht="15.75">
      <c r="A3" s="20" t="s">
        <v>8</v>
      </c>
      <c r="B3" s="24">
        <v>0.1</v>
      </c>
      <c r="C3" s="21">
        <f t="shared" ref="C3:C15" si="0">C2+B3</f>
        <v>0.25</v>
      </c>
      <c r="E3" s="26" t="s">
        <v>9</v>
      </c>
    </row>
    <row r="4" spans="1:5" ht="15.75">
      <c r="A4" s="20" t="s">
        <v>10</v>
      </c>
      <c r="B4" s="24">
        <v>0.1</v>
      </c>
      <c r="C4" s="21">
        <f t="shared" si="0"/>
        <v>0.35</v>
      </c>
      <c r="E4" s="26" t="s">
        <v>10</v>
      </c>
    </row>
    <row r="5" spans="1:5" ht="15.75">
      <c r="A5" s="20" t="s">
        <v>14</v>
      </c>
      <c r="B5" s="24">
        <v>0.15</v>
      </c>
      <c r="C5" s="21">
        <f t="shared" si="0"/>
        <v>0.5</v>
      </c>
      <c r="E5" s="26" t="s">
        <v>14</v>
      </c>
    </row>
    <row r="6" spans="1:5" ht="15.75">
      <c r="A6" s="20" t="s">
        <v>11</v>
      </c>
      <c r="B6" s="24">
        <v>0.05</v>
      </c>
      <c r="C6" s="21">
        <f t="shared" si="0"/>
        <v>0.55000000000000004</v>
      </c>
      <c r="E6" s="26" t="s">
        <v>28</v>
      </c>
    </row>
    <row r="7" spans="1:5" ht="15.75">
      <c r="A7" s="20" t="s">
        <v>12</v>
      </c>
      <c r="B7" s="24">
        <v>0.1</v>
      </c>
      <c r="C7" s="21">
        <f t="shared" si="0"/>
        <v>0.65</v>
      </c>
      <c r="E7" s="26" t="s">
        <v>12</v>
      </c>
    </row>
    <row r="8" spans="1:5" ht="15.75">
      <c r="A8" s="22">
        <v>0.2</v>
      </c>
      <c r="B8" s="24">
        <v>0.05</v>
      </c>
      <c r="C8" s="21">
        <f t="shared" si="0"/>
        <v>0.70000000000000007</v>
      </c>
      <c r="E8" s="26" t="s">
        <v>29</v>
      </c>
    </row>
    <row r="9" spans="1:5" ht="15.75">
      <c r="A9" s="22">
        <v>0.4</v>
      </c>
      <c r="B9" s="24">
        <v>0.05</v>
      </c>
      <c r="C9" s="21">
        <f t="shared" si="0"/>
        <v>0.75000000000000011</v>
      </c>
      <c r="E9" s="26" t="s">
        <v>30</v>
      </c>
    </row>
    <row r="10" spans="1:5" ht="15.75">
      <c r="A10" s="22">
        <v>0.55000000000000004</v>
      </c>
      <c r="B10" s="24">
        <v>0.05</v>
      </c>
      <c r="C10" s="21">
        <f t="shared" si="0"/>
        <v>0.80000000000000016</v>
      </c>
      <c r="E10" s="26" t="s">
        <v>31</v>
      </c>
    </row>
    <row r="11" spans="1:5" ht="15.75">
      <c r="A11" s="22">
        <v>0.75</v>
      </c>
      <c r="B11" s="24">
        <v>0.05</v>
      </c>
      <c r="C11" s="21">
        <f t="shared" si="0"/>
        <v>0.8500000000000002</v>
      </c>
    </row>
    <row r="12" spans="1:5" ht="15.75">
      <c r="A12" s="22">
        <v>0.95</v>
      </c>
      <c r="B12" s="24">
        <v>0.05</v>
      </c>
      <c r="C12" s="21">
        <f t="shared" si="0"/>
        <v>0.90000000000000024</v>
      </c>
    </row>
    <row r="13" spans="1:5" ht="15.75">
      <c r="A13" s="20" t="s">
        <v>15</v>
      </c>
      <c r="B13" s="24">
        <v>0.03</v>
      </c>
      <c r="C13" s="21">
        <f t="shared" si="0"/>
        <v>0.93000000000000027</v>
      </c>
    </row>
    <row r="14" spans="1:5" ht="15.75">
      <c r="A14" s="20" t="s">
        <v>16</v>
      </c>
      <c r="B14" s="24">
        <v>0.02</v>
      </c>
      <c r="C14" s="21">
        <f t="shared" si="0"/>
        <v>0.95000000000000029</v>
      </c>
    </row>
    <row r="15" spans="1:5" ht="15.75">
      <c r="A15" s="23" t="s">
        <v>17</v>
      </c>
      <c r="B15" s="24">
        <v>0.05</v>
      </c>
      <c r="C15" s="21">
        <f t="shared" si="0"/>
        <v>1.0000000000000002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Données NH</vt:lpstr>
      <vt:lpstr>Données opérations</vt:lpstr>
      <vt:lpstr>Listes</vt:lpstr>
      <vt:lpstr>Avancement</vt:lpstr>
      <vt:lpstr>Cumul_avancement</vt:lpstr>
      <vt:lpstr>Phases</vt:lpstr>
      <vt:lpstr>'Données opérations'!Zone_d_impression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JF</cp:lastModifiedBy>
  <dcterms:created xsi:type="dcterms:W3CDTF">2021-11-16T16:07:31Z</dcterms:created>
  <dcterms:modified xsi:type="dcterms:W3CDTF">2021-11-16T17:00:10Z</dcterms:modified>
</cp:coreProperties>
</file>