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B662CA8-F018-4075-B8D7-10F2002F1A04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Afficher - Détail ligne vente " sheetId="1" r:id="rId1"/>
    <sheet name="remises" sheetId="3" r:id="rId2"/>
    <sheet name="Feuil5" sheetId="5" r:id="rId3"/>
  </sheets>
  <definedNames>
    <definedName name="Segment_Groupe_rem._article">#N/A</definedName>
    <definedName name="Segment_Niveau_réel">#N/A</definedName>
    <definedName name="Segment_Type_Ligne_Richel">#N/A</definedName>
  </definedNames>
  <calcPr calcId="19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" i="1" l="1"/>
  <c r="P4" i="1"/>
  <c r="P6" i="1"/>
  <c r="P25" i="1"/>
  <c r="P44" i="1"/>
  <c r="P63" i="1"/>
  <c r="P81" i="1"/>
  <c r="P106" i="1"/>
  <c r="P136" i="1"/>
  <c r="P141" i="1"/>
  <c r="P146" i="1"/>
  <c r="P152" i="1"/>
  <c r="P158" i="1"/>
  <c r="P166" i="1"/>
  <c r="P174" i="1"/>
  <c r="P184" i="1"/>
  <c r="P207" i="1"/>
  <c r="P220" i="1"/>
  <c r="P221" i="1"/>
  <c r="P222" i="1"/>
  <c r="P223" i="1"/>
  <c r="P237" i="1"/>
  <c r="P250" i="1"/>
  <c r="P262" i="1"/>
  <c r="P274" i="1"/>
  <c r="P284" i="1"/>
  <c r="P318" i="1"/>
  <c r="P350" i="1"/>
  <c r="P375" i="1"/>
  <c r="P376" i="1"/>
  <c r="P377" i="1"/>
  <c r="P383" i="1"/>
  <c r="P384" i="1"/>
  <c r="P410" i="1"/>
  <c r="P417" i="1"/>
  <c r="P420" i="1"/>
  <c r="P421" i="1"/>
  <c r="P426" i="1"/>
  <c r="P427" i="1"/>
  <c r="P428" i="1"/>
  <c r="P429" i="1"/>
  <c r="P448" i="1"/>
  <c r="P453" i="1"/>
  <c r="P459" i="1"/>
  <c r="P460" i="1"/>
  <c r="P471" i="1"/>
  <c r="P479" i="1"/>
  <c r="P484" i="1"/>
  <c r="P486" i="1"/>
  <c r="P487" i="1"/>
  <c r="P488" i="1"/>
  <c r="P489" i="1"/>
  <c r="P490" i="1"/>
  <c r="P501" i="1"/>
  <c r="P506" i="1"/>
  <c r="P507" i="1"/>
  <c r="P508" i="1"/>
  <c r="P513" i="1"/>
  <c r="P518" i="1"/>
  <c r="P519" i="1"/>
  <c r="P520" i="1"/>
  <c r="P526" i="1"/>
  <c r="P599" i="1"/>
  <c r="P613" i="1"/>
  <c r="P614" i="1"/>
  <c r="P619" i="1"/>
  <c r="P622" i="1"/>
  <c r="P624" i="1"/>
  <c r="P625" i="1"/>
  <c r="P626" i="1"/>
  <c r="P633" i="1"/>
  <c r="P644" i="1"/>
  <c r="P651" i="1"/>
  <c r="P652" i="1"/>
  <c r="P657" i="1"/>
  <c r="P664" i="1"/>
  <c r="P670" i="1"/>
  <c r="P671" i="1"/>
  <c r="P683" i="1"/>
  <c r="P687" i="1"/>
  <c r="P689" i="1"/>
  <c r="P690" i="1"/>
  <c r="P697" i="1"/>
  <c r="P704" i="1"/>
  <c r="P705" i="1"/>
  <c r="P709" i="1"/>
  <c r="P710" i="1"/>
  <c r="P712" i="1"/>
  <c r="P713" i="1"/>
  <c r="P718" i="1"/>
  <c r="P729" i="1"/>
  <c r="P736" i="1"/>
  <c r="P743" i="1"/>
  <c r="P744" i="1"/>
  <c r="P758" i="1"/>
  <c r="P759" i="1"/>
  <c r="P775" i="1"/>
  <c r="P790" i="1"/>
  <c r="P807" i="1"/>
  <c r="P808" i="1"/>
  <c r="P816" i="1"/>
  <c r="P822" i="1"/>
  <c r="P827" i="1"/>
  <c r="P5" i="1"/>
  <c r="D4" i="1"/>
  <c r="D220" i="1"/>
  <c r="D426" i="1"/>
  <c r="D486" i="1"/>
  <c r="D3" i="1"/>
  <c r="D5" i="1"/>
  <c r="D6" i="1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/>
  <c r="D26" i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/>
  <c r="D45" i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/>
  <c r="D64" i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/>
  <c r="D82" i="1"/>
  <c r="D83" i="1" s="1"/>
  <c r="D84" i="1" s="1"/>
  <c r="D85" i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/>
  <c r="D107" i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/>
  <c r="D137" i="1"/>
  <c r="D138" i="1" s="1"/>
  <c r="D139" i="1" s="1"/>
  <c r="D140" i="1" s="1"/>
  <c r="D141" i="1"/>
  <c r="D142" i="1"/>
  <c r="D143" i="1" s="1"/>
  <c r="D144" i="1" s="1"/>
  <c r="D145" i="1"/>
  <c r="D146" i="1"/>
  <c r="D147" i="1"/>
  <c r="D148" i="1" s="1"/>
  <c r="D149" i="1" s="1"/>
  <c r="D150" i="1" s="1"/>
  <c r="D151" i="1" s="1"/>
  <c r="D152" i="1"/>
  <c r="D153" i="1"/>
  <c r="D154" i="1" s="1"/>
  <c r="D155" i="1" s="1"/>
  <c r="D156" i="1" s="1"/>
  <c r="D157" i="1" s="1"/>
  <c r="D158" i="1"/>
  <c r="D159" i="1"/>
  <c r="D160" i="1" s="1"/>
  <c r="D161" i="1" s="1"/>
  <c r="D162" i="1" s="1"/>
  <c r="D163" i="1" s="1"/>
  <c r="D164" i="1" s="1"/>
  <c r="D165" i="1" s="1"/>
  <c r="D166" i="1"/>
  <c r="D167" i="1"/>
  <c r="D168" i="1" s="1"/>
  <c r="D169" i="1" s="1"/>
  <c r="D170" i="1" s="1"/>
  <c r="D171" i="1" s="1"/>
  <c r="D172" i="1" s="1"/>
  <c r="D173" i="1" s="1"/>
  <c r="D174" i="1"/>
  <c r="D175" i="1"/>
  <c r="D176" i="1" s="1"/>
  <c r="D177" i="1" s="1"/>
  <c r="D178" i="1" s="1"/>
  <c r="D179" i="1" s="1"/>
  <c r="D180" i="1" s="1"/>
  <c r="D181" i="1" s="1"/>
  <c r="D182" i="1" s="1"/>
  <c r="D183" i="1" s="1"/>
  <c r="D184" i="1"/>
  <c r="D185" i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/>
  <c r="D208" i="1"/>
  <c r="D209" i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1" i="1"/>
  <c r="D222" i="1"/>
  <c r="D223" i="1"/>
  <c r="D224" i="1"/>
  <c r="D225" i="1" s="1"/>
  <c r="D226" i="1" s="1"/>
  <c r="D227" i="1" s="1"/>
  <c r="D237" i="1"/>
  <c r="D238" i="1"/>
  <c r="D250" i="1"/>
  <c r="D251" i="1"/>
  <c r="D252" i="1" s="1"/>
  <c r="D253" i="1" s="1"/>
  <c r="D254" i="1" s="1"/>
  <c r="D262" i="1"/>
  <c r="D263" i="1"/>
  <c r="D264" i="1" s="1"/>
  <c r="D265" i="1" s="1"/>
  <c r="D266" i="1" s="1"/>
  <c r="D274" i="1"/>
  <c r="D275" i="1"/>
  <c r="D276" i="1" s="1"/>
  <c r="D277" i="1" s="1"/>
  <c r="D278" i="1" s="1"/>
  <c r="D284" i="1"/>
  <c r="D285" i="1"/>
  <c r="D286" i="1"/>
  <c r="D318" i="1"/>
  <c r="D319" i="1"/>
  <c r="D320" i="1" s="1"/>
  <c r="D321" i="1" s="1"/>
  <c r="D322" i="1" s="1"/>
  <c r="D350" i="1"/>
  <c r="D351" i="1"/>
  <c r="D352" i="1" s="1"/>
  <c r="D353" i="1" s="1"/>
  <c r="D354" i="1" s="1"/>
  <c r="D355" i="1" s="1"/>
  <c r="D356" i="1" s="1"/>
  <c r="D357" i="1" s="1"/>
  <c r="D358" i="1" s="1"/>
  <c r="D375" i="1"/>
  <c r="D376" i="1"/>
  <c r="D377" i="1"/>
  <c r="D378" i="1"/>
  <c r="D383" i="1"/>
  <c r="D384" i="1"/>
  <c r="D385" i="1"/>
  <c r="D386" i="1" s="1"/>
  <c r="D387" i="1" s="1"/>
  <c r="D388" i="1" s="1"/>
  <c r="D389" i="1" s="1"/>
  <c r="D390" i="1" s="1"/>
  <c r="D410" i="1"/>
  <c r="D411" i="1"/>
  <c r="D412" i="1" s="1"/>
  <c r="D413" i="1" s="1"/>
  <c r="D414" i="1" s="1"/>
  <c r="D415" i="1" s="1"/>
  <c r="D416" i="1" s="1"/>
  <c r="D417" i="1"/>
  <c r="D418" i="1"/>
  <c r="D419" i="1" s="1"/>
  <c r="D420" i="1"/>
  <c r="D421" i="1"/>
  <c r="D422" i="1"/>
  <c r="D423" i="1" s="1"/>
  <c r="D424" i="1" s="1"/>
  <c r="D425" i="1" s="1"/>
  <c r="D427" i="1"/>
  <c r="D428" i="1"/>
  <c r="D429" i="1"/>
  <c r="D430" i="1"/>
  <c r="D431" i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/>
  <c r="D449" i="1"/>
  <c r="D450" i="1" s="1"/>
  <c r="D451" i="1" s="1"/>
  <c r="D453" i="1"/>
  <c r="D454" i="1"/>
  <c r="D455" i="1"/>
  <c r="D456" i="1" s="1"/>
  <c r="D457" i="1" s="1"/>
  <c r="D458" i="1" s="1"/>
  <c r="D459" i="1"/>
  <c r="D460" i="1"/>
  <c r="D461" i="1"/>
  <c r="D462" i="1" s="1"/>
  <c r="D463" i="1" s="1"/>
  <c r="D464" i="1" s="1"/>
  <c r="D465" i="1" s="1"/>
  <c r="D466" i="1" s="1"/>
  <c r="D467" i="1" s="1"/>
  <c r="D468" i="1" s="1"/>
  <c r="D469" i="1" s="1"/>
  <c r="D470" i="1" s="1"/>
  <c r="D471" i="1"/>
  <c r="D472" i="1"/>
  <c r="D473" i="1" s="1"/>
  <c r="D479" i="1"/>
  <c r="D480" i="1"/>
  <c r="D481" i="1" s="1"/>
  <c r="D482" i="1" s="1"/>
  <c r="D483" i="1"/>
  <c r="D484" i="1"/>
  <c r="D485" i="1"/>
  <c r="D487" i="1"/>
  <c r="D488" i="1"/>
  <c r="D489" i="1"/>
  <c r="D490" i="1"/>
  <c r="D491" i="1"/>
  <c r="D492" i="1"/>
  <c r="D493" i="1" s="1"/>
  <c r="D494" i="1" s="1"/>
  <c r="D495" i="1" s="1"/>
  <c r="D496" i="1" s="1"/>
  <c r="D497" i="1" s="1"/>
  <c r="D498" i="1" s="1"/>
  <c r="D499" i="1" s="1"/>
  <c r="D500" i="1" s="1"/>
  <c r="D501" i="1"/>
  <c r="D502" i="1"/>
  <c r="D503" i="1" s="1"/>
  <c r="D506" i="1"/>
  <c r="D507" i="1"/>
  <c r="D508" i="1"/>
  <c r="D509" i="1"/>
  <c r="D510" i="1" s="1"/>
  <c r="D511" i="1" s="1"/>
  <c r="D513" i="1"/>
  <c r="D514" i="1"/>
  <c r="D515" i="1" s="1"/>
  <c r="D516" i="1" s="1"/>
  <c r="D517" i="1" s="1"/>
  <c r="D518" i="1"/>
  <c r="D519" i="1"/>
  <c r="D520" i="1"/>
  <c r="D521" i="1"/>
  <c r="D522" i="1" s="1"/>
  <c r="D523" i="1" s="1"/>
  <c r="D524" i="1" s="1"/>
  <c r="D525" i="1" s="1"/>
  <c r="D526" i="1"/>
  <c r="D527" i="1"/>
  <c r="D599" i="1"/>
  <c r="D600" i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/>
  <c r="D614" i="1"/>
  <c r="D615" i="1"/>
  <c r="D619" i="1"/>
  <c r="D620" i="1"/>
  <c r="D621" i="1" s="1"/>
  <c r="D622" i="1"/>
  <c r="D623" i="1"/>
  <c r="D624" i="1"/>
  <c r="D625" i="1"/>
  <c r="D626" i="1"/>
  <c r="D627" i="1"/>
  <c r="D628" i="1"/>
  <c r="D629" i="1" s="1"/>
  <c r="D630" i="1" s="1"/>
  <c r="D631" i="1" s="1"/>
  <c r="D632" i="1" s="1"/>
  <c r="D633" i="1"/>
  <c r="D634" i="1"/>
  <c r="D635" i="1" s="1"/>
  <c r="D644" i="1"/>
  <c r="D645" i="1"/>
  <c r="D646" i="1" s="1"/>
  <c r="D651" i="1"/>
  <c r="D652" i="1"/>
  <c r="D653" i="1"/>
  <c r="D657" i="1"/>
  <c r="D658" i="1"/>
  <c r="D659" i="1" s="1"/>
  <c r="D660" i="1" s="1"/>
  <c r="D661" i="1" s="1"/>
  <c r="D662" i="1" s="1"/>
  <c r="D663" i="1" s="1"/>
  <c r="D664" i="1"/>
  <c r="D665" i="1"/>
  <c r="D666" i="1" s="1"/>
  <c r="D670" i="1"/>
  <c r="D671" i="1"/>
  <c r="D672" i="1"/>
  <c r="D683" i="1"/>
  <c r="D684" i="1"/>
  <c r="D687" i="1"/>
  <c r="D688" i="1"/>
  <c r="D689" i="1"/>
  <c r="D690" i="1"/>
  <c r="D691" i="1"/>
  <c r="D692" i="1"/>
  <c r="D693" i="1" s="1"/>
  <c r="D694" i="1" s="1"/>
  <c r="D695" i="1" s="1"/>
  <c r="D696" i="1" s="1"/>
  <c r="D697" i="1"/>
  <c r="D698" i="1"/>
  <c r="D699" i="1" s="1"/>
  <c r="D704" i="1"/>
  <c r="D705" i="1"/>
  <c r="D706" i="1"/>
  <c r="D707" i="1" s="1"/>
  <c r="D708" i="1" s="1"/>
  <c r="D709" i="1"/>
  <c r="D710" i="1"/>
  <c r="D711" i="1"/>
  <c r="D712" i="1"/>
  <c r="D713" i="1"/>
  <c r="D714" i="1"/>
  <c r="D715" i="1" s="1"/>
  <c r="D716" i="1"/>
  <c r="D717" i="1" s="1"/>
  <c r="D718" i="1"/>
  <c r="D719" i="1"/>
  <c r="D720" i="1" s="1"/>
  <c r="D721" i="1" s="1"/>
  <c r="D722" i="1" s="1"/>
  <c r="D729" i="1"/>
  <c r="D730" i="1"/>
  <c r="D736" i="1"/>
  <c r="D737" i="1"/>
  <c r="D738" i="1" s="1"/>
  <c r="D739" i="1" s="1"/>
  <c r="D740" i="1" s="1"/>
  <c r="D741" i="1" s="1"/>
  <c r="D742" i="1" s="1"/>
  <c r="D743" i="1"/>
  <c r="D744" i="1"/>
  <c r="D745" i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/>
  <c r="D759" i="1"/>
  <c r="D760" i="1"/>
  <c r="D761" i="1" s="1"/>
  <c r="D762" i="1" s="1"/>
  <c r="D775" i="1"/>
  <c r="D776" i="1"/>
  <c r="D790" i="1"/>
  <c r="D791" i="1"/>
  <c r="D792" i="1" s="1"/>
  <c r="D793" i="1" s="1"/>
  <c r="D794" i="1" s="1"/>
  <c r="D795" i="1" s="1"/>
  <c r="D796" i="1" s="1"/>
  <c r="D807" i="1"/>
  <c r="D808" i="1"/>
  <c r="D809" i="1"/>
  <c r="D810" i="1" s="1"/>
  <c r="D811" i="1" s="1"/>
  <c r="D812" i="1" s="1"/>
  <c r="D813" i="1" s="1"/>
  <c r="D814" i="1" s="1"/>
  <c r="D815" i="1" s="1"/>
  <c r="E815" i="1" s="1" a="1"/>
  <c r="E815" i="1" s="1"/>
  <c r="O815" i="1" s="1"/>
  <c r="D816" i="1"/>
  <c r="D817" i="1"/>
  <c r="D818" i="1" s="1"/>
  <c r="D819" i="1" s="1"/>
  <c r="D820" i="1"/>
  <c r="D821" i="1" s="1"/>
  <c r="D822" i="1"/>
  <c r="D823" i="1"/>
  <c r="D824" i="1" s="1"/>
  <c r="D825" i="1" s="1"/>
  <c r="D826" i="1" s="1"/>
  <c r="D827" i="1"/>
  <c r="D828" i="1"/>
  <c r="M224" i="1"/>
  <c r="Q224" i="1" s="1" a="1"/>
  <c r="Q224" i="1" s="1"/>
  <c r="N224" i="1"/>
  <c r="M225" i="1"/>
  <c r="Q225" i="1" s="1" a="1"/>
  <c r="Q225" i="1" s="1"/>
  <c r="N225" i="1"/>
  <c r="M226" i="1"/>
  <c r="Q226" i="1" s="1" a="1"/>
  <c r="Q226" i="1" s="1"/>
  <c r="N226" i="1"/>
  <c r="M227" i="1"/>
  <c r="Q227" i="1" s="1" a="1"/>
  <c r="Q227" i="1" s="1"/>
  <c r="N227" i="1"/>
  <c r="M228" i="1"/>
  <c r="Q228" i="1" s="1" a="1"/>
  <c r="Q228" i="1" s="1"/>
  <c r="N228" i="1"/>
  <c r="M229" i="1"/>
  <c r="Q229" i="1" s="1" a="1"/>
  <c r="Q229" i="1" s="1"/>
  <c r="N229" i="1"/>
  <c r="M230" i="1"/>
  <c r="Q230" i="1" s="1" a="1"/>
  <c r="Q230" i="1" s="1"/>
  <c r="N230" i="1"/>
  <c r="M231" i="1"/>
  <c r="Q231" i="1" s="1" a="1"/>
  <c r="Q231" i="1" s="1"/>
  <c r="N231" i="1"/>
  <c r="M232" i="1"/>
  <c r="Q232" i="1" s="1" a="1"/>
  <c r="Q232" i="1" s="1"/>
  <c r="N232" i="1"/>
  <c r="M233" i="1"/>
  <c r="Q233" i="1" s="1" a="1"/>
  <c r="Q233" i="1" s="1"/>
  <c r="N233" i="1"/>
  <c r="M234" i="1"/>
  <c r="Q234" i="1" s="1" a="1"/>
  <c r="Q234" i="1" s="1"/>
  <c r="N234" i="1"/>
  <c r="M235" i="1"/>
  <c r="Q235" i="1" s="1" a="1"/>
  <c r="Q235" i="1" s="1"/>
  <c r="N235" i="1"/>
  <c r="M236" i="1"/>
  <c r="Q236" i="1" s="1" a="1"/>
  <c r="Q236" i="1" s="1"/>
  <c r="N236" i="1"/>
  <c r="M238" i="1"/>
  <c r="Q238" i="1" s="1" a="1"/>
  <c r="Q238" i="1" s="1"/>
  <c r="N238" i="1"/>
  <c r="M239" i="1"/>
  <c r="Q239" i="1" s="1" a="1"/>
  <c r="Q239" i="1" s="1"/>
  <c r="N239" i="1"/>
  <c r="M240" i="1"/>
  <c r="Q240" i="1" s="1" a="1"/>
  <c r="Q240" i="1" s="1"/>
  <c r="N240" i="1"/>
  <c r="M241" i="1"/>
  <c r="N241" i="1"/>
  <c r="M242" i="1"/>
  <c r="Q242" i="1" s="1" a="1"/>
  <c r="Q242" i="1" s="1"/>
  <c r="N242" i="1"/>
  <c r="M243" i="1"/>
  <c r="N243" i="1"/>
  <c r="M244" i="1"/>
  <c r="Q244" i="1" s="1" a="1"/>
  <c r="Q244" i="1" s="1"/>
  <c r="N244" i="1"/>
  <c r="M245" i="1"/>
  <c r="N245" i="1"/>
  <c r="M246" i="1"/>
  <c r="Q246" i="1" s="1" a="1"/>
  <c r="Q246" i="1" s="1"/>
  <c r="N246" i="1"/>
  <c r="M247" i="1"/>
  <c r="N247" i="1"/>
  <c r="M248" i="1"/>
  <c r="Q248" i="1" s="1" a="1"/>
  <c r="Q248" i="1" s="1"/>
  <c r="N248" i="1"/>
  <c r="M249" i="1"/>
  <c r="N249" i="1"/>
  <c r="M251" i="1"/>
  <c r="Q251" i="1" s="1" a="1"/>
  <c r="Q251" i="1" s="1"/>
  <c r="N251" i="1"/>
  <c r="M252" i="1"/>
  <c r="N252" i="1"/>
  <c r="M253" i="1"/>
  <c r="Q253" i="1" s="1" a="1"/>
  <c r="Q253" i="1" s="1"/>
  <c r="N253" i="1"/>
  <c r="M254" i="1"/>
  <c r="N254" i="1"/>
  <c r="M255" i="1"/>
  <c r="Q255" i="1" s="1" a="1"/>
  <c r="Q255" i="1" s="1"/>
  <c r="N255" i="1"/>
  <c r="M256" i="1"/>
  <c r="N256" i="1"/>
  <c r="M257" i="1"/>
  <c r="Q257" i="1" s="1" a="1"/>
  <c r="Q257" i="1" s="1"/>
  <c r="N257" i="1"/>
  <c r="M258" i="1"/>
  <c r="N258" i="1"/>
  <c r="M259" i="1"/>
  <c r="Q259" i="1" s="1" a="1"/>
  <c r="Q259" i="1" s="1"/>
  <c r="N259" i="1"/>
  <c r="M260" i="1"/>
  <c r="N260" i="1"/>
  <c r="M261" i="1"/>
  <c r="Q261" i="1" s="1" a="1"/>
  <c r="Q261" i="1" s="1"/>
  <c r="N261" i="1"/>
  <c r="M263" i="1"/>
  <c r="N263" i="1"/>
  <c r="M264" i="1"/>
  <c r="Q264" i="1" s="1" a="1"/>
  <c r="Q264" i="1" s="1"/>
  <c r="N264" i="1"/>
  <c r="M265" i="1"/>
  <c r="N265" i="1"/>
  <c r="M266" i="1"/>
  <c r="Q266" i="1" s="1" a="1"/>
  <c r="Q266" i="1" s="1"/>
  <c r="N266" i="1"/>
  <c r="M267" i="1"/>
  <c r="N267" i="1"/>
  <c r="M268" i="1"/>
  <c r="Q268" i="1" s="1" a="1"/>
  <c r="Q268" i="1" s="1"/>
  <c r="N268" i="1"/>
  <c r="M269" i="1"/>
  <c r="N269" i="1"/>
  <c r="M270" i="1"/>
  <c r="Q270" i="1" s="1" a="1"/>
  <c r="Q270" i="1" s="1"/>
  <c r="N270" i="1"/>
  <c r="M271" i="1"/>
  <c r="N271" i="1"/>
  <c r="M272" i="1"/>
  <c r="Q272" i="1" s="1" a="1"/>
  <c r="Q272" i="1" s="1"/>
  <c r="N272" i="1"/>
  <c r="M273" i="1"/>
  <c r="N273" i="1"/>
  <c r="M275" i="1"/>
  <c r="Q275" i="1" s="1" a="1"/>
  <c r="Q275" i="1" s="1"/>
  <c r="N275" i="1"/>
  <c r="M276" i="1"/>
  <c r="N276" i="1"/>
  <c r="M277" i="1"/>
  <c r="Q277" i="1" s="1" a="1"/>
  <c r="Q277" i="1" s="1"/>
  <c r="N277" i="1"/>
  <c r="M278" i="1"/>
  <c r="N278" i="1"/>
  <c r="M279" i="1"/>
  <c r="Q279" i="1" s="1" a="1"/>
  <c r="Q279" i="1" s="1"/>
  <c r="N279" i="1"/>
  <c r="M280" i="1"/>
  <c r="N280" i="1"/>
  <c r="M281" i="1"/>
  <c r="Q281" i="1" s="1" a="1"/>
  <c r="Q281" i="1" s="1"/>
  <c r="N281" i="1"/>
  <c r="M282" i="1"/>
  <c r="N282" i="1"/>
  <c r="M283" i="1"/>
  <c r="Q283" i="1" s="1" a="1"/>
  <c r="Q283" i="1" s="1"/>
  <c r="N283" i="1"/>
  <c r="M285" i="1"/>
  <c r="N285" i="1"/>
  <c r="M286" i="1"/>
  <c r="Q286" i="1" s="1" a="1"/>
  <c r="Q286" i="1" s="1"/>
  <c r="N286" i="1"/>
  <c r="M287" i="1"/>
  <c r="N287" i="1"/>
  <c r="M288" i="1"/>
  <c r="Q288" i="1" s="1" a="1"/>
  <c r="Q288" i="1" s="1"/>
  <c r="N288" i="1"/>
  <c r="M289" i="1"/>
  <c r="N289" i="1"/>
  <c r="M290" i="1"/>
  <c r="Q290" i="1" s="1" a="1"/>
  <c r="Q290" i="1" s="1"/>
  <c r="N290" i="1"/>
  <c r="M291" i="1"/>
  <c r="N291" i="1"/>
  <c r="M292" i="1"/>
  <c r="Q292" i="1" s="1" a="1"/>
  <c r="Q292" i="1" s="1"/>
  <c r="N292" i="1"/>
  <c r="M293" i="1"/>
  <c r="N293" i="1"/>
  <c r="M294" i="1"/>
  <c r="Q294" i="1" s="1" a="1"/>
  <c r="Q294" i="1" s="1"/>
  <c r="N294" i="1"/>
  <c r="M295" i="1"/>
  <c r="N295" i="1"/>
  <c r="M296" i="1"/>
  <c r="Q296" i="1" s="1" a="1"/>
  <c r="Q296" i="1" s="1"/>
  <c r="N296" i="1"/>
  <c r="M297" i="1"/>
  <c r="N297" i="1"/>
  <c r="M298" i="1"/>
  <c r="Q298" i="1" s="1" a="1"/>
  <c r="Q298" i="1" s="1"/>
  <c r="N298" i="1"/>
  <c r="M299" i="1"/>
  <c r="N299" i="1"/>
  <c r="M300" i="1"/>
  <c r="Q300" i="1" s="1" a="1"/>
  <c r="Q300" i="1" s="1"/>
  <c r="N300" i="1"/>
  <c r="M301" i="1"/>
  <c r="N301" i="1"/>
  <c r="M302" i="1"/>
  <c r="Q302" i="1" s="1" a="1"/>
  <c r="Q302" i="1" s="1"/>
  <c r="N302" i="1"/>
  <c r="M303" i="1"/>
  <c r="N303" i="1"/>
  <c r="M304" i="1"/>
  <c r="Q304" i="1" s="1" a="1"/>
  <c r="Q304" i="1" s="1"/>
  <c r="N304" i="1"/>
  <c r="M305" i="1"/>
  <c r="N305" i="1"/>
  <c r="M306" i="1"/>
  <c r="Q306" i="1" s="1" a="1"/>
  <c r="Q306" i="1" s="1"/>
  <c r="N306" i="1"/>
  <c r="M307" i="1"/>
  <c r="N307" i="1"/>
  <c r="M308" i="1"/>
  <c r="Q308" i="1" s="1" a="1"/>
  <c r="Q308" i="1" s="1"/>
  <c r="N308" i="1"/>
  <c r="M309" i="1"/>
  <c r="N309" i="1"/>
  <c r="M310" i="1"/>
  <c r="Q310" i="1" s="1" a="1"/>
  <c r="Q310" i="1" s="1"/>
  <c r="N310" i="1"/>
  <c r="M311" i="1"/>
  <c r="N311" i="1"/>
  <c r="M312" i="1"/>
  <c r="Q312" i="1" s="1" a="1"/>
  <c r="Q312" i="1" s="1"/>
  <c r="N312" i="1"/>
  <c r="M313" i="1"/>
  <c r="N313" i="1"/>
  <c r="M314" i="1"/>
  <c r="Q314" i="1" s="1" a="1"/>
  <c r="Q314" i="1" s="1"/>
  <c r="N314" i="1"/>
  <c r="M315" i="1"/>
  <c r="N315" i="1"/>
  <c r="M316" i="1"/>
  <c r="Q316" i="1" s="1" a="1"/>
  <c r="Q316" i="1" s="1"/>
  <c r="N316" i="1"/>
  <c r="M317" i="1"/>
  <c r="N317" i="1"/>
  <c r="M319" i="1"/>
  <c r="Q319" i="1" s="1" a="1"/>
  <c r="Q319" i="1" s="1"/>
  <c r="N319" i="1"/>
  <c r="M320" i="1"/>
  <c r="N320" i="1"/>
  <c r="M321" i="1"/>
  <c r="Q321" i="1" s="1" a="1"/>
  <c r="Q321" i="1" s="1"/>
  <c r="N321" i="1"/>
  <c r="M322" i="1"/>
  <c r="N322" i="1"/>
  <c r="M323" i="1"/>
  <c r="Q323" i="1" s="1" a="1"/>
  <c r="Q323" i="1" s="1"/>
  <c r="N323" i="1"/>
  <c r="M324" i="1"/>
  <c r="N324" i="1"/>
  <c r="M325" i="1"/>
  <c r="Q325" i="1" s="1" a="1"/>
  <c r="Q325" i="1" s="1"/>
  <c r="N325" i="1"/>
  <c r="M326" i="1"/>
  <c r="N326" i="1"/>
  <c r="M327" i="1"/>
  <c r="Q327" i="1" s="1" a="1"/>
  <c r="Q327" i="1" s="1"/>
  <c r="N327" i="1"/>
  <c r="M328" i="1"/>
  <c r="N328" i="1"/>
  <c r="M329" i="1"/>
  <c r="Q329" i="1" s="1" a="1"/>
  <c r="Q329" i="1" s="1"/>
  <c r="N329" i="1"/>
  <c r="M330" i="1"/>
  <c r="N330" i="1"/>
  <c r="M331" i="1"/>
  <c r="Q331" i="1" s="1" a="1"/>
  <c r="Q331" i="1" s="1"/>
  <c r="N331" i="1"/>
  <c r="M332" i="1"/>
  <c r="N332" i="1"/>
  <c r="M333" i="1"/>
  <c r="Q333" i="1" s="1" a="1"/>
  <c r="Q333" i="1" s="1"/>
  <c r="N333" i="1"/>
  <c r="M334" i="1"/>
  <c r="N334" i="1"/>
  <c r="M335" i="1"/>
  <c r="Q335" i="1" s="1" a="1"/>
  <c r="Q335" i="1" s="1"/>
  <c r="N335" i="1"/>
  <c r="M336" i="1"/>
  <c r="N336" i="1"/>
  <c r="M337" i="1"/>
  <c r="Q337" i="1" s="1" a="1"/>
  <c r="Q337" i="1" s="1"/>
  <c r="N337" i="1"/>
  <c r="M338" i="1"/>
  <c r="N338" i="1"/>
  <c r="M339" i="1"/>
  <c r="Q339" i="1" s="1" a="1"/>
  <c r="Q339" i="1" s="1"/>
  <c r="N339" i="1"/>
  <c r="M340" i="1"/>
  <c r="N340" i="1"/>
  <c r="M341" i="1"/>
  <c r="Q341" i="1" s="1" a="1"/>
  <c r="Q341" i="1" s="1"/>
  <c r="N341" i="1"/>
  <c r="M342" i="1"/>
  <c r="N342" i="1"/>
  <c r="M343" i="1"/>
  <c r="Q343" i="1" s="1" a="1"/>
  <c r="Q343" i="1" s="1"/>
  <c r="N343" i="1"/>
  <c r="M344" i="1"/>
  <c r="N344" i="1"/>
  <c r="M345" i="1"/>
  <c r="Q345" i="1" s="1" a="1"/>
  <c r="Q345" i="1" s="1"/>
  <c r="N345" i="1"/>
  <c r="M346" i="1"/>
  <c r="N346" i="1"/>
  <c r="M347" i="1"/>
  <c r="Q347" i="1" s="1" a="1"/>
  <c r="Q347" i="1" s="1"/>
  <c r="N347" i="1"/>
  <c r="M348" i="1"/>
  <c r="N348" i="1"/>
  <c r="M349" i="1"/>
  <c r="Q349" i="1" s="1" a="1"/>
  <c r="Q349" i="1" s="1"/>
  <c r="N349" i="1"/>
  <c r="M351" i="1"/>
  <c r="N351" i="1"/>
  <c r="M352" i="1"/>
  <c r="Q352" i="1" s="1" a="1"/>
  <c r="Q352" i="1" s="1"/>
  <c r="N352" i="1"/>
  <c r="M353" i="1"/>
  <c r="N353" i="1"/>
  <c r="M354" i="1"/>
  <c r="Q354" i="1" s="1" a="1"/>
  <c r="Q354" i="1" s="1"/>
  <c r="N354" i="1"/>
  <c r="M355" i="1"/>
  <c r="N355" i="1"/>
  <c r="M356" i="1"/>
  <c r="Q356" i="1" s="1" a="1"/>
  <c r="Q356" i="1" s="1"/>
  <c r="N356" i="1"/>
  <c r="M357" i="1"/>
  <c r="N357" i="1"/>
  <c r="M358" i="1"/>
  <c r="Q358" i="1" s="1" a="1"/>
  <c r="Q358" i="1" s="1"/>
  <c r="N358" i="1"/>
  <c r="M359" i="1"/>
  <c r="N359" i="1"/>
  <c r="M360" i="1"/>
  <c r="Q360" i="1" s="1" a="1"/>
  <c r="Q360" i="1" s="1"/>
  <c r="N360" i="1"/>
  <c r="M361" i="1"/>
  <c r="N361" i="1"/>
  <c r="M362" i="1"/>
  <c r="Q362" i="1" s="1" a="1"/>
  <c r="Q362" i="1" s="1"/>
  <c r="N362" i="1"/>
  <c r="M363" i="1"/>
  <c r="N363" i="1"/>
  <c r="M364" i="1"/>
  <c r="Q364" i="1" s="1" a="1"/>
  <c r="Q364" i="1" s="1"/>
  <c r="N364" i="1"/>
  <c r="M365" i="1"/>
  <c r="N365" i="1"/>
  <c r="M366" i="1"/>
  <c r="Q366" i="1" s="1" a="1"/>
  <c r="Q366" i="1" s="1"/>
  <c r="N366" i="1"/>
  <c r="M367" i="1"/>
  <c r="N367" i="1"/>
  <c r="M368" i="1"/>
  <c r="Q368" i="1" s="1" a="1"/>
  <c r="Q368" i="1" s="1"/>
  <c r="N368" i="1"/>
  <c r="M369" i="1"/>
  <c r="N369" i="1"/>
  <c r="M370" i="1"/>
  <c r="Q370" i="1" s="1" a="1"/>
  <c r="Q370" i="1" s="1"/>
  <c r="N370" i="1"/>
  <c r="M371" i="1"/>
  <c r="P371" i="1" s="1"/>
  <c r="N371" i="1"/>
  <c r="M372" i="1"/>
  <c r="Q372" i="1" s="1" a="1"/>
  <c r="Q372" i="1" s="1"/>
  <c r="N372" i="1"/>
  <c r="M373" i="1"/>
  <c r="N373" i="1"/>
  <c r="M374" i="1"/>
  <c r="Q374" i="1" s="1" a="1"/>
  <c r="Q374" i="1" s="1"/>
  <c r="N374" i="1"/>
  <c r="M378" i="1"/>
  <c r="Q378" i="1" s="1" a="1"/>
  <c r="Q378" i="1" s="1"/>
  <c r="N378" i="1"/>
  <c r="M379" i="1"/>
  <c r="Q379" i="1" s="1" a="1"/>
  <c r="Q379" i="1" s="1"/>
  <c r="N379" i="1"/>
  <c r="M380" i="1"/>
  <c r="Q380" i="1" s="1" a="1"/>
  <c r="Q380" i="1" s="1"/>
  <c r="N380" i="1"/>
  <c r="M381" i="1"/>
  <c r="Q381" i="1" s="1" a="1"/>
  <c r="Q381" i="1" s="1"/>
  <c r="N381" i="1"/>
  <c r="M382" i="1"/>
  <c r="Q382" i="1" s="1" a="1"/>
  <c r="Q382" i="1" s="1"/>
  <c r="N382" i="1"/>
  <c r="M385" i="1"/>
  <c r="Q385" i="1" s="1" a="1"/>
  <c r="Q385" i="1" s="1"/>
  <c r="N385" i="1"/>
  <c r="M386" i="1"/>
  <c r="Q386" i="1" s="1" a="1"/>
  <c r="Q386" i="1" s="1"/>
  <c r="N386" i="1"/>
  <c r="M387" i="1"/>
  <c r="Q387" i="1" s="1" a="1"/>
  <c r="Q387" i="1" s="1"/>
  <c r="N387" i="1"/>
  <c r="M388" i="1"/>
  <c r="Q388" i="1" s="1" a="1"/>
  <c r="Q388" i="1" s="1"/>
  <c r="N388" i="1"/>
  <c r="M389" i="1"/>
  <c r="Q389" i="1" s="1" a="1"/>
  <c r="Q389" i="1" s="1"/>
  <c r="N389" i="1"/>
  <c r="M390" i="1"/>
  <c r="Q390" i="1" s="1" a="1"/>
  <c r="Q390" i="1" s="1"/>
  <c r="N390" i="1"/>
  <c r="M391" i="1"/>
  <c r="Q391" i="1" s="1" a="1"/>
  <c r="Q391" i="1" s="1"/>
  <c r="N391" i="1"/>
  <c r="M392" i="1"/>
  <c r="Q392" i="1" s="1" a="1"/>
  <c r="Q392" i="1" s="1"/>
  <c r="N392" i="1"/>
  <c r="M393" i="1"/>
  <c r="Q393" i="1" s="1" a="1"/>
  <c r="Q393" i="1" s="1"/>
  <c r="N393" i="1"/>
  <c r="M394" i="1"/>
  <c r="Q394" i="1" s="1" a="1"/>
  <c r="Q394" i="1" s="1"/>
  <c r="N394" i="1"/>
  <c r="M395" i="1"/>
  <c r="Q395" i="1" s="1" a="1"/>
  <c r="Q395" i="1" s="1"/>
  <c r="N395" i="1"/>
  <c r="M396" i="1"/>
  <c r="Q396" i="1" s="1" a="1"/>
  <c r="Q396" i="1" s="1"/>
  <c r="N396" i="1"/>
  <c r="M397" i="1"/>
  <c r="Q397" i="1" s="1" a="1"/>
  <c r="Q397" i="1" s="1"/>
  <c r="N397" i="1"/>
  <c r="M398" i="1"/>
  <c r="Q398" i="1" s="1" a="1"/>
  <c r="Q398" i="1" s="1"/>
  <c r="N398" i="1"/>
  <c r="M399" i="1"/>
  <c r="Q399" i="1" s="1" a="1"/>
  <c r="Q399" i="1" s="1"/>
  <c r="N399" i="1"/>
  <c r="M400" i="1"/>
  <c r="Q400" i="1" s="1" a="1"/>
  <c r="Q400" i="1" s="1"/>
  <c r="N400" i="1"/>
  <c r="M401" i="1"/>
  <c r="Q401" i="1" s="1" a="1"/>
  <c r="Q401" i="1" s="1"/>
  <c r="N401" i="1"/>
  <c r="M402" i="1"/>
  <c r="Q402" i="1" s="1" a="1"/>
  <c r="Q402" i="1" s="1"/>
  <c r="N402" i="1"/>
  <c r="M403" i="1"/>
  <c r="Q403" i="1" s="1" a="1"/>
  <c r="Q403" i="1" s="1"/>
  <c r="N403" i="1"/>
  <c r="M404" i="1"/>
  <c r="Q404" i="1" s="1" a="1"/>
  <c r="Q404" i="1" s="1"/>
  <c r="N404" i="1"/>
  <c r="M405" i="1"/>
  <c r="Q405" i="1" s="1" a="1"/>
  <c r="Q405" i="1" s="1"/>
  <c r="N405" i="1"/>
  <c r="M406" i="1"/>
  <c r="Q406" i="1" s="1" a="1"/>
  <c r="Q406" i="1" s="1"/>
  <c r="N406" i="1"/>
  <c r="M407" i="1"/>
  <c r="Q407" i="1" s="1" a="1"/>
  <c r="Q407" i="1" s="1"/>
  <c r="N407" i="1"/>
  <c r="M408" i="1"/>
  <c r="Q408" i="1" s="1" a="1"/>
  <c r="Q408" i="1" s="1"/>
  <c r="N408" i="1"/>
  <c r="M409" i="1"/>
  <c r="Q409" i="1" s="1" a="1"/>
  <c r="Q409" i="1" s="1"/>
  <c r="N409" i="1"/>
  <c r="M411" i="1"/>
  <c r="Q411" i="1" s="1" a="1"/>
  <c r="Q411" i="1" s="1"/>
  <c r="N411" i="1"/>
  <c r="M412" i="1"/>
  <c r="Q412" i="1" s="1" a="1"/>
  <c r="Q412" i="1" s="1"/>
  <c r="N412" i="1"/>
  <c r="M413" i="1"/>
  <c r="Q413" i="1" s="1" a="1"/>
  <c r="Q413" i="1" s="1"/>
  <c r="N413" i="1"/>
  <c r="M414" i="1"/>
  <c r="Q414" i="1" s="1" a="1"/>
  <c r="Q414" i="1" s="1"/>
  <c r="N414" i="1"/>
  <c r="M415" i="1"/>
  <c r="Q415" i="1" s="1" a="1"/>
  <c r="Q415" i="1" s="1"/>
  <c r="N415" i="1"/>
  <c r="M416" i="1"/>
  <c r="Q416" i="1" s="1" a="1"/>
  <c r="Q416" i="1" s="1"/>
  <c r="N416" i="1"/>
  <c r="M418" i="1"/>
  <c r="Q418" i="1" s="1" a="1"/>
  <c r="Q418" i="1" s="1"/>
  <c r="N418" i="1"/>
  <c r="M419" i="1"/>
  <c r="Q419" i="1" s="1" a="1"/>
  <c r="Q419" i="1" s="1"/>
  <c r="N419" i="1"/>
  <c r="M422" i="1"/>
  <c r="Q422" i="1" s="1" a="1"/>
  <c r="Q422" i="1" s="1"/>
  <c r="N422" i="1"/>
  <c r="M423" i="1"/>
  <c r="Q423" i="1" s="1" a="1"/>
  <c r="Q423" i="1" s="1"/>
  <c r="N423" i="1"/>
  <c r="M424" i="1"/>
  <c r="Q424" i="1" s="1" a="1"/>
  <c r="Q424" i="1" s="1"/>
  <c r="N424" i="1"/>
  <c r="M425" i="1"/>
  <c r="Q425" i="1" s="1" a="1"/>
  <c r="Q425" i="1" s="1"/>
  <c r="N425" i="1"/>
  <c r="M430" i="1"/>
  <c r="Q430" i="1" s="1" a="1"/>
  <c r="Q430" i="1" s="1"/>
  <c r="N430" i="1"/>
  <c r="M431" i="1"/>
  <c r="Q431" i="1" s="1" a="1"/>
  <c r="Q431" i="1" s="1"/>
  <c r="N431" i="1"/>
  <c r="M432" i="1"/>
  <c r="Q432" i="1" s="1" a="1"/>
  <c r="Q432" i="1" s="1"/>
  <c r="N432" i="1"/>
  <c r="M433" i="1"/>
  <c r="Q433" i="1" s="1" a="1"/>
  <c r="Q433" i="1" s="1"/>
  <c r="N433" i="1"/>
  <c r="M434" i="1"/>
  <c r="Q434" i="1" s="1" a="1"/>
  <c r="Q434" i="1" s="1"/>
  <c r="N434" i="1"/>
  <c r="M435" i="1"/>
  <c r="Q435" i="1" s="1" a="1"/>
  <c r="Q435" i="1" s="1"/>
  <c r="N435" i="1"/>
  <c r="M436" i="1"/>
  <c r="Q436" i="1" s="1" a="1"/>
  <c r="Q436" i="1" s="1"/>
  <c r="N436" i="1"/>
  <c r="M437" i="1"/>
  <c r="Q437" i="1" s="1" a="1"/>
  <c r="Q437" i="1" s="1"/>
  <c r="N437" i="1"/>
  <c r="M438" i="1"/>
  <c r="Q438" i="1" s="1" a="1"/>
  <c r="Q438" i="1" s="1"/>
  <c r="N438" i="1"/>
  <c r="M439" i="1"/>
  <c r="Q439" i="1" s="1" a="1"/>
  <c r="Q439" i="1" s="1"/>
  <c r="N439" i="1"/>
  <c r="M440" i="1"/>
  <c r="Q440" i="1" s="1" a="1"/>
  <c r="Q440" i="1" s="1"/>
  <c r="N440" i="1"/>
  <c r="M441" i="1"/>
  <c r="Q441" i="1" s="1" a="1"/>
  <c r="Q441" i="1" s="1"/>
  <c r="N441" i="1"/>
  <c r="M442" i="1"/>
  <c r="Q442" i="1" s="1" a="1"/>
  <c r="Q442" i="1" s="1"/>
  <c r="N442" i="1"/>
  <c r="M443" i="1"/>
  <c r="Q443" i="1" s="1" a="1"/>
  <c r="Q443" i="1" s="1"/>
  <c r="N443" i="1"/>
  <c r="M444" i="1"/>
  <c r="Q444" i="1" s="1" a="1"/>
  <c r="Q444" i="1" s="1"/>
  <c r="N444" i="1"/>
  <c r="M445" i="1"/>
  <c r="Q445" i="1" s="1" a="1"/>
  <c r="Q445" i="1" s="1"/>
  <c r="N445" i="1"/>
  <c r="M446" i="1"/>
  <c r="Q446" i="1" s="1" a="1"/>
  <c r="Q446" i="1" s="1"/>
  <c r="N446" i="1"/>
  <c r="M447" i="1"/>
  <c r="Q447" i="1" s="1" a="1"/>
  <c r="Q447" i="1" s="1"/>
  <c r="N447" i="1"/>
  <c r="M449" i="1"/>
  <c r="Q449" i="1" s="1" a="1"/>
  <c r="Q449" i="1" s="1"/>
  <c r="N449" i="1"/>
  <c r="M450" i="1"/>
  <c r="Q450" i="1" s="1" a="1"/>
  <c r="Q450" i="1" s="1"/>
  <c r="N450" i="1"/>
  <c r="M451" i="1"/>
  <c r="Q451" i="1" s="1" a="1"/>
  <c r="Q451" i="1" s="1"/>
  <c r="N451" i="1"/>
  <c r="M452" i="1"/>
  <c r="Q452" i="1" s="1" a="1"/>
  <c r="Q452" i="1" s="1"/>
  <c r="N452" i="1"/>
  <c r="M454" i="1"/>
  <c r="Q454" i="1" s="1" a="1"/>
  <c r="Q454" i="1" s="1"/>
  <c r="N454" i="1"/>
  <c r="M455" i="1"/>
  <c r="Q455" i="1" s="1" a="1"/>
  <c r="Q455" i="1" s="1"/>
  <c r="N455" i="1"/>
  <c r="M456" i="1"/>
  <c r="Q456" i="1" s="1" a="1"/>
  <c r="Q456" i="1" s="1"/>
  <c r="N456" i="1"/>
  <c r="M457" i="1"/>
  <c r="Q457" i="1" s="1" a="1"/>
  <c r="Q457" i="1" s="1"/>
  <c r="N457" i="1"/>
  <c r="M458" i="1"/>
  <c r="Q458" i="1" s="1" a="1"/>
  <c r="Q458" i="1" s="1"/>
  <c r="N458" i="1"/>
  <c r="M461" i="1"/>
  <c r="Q461" i="1" s="1" a="1"/>
  <c r="Q461" i="1" s="1"/>
  <c r="N461" i="1"/>
  <c r="M462" i="1"/>
  <c r="Q462" i="1" s="1" a="1"/>
  <c r="Q462" i="1" s="1"/>
  <c r="N462" i="1"/>
  <c r="M463" i="1"/>
  <c r="Q463" i="1" s="1" a="1"/>
  <c r="Q463" i="1" s="1"/>
  <c r="N463" i="1"/>
  <c r="M464" i="1"/>
  <c r="Q464" i="1" s="1" a="1"/>
  <c r="Q464" i="1" s="1"/>
  <c r="N464" i="1"/>
  <c r="M465" i="1"/>
  <c r="Q465" i="1" s="1" a="1"/>
  <c r="Q465" i="1" s="1"/>
  <c r="N465" i="1"/>
  <c r="M466" i="1"/>
  <c r="Q466" i="1" s="1" a="1"/>
  <c r="Q466" i="1" s="1"/>
  <c r="N466" i="1"/>
  <c r="M467" i="1"/>
  <c r="Q467" i="1" s="1" a="1"/>
  <c r="Q467" i="1" s="1"/>
  <c r="N467" i="1"/>
  <c r="M468" i="1"/>
  <c r="Q468" i="1" s="1" a="1"/>
  <c r="Q468" i="1" s="1"/>
  <c r="N468" i="1"/>
  <c r="M469" i="1"/>
  <c r="Q469" i="1" s="1" a="1"/>
  <c r="Q469" i="1" s="1"/>
  <c r="N469" i="1"/>
  <c r="M470" i="1"/>
  <c r="Q470" i="1" s="1" a="1"/>
  <c r="Q470" i="1" s="1"/>
  <c r="N470" i="1"/>
  <c r="M472" i="1"/>
  <c r="Q472" i="1" s="1" a="1"/>
  <c r="Q472" i="1" s="1"/>
  <c r="N472" i="1"/>
  <c r="M473" i="1"/>
  <c r="Q473" i="1" s="1" a="1"/>
  <c r="Q473" i="1" s="1"/>
  <c r="N473" i="1"/>
  <c r="M474" i="1"/>
  <c r="Q474" i="1" s="1" a="1"/>
  <c r="Q474" i="1" s="1"/>
  <c r="N474" i="1"/>
  <c r="M475" i="1"/>
  <c r="Q475" i="1" s="1" a="1"/>
  <c r="Q475" i="1" s="1"/>
  <c r="N475" i="1"/>
  <c r="M476" i="1"/>
  <c r="Q476" i="1" s="1" a="1"/>
  <c r="Q476" i="1" s="1"/>
  <c r="N476" i="1"/>
  <c r="M477" i="1"/>
  <c r="Q477" i="1" s="1" a="1"/>
  <c r="Q477" i="1" s="1"/>
  <c r="N477" i="1"/>
  <c r="M478" i="1"/>
  <c r="Q478" i="1" s="1" a="1"/>
  <c r="Q478" i="1" s="1"/>
  <c r="N478" i="1"/>
  <c r="M480" i="1"/>
  <c r="Q480" i="1" s="1" a="1"/>
  <c r="Q480" i="1" s="1"/>
  <c r="N480" i="1"/>
  <c r="M481" i="1"/>
  <c r="Q481" i="1" s="1" a="1"/>
  <c r="Q481" i="1" s="1"/>
  <c r="N481" i="1"/>
  <c r="M482" i="1"/>
  <c r="Q482" i="1" s="1" a="1"/>
  <c r="Q482" i="1" s="1"/>
  <c r="N482" i="1"/>
  <c r="M483" i="1"/>
  <c r="Q483" i="1" s="1" a="1"/>
  <c r="Q483" i="1" s="1"/>
  <c r="N483" i="1"/>
  <c r="M485" i="1"/>
  <c r="Q485" i="1" s="1" a="1"/>
  <c r="Q485" i="1" s="1"/>
  <c r="N485" i="1"/>
  <c r="M491" i="1"/>
  <c r="Q491" i="1" s="1" a="1"/>
  <c r="Q491" i="1" s="1"/>
  <c r="N491" i="1"/>
  <c r="M492" i="1"/>
  <c r="Q492" i="1" s="1" a="1"/>
  <c r="Q492" i="1" s="1"/>
  <c r="N492" i="1"/>
  <c r="M493" i="1"/>
  <c r="Q493" i="1" s="1" a="1"/>
  <c r="Q493" i="1" s="1"/>
  <c r="N493" i="1"/>
  <c r="M494" i="1"/>
  <c r="Q494" i="1" s="1" a="1"/>
  <c r="Q494" i="1" s="1"/>
  <c r="N494" i="1"/>
  <c r="M495" i="1"/>
  <c r="Q495" i="1" s="1" a="1"/>
  <c r="Q495" i="1" s="1"/>
  <c r="N495" i="1"/>
  <c r="M496" i="1"/>
  <c r="Q496" i="1" s="1" a="1"/>
  <c r="Q496" i="1" s="1"/>
  <c r="N496" i="1"/>
  <c r="M497" i="1"/>
  <c r="Q497" i="1" s="1" a="1"/>
  <c r="Q497" i="1" s="1"/>
  <c r="N497" i="1"/>
  <c r="M498" i="1"/>
  <c r="Q498" i="1" s="1" a="1"/>
  <c r="Q498" i="1" s="1"/>
  <c r="N498" i="1"/>
  <c r="M499" i="1"/>
  <c r="Q499" i="1" s="1" a="1"/>
  <c r="Q499" i="1" s="1"/>
  <c r="N499" i="1"/>
  <c r="M500" i="1"/>
  <c r="Q500" i="1" s="1" a="1"/>
  <c r="Q500" i="1" s="1"/>
  <c r="N500" i="1"/>
  <c r="M502" i="1"/>
  <c r="Q502" i="1" s="1" a="1"/>
  <c r="Q502" i="1" s="1"/>
  <c r="N502" i="1"/>
  <c r="M503" i="1"/>
  <c r="Q503" i="1" s="1" a="1"/>
  <c r="Q503" i="1" s="1"/>
  <c r="N503" i="1"/>
  <c r="M504" i="1"/>
  <c r="Q504" i="1" s="1" a="1"/>
  <c r="Q504" i="1" s="1"/>
  <c r="N504" i="1"/>
  <c r="M505" i="1"/>
  <c r="Q505" i="1" s="1" a="1"/>
  <c r="Q505" i="1" s="1"/>
  <c r="N505" i="1"/>
  <c r="M509" i="1"/>
  <c r="Q509" i="1" s="1" a="1"/>
  <c r="Q509" i="1" s="1"/>
  <c r="N509" i="1"/>
  <c r="M510" i="1"/>
  <c r="Q510" i="1" s="1" a="1"/>
  <c r="Q510" i="1" s="1"/>
  <c r="N510" i="1"/>
  <c r="M511" i="1"/>
  <c r="Q511" i="1" s="1" a="1"/>
  <c r="Q511" i="1" s="1"/>
  <c r="N511" i="1"/>
  <c r="M512" i="1"/>
  <c r="Q512" i="1" s="1" a="1"/>
  <c r="Q512" i="1" s="1"/>
  <c r="N512" i="1"/>
  <c r="M514" i="1"/>
  <c r="Q514" i="1" s="1" a="1"/>
  <c r="Q514" i="1" s="1"/>
  <c r="N514" i="1"/>
  <c r="M515" i="1"/>
  <c r="Q515" i="1" s="1" a="1"/>
  <c r="Q515" i="1" s="1"/>
  <c r="N515" i="1"/>
  <c r="M516" i="1"/>
  <c r="Q516" i="1" s="1" a="1"/>
  <c r="Q516" i="1" s="1"/>
  <c r="N516" i="1"/>
  <c r="M517" i="1"/>
  <c r="Q517" i="1" s="1" a="1"/>
  <c r="Q517" i="1" s="1"/>
  <c r="N517" i="1"/>
  <c r="M521" i="1"/>
  <c r="Q521" i="1" s="1" a="1"/>
  <c r="Q521" i="1" s="1"/>
  <c r="N521" i="1"/>
  <c r="M522" i="1"/>
  <c r="Q522" i="1" s="1" a="1"/>
  <c r="Q522" i="1" s="1"/>
  <c r="N522" i="1"/>
  <c r="M523" i="1"/>
  <c r="Q523" i="1" s="1" a="1"/>
  <c r="Q523" i="1" s="1"/>
  <c r="N523" i="1"/>
  <c r="M524" i="1"/>
  <c r="Q524" i="1" s="1" a="1"/>
  <c r="Q524" i="1" s="1"/>
  <c r="N524" i="1"/>
  <c r="M525" i="1"/>
  <c r="Q525" i="1" s="1" a="1"/>
  <c r="Q525" i="1" s="1"/>
  <c r="N525" i="1"/>
  <c r="M527" i="1"/>
  <c r="Q527" i="1" s="1" a="1"/>
  <c r="Q527" i="1" s="1"/>
  <c r="N527" i="1"/>
  <c r="M528" i="1"/>
  <c r="Q528" i="1" s="1" a="1"/>
  <c r="Q528" i="1" s="1"/>
  <c r="N528" i="1"/>
  <c r="M529" i="1"/>
  <c r="Q529" i="1" s="1" a="1"/>
  <c r="Q529" i="1" s="1"/>
  <c r="N529" i="1"/>
  <c r="M530" i="1"/>
  <c r="Q530" i="1" s="1" a="1"/>
  <c r="Q530" i="1" s="1"/>
  <c r="N530" i="1"/>
  <c r="M531" i="1"/>
  <c r="Q531" i="1" s="1" a="1"/>
  <c r="Q531" i="1" s="1"/>
  <c r="N531" i="1"/>
  <c r="M532" i="1"/>
  <c r="Q532" i="1" s="1" a="1"/>
  <c r="Q532" i="1" s="1"/>
  <c r="N532" i="1"/>
  <c r="M533" i="1"/>
  <c r="Q533" i="1" s="1" a="1"/>
  <c r="Q533" i="1" s="1"/>
  <c r="N533" i="1"/>
  <c r="M534" i="1"/>
  <c r="Q534" i="1" s="1" a="1"/>
  <c r="Q534" i="1" s="1"/>
  <c r="N534" i="1"/>
  <c r="M535" i="1"/>
  <c r="Q535" i="1" s="1" a="1"/>
  <c r="Q535" i="1" s="1"/>
  <c r="N535" i="1"/>
  <c r="M536" i="1"/>
  <c r="Q536" i="1" s="1" a="1"/>
  <c r="Q536" i="1" s="1"/>
  <c r="N536" i="1"/>
  <c r="M537" i="1"/>
  <c r="Q537" i="1" s="1" a="1"/>
  <c r="Q537" i="1" s="1"/>
  <c r="N537" i="1"/>
  <c r="M538" i="1"/>
  <c r="Q538" i="1" s="1" a="1"/>
  <c r="Q538" i="1" s="1"/>
  <c r="N538" i="1"/>
  <c r="M539" i="1"/>
  <c r="Q539" i="1" s="1" a="1"/>
  <c r="Q539" i="1" s="1"/>
  <c r="N539" i="1"/>
  <c r="M540" i="1"/>
  <c r="Q540" i="1" s="1" a="1"/>
  <c r="Q540" i="1" s="1"/>
  <c r="N540" i="1"/>
  <c r="M541" i="1"/>
  <c r="Q541" i="1" s="1" a="1"/>
  <c r="Q541" i="1" s="1"/>
  <c r="N541" i="1"/>
  <c r="M542" i="1"/>
  <c r="Q542" i="1" s="1" a="1"/>
  <c r="Q542" i="1" s="1"/>
  <c r="N542" i="1"/>
  <c r="M543" i="1"/>
  <c r="Q543" i="1" s="1" a="1"/>
  <c r="Q543" i="1" s="1"/>
  <c r="N543" i="1"/>
  <c r="M544" i="1"/>
  <c r="Q544" i="1" s="1" a="1"/>
  <c r="Q544" i="1" s="1"/>
  <c r="N544" i="1"/>
  <c r="M545" i="1"/>
  <c r="N545" i="1"/>
  <c r="M546" i="1"/>
  <c r="Q546" i="1" s="1" a="1"/>
  <c r="Q546" i="1" s="1"/>
  <c r="N546" i="1"/>
  <c r="M547" i="1"/>
  <c r="N547" i="1"/>
  <c r="M548" i="1"/>
  <c r="Q548" i="1" s="1" a="1"/>
  <c r="Q548" i="1" s="1"/>
  <c r="N548" i="1"/>
  <c r="M549" i="1"/>
  <c r="P549" i="1" s="1"/>
  <c r="N549" i="1"/>
  <c r="M550" i="1"/>
  <c r="Q550" i="1" s="1" a="1"/>
  <c r="Q550" i="1" s="1"/>
  <c r="N550" i="1"/>
  <c r="M551" i="1"/>
  <c r="N551" i="1"/>
  <c r="M552" i="1"/>
  <c r="Q552" i="1" s="1" a="1"/>
  <c r="Q552" i="1" s="1"/>
  <c r="N552" i="1"/>
  <c r="M553" i="1"/>
  <c r="N553" i="1"/>
  <c r="M554" i="1"/>
  <c r="Q554" i="1" s="1" a="1"/>
  <c r="Q554" i="1" s="1"/>
  <c r="N554" i="1"/>
  <c r="M555" i="1"/>
  <c r="P555" i="1" s="1"/>
  <c r="N555" i="1"/>
  <c r="M556" i="1"/>
  <c r="Q556" i="1" s="1" a="1"/>
  <c r="Q556" i="1" s="1"/>
  <c r="N556" i="1"/>
  <c r="M557" i="1"/>
  <c r="N557" i="1"/>
  <c r="M558" i="1"/>
  <c r="Q558" i="1" s="1" a="1"/>
  <c r="Q558" i="1" s="1"/>
  <c r="N558" i="1"/>
  <c r="M559" i="1"/>
  <c r="N559" i="1"/>
  <c r="M560" i="1"/>
  <c r="Q560" i="1" s="1" a="1"/>
  <c r="Q560" i="1" s="1"/>
  <c r="N560" i="1"/>
  <c r="M561" i="1"/>
  <c r="N561" i="1"/>
  <c r="M562" i="1"/>
  <c r="Q562" i="1" s="1" a="1"/>
  <c r="Q562" i="1" s="1"/>
  <c r="N562" i="1"/>
  <c r="M563" i="1"/>
  <c r="N563" i="1"/>
  <c r="M564" i="1"/>
  <c r="Q564" i="1" s="1" a="1"/>
  <c r="Q564" i="1" s="1"/>
  <c r="N564" i="1"/>
  <c r="M565" i="1"/>
  <c r="P565" i="1" s="1"/>
  <c r="N565" i="1"/>
  <c r="M566" i="1"/>
  <c r="Q566" i="1" s="1" a="1"/>
  <c r="Q566" i="1" s="1"/>
  <c r="N566" i="1"/>
  <c r="M567" i="1"/>
  <c r="N567" i="1"/>
  <c r="M568" i="1"/>
  <c r="Q568" i="1" s="1" a="1"/>
  <c r="Q568" i="1" s="1"/>
  <c r="N568" i="1"/>
  <c r="M569" i="1"/>
  <c r="N569" i="1"/>
  <c r="M570" i="1"/>
  <c r="Q570" i="1" s="1" a="1"/>
  <c r="Q570" i="1" s="1"/>
  <c r="N570" i="1"/>
  <c r="M571" i="1"/>
  <c r="P571" i="1" s="1"/>
  <c r="N571" i="1"/>
  <c r="M572" i="1"/>
  <c r="Q572" i="1" s="1" a="1"/>
  <c r="Q572" i="1" s="1"/>
  <c r="N572" i="1"/>
  <c r="M573" i="1"/>
  <c r="N573" i="1"/>
  <c r="M574" i="1"/>
  <c r="Q574" i="1" s="1" a="1"/>
  <c r="Q574" i="1" s="1"/>
  <c r="N574" i="1"/>
  <c r="M575" i="1"/>
  <c r="N575" i="1"/>
  <c r="M576" i="1"/>
  <c r="Q576" i="1" s="1" a="1"/>
  <c r="Q576" i="1" s="1"/>
  <c r="N576" i="1"/>
  <c r="M577" i="1"/>
  <c r="P577" i="1" s="1"/>
  <c r="N577" i="1"/>
  <c r="M578" i="1"/>
  <c r="Q578" i="1" s="1" a="1"/>
  <c r="Q578" i="1" s="1"/>
  <c r="N578" i="1"/>
  <c r="M579" i="1"/>
  <c r="N579" i="1"/>
  <c r="M580" i="1"/>
  <c r="Q580" i="1" s="1" a="1"/>
  <c r="Q580" i="1" s="1"/>
  <c r="N580" i="1"/>
  <c r="M581" i="1"/>
  <c r="N581" i="1"/>
  <c r="M582" i="1"/>
  <c r="Q582" i="1" s="1" a="1"/>
  <c r="Q582" i="1" s="1"/>
  <c r="N582" i="1"/>
  <c r="M583" i="1"/>
  <c r="N583" i="1"/>
  <c r="M584" i="1"/>
  <c r="Q584" i="1" s="1" a="1"/>
  <c r="Q584" i="1" s="1"/>
  <c r="N584" i="1"/>
  <c r="M585" i="1"/>
  <c r="N585" i="1"/>
  <c r="M586" i="1"/>
  <c r="Q586" i="1" s="1" a="1"/>
  <c r="Q586" i="1" s="1"/>
  <c r="N586" i="1"/>
  <c r="M587" i="1"/>
  <c r="N587" i="1"/>
  <c r="M588" i="1"/>
  <c r="Q588" i="1" s="1" a="1"/>
  <c r="Q588" i="1" s="1"/>
  <c r="N588" i="1"/>
  <c r="M589" i="1"/>
  <c r="P589" i="1" s="1"/>
  <c r="N589" i="1"/>
  <c r="M590" i="1"/>
  <c r="Q590" i="1" s="1" a="1"/>
  <c r="Q590" i="1" s="1"/>
  <c r="N590" i="1"/>
  <c r="M591" i="1"/>
  <c r="N591" i="1"/>
  <c r="M592" i="1"/>
  <c r="Q592" i="1" s="1" a="1"/>
  <c r="Q592" i="1" s="1"/>
  <c r="N592" i="1"/>
  <c r="M593" i="1"/>
  <c r="N593" i="1"/>
  <c r="M594" i="1"/>
  <c r="Q594" i="1" s="1" a="1"/>
  <c r="Q594" i="1" s="1"/>
  <c r="N594" i="1"/>
  <c r="M595" i="1"/>
  <c r="N595" i="1"/>
  <c r="M596" i="1"/>
  <c r="Q596" i="1" s="1" a="1"/>
  <c r="Q596" i="1" s="1"/>
  <c r="N596" i="1"/>
  <c r="M597" i="1"/>
  <c r="N597" i="1"/>
  <c r="M598" i="1"/>
  <c r="Q598" i="1" s="1" a="1"/>
  <c r="Q598" i="1" s="1"/>
  <c r="N598" i="1"/>
  <c r="M600" i="1"/>
  <c r="N600" i="1"/>
  <c r="M601" i="1"/>
  <c r="Q601" i="1" s="1" a="1"/>
  <c r="Q601" i="1" s="1"/>
  <c r="N601" i="1"/>
  <c r="M602" i="1"/>
  <c r="P602" i="1" s="1"/>
  <c r="N602" i="1"/>
  <c r="M603" i="1"/>
  <c r="Q603" i="1" s="1" a="1"/>
  <c r="Q603" i="1" s="1"/>
  <c r="N603" i="1"/>
  <c r="M604" i="1"/>
  <c r="N604" i="1"/>
  <c r="M605" i="1"/>
  <c r="Q605" i="1" s="1" a="1"/>
  <c r="Q605" i="1" s="1"/>
  <c r="N605" i="1"/>
  <c r="M606" i="1"/>
  <c r="N606" i="1"/>
  <c r="M607" i="1"/>
  <c r="Q607" i="1" s="1" a="1"/>
  <c r="Q607" i="1" s="1"/>
  <c r="N607" i="1"/>
  <c r="M608" i="1"/>
  <c r="P608" i="1" s="1"/>
  <c r="N608" i="1"/>
  <c r="M609" i="1"/>
  <c r="Q609" i="1" s="1" a="1"/>
  <c r="Q609" i="1" s="1"/>
  <c r="N609" i="1"/>
  <c r="M610" i="1"/>
  <c r="N610" i="1"/>
  <c r="M611" i="1"/>
  <c r="Q611" i="1" s="1" a="1"/>
  <c r="Q611" i="1" s="1"/>
  <c r="N611" i="1"/>
  <c r="M612" i="1"/>
  <c r="N612" i="1"/>
  <c r="M615" i="1"/>
  <c r="Q615" i="1" s="1" a="1"/>
  <c r="Q615" i="1" s="1"/>
  <c r="N615" i="1"/>
  <c r="M616" i="1"/>
  <c r="P616" i="1" s="1"/>
  <c r="N616" i="1"/>
  <c r="M617" i="1"/>
  <c r="Q617" i="1" s="1" a="1"/>
  <c r="Q617" i="1" s="1"/>
  <c r="N617" i="1"/>
  <c r="M618" i="1"/>
  <c r="N618" i="1"/>
  <c r="M620" i="1"/>
  <c r="Q620" i="1" s="1" a="1"/>
  <c r="Q620" i="1" s="1"/>
  <c r="N620" i="1"/>
  <c r="M621" i="1"/>
  <c r="P621" i="1" s="1"/>
  <c r="N621" i="1"/>
  <c r="M623" i="1"/>
  <c r="Q623" i="1" s="1" a="1"/>
  <c r="Q623" i="1" s="1"/>
  <c r="N623" i="1"/>
  <c r="M627" i="1"/>
  <c r="Q627" i="1" s="1" a="1"/>
  <c r="Q627" i="1" s="1"/>
  <c r="N627" i="1"/>
  <c r="M628" i="1"/>
  <c r="N628" i="1"/>
  <c r="M629" i="1"/>
  <c r="Q629" i="1" s="1" a="1"/>
  <c r="Q629" i="1" s="1"/>
  <c r="N629" i="1"/>
  <c r="M630" i="1"/>
  <c r="N630" i="1"/>
  <c r="M631" i="1"/>
  <c r="Q631" i="1" s="1" a="1"/>
  <c r="Q631" i="1" s="1"/>
  <c r="N631" i="1"/>
  <c r="M632" i="1"/>
  <c r="N632" i="1"/>
  <c r="M634" i="1"/>
  <c r="Q634" i="1" s="1" a="1"/>
  <c r="Q634" i="1" s="1"/>
  <c r="N634" i="1"/>
  <c r="M635" i="1"/>
  <c r="N635" i="1"/>
  <c r="M636" i="1"/>
  <c r="Q636" i="1" s="1" a="1"/>
  <c r="Q636" i="1" s="1"/>
  <c r="N636" i="1"/>
  <c r="M637" i="1"/>
  <c r="N637" i="1"/>
  <c r="M638" i="1"/>
  <c r="Q638" i="1" s="1" a="1"/>
  <c r="Q638" i="1" s="1"/>
  <c r="N638" i="1"/>
  <c r="M639" i="1"/>
  <c r="P639" i="1" s="1"/>
  <c r="N639" i="1"/>
  <c r="M640" i="1"/>
  <c r="Q640" i="1" s="1" a="1"/>
  <c r="Q640" i="1" s="1"/>
  <c r="N640" i="1"/>
  <c r="M641" i="1"/>
  <c r="P641" i="1" s="1"/>
  <c r="N641" i="1"/>
  <c r="M642" i="1"/>
  <c r="P642" i="1" s="1"/>
  <c r="N642" i="1"/>
  <c r="M643" i="1"/>
  <c r="N643" i="1"/>
  <c r="M645" i="1"/>
  <c r="P645" i="1" s="1"/>
  <c r="N645" i="1"/>
  <c r="M646" i="1"/>
  <c r="N646" i="1"/>
  <c r="M647" i="1"/>
  <c r="N647" i="1"/>
  <c r="M648" i="1"/>
  <c r="P648" i="1" s="1"/>
  <c r="N648" i="1"/>
  <c r="M649" i="1"/>
  <c r="N649" i="1"/>
  <c r="M650" i="1"/>
  <c r="N650" i="1"/>
  <c r="M653" i="1"/>
  <c r="P653" i="1" s="1"/>
  <c r="N653" i="1"/>
  <c r="M654" i="1"/>
  <c r="N654" i="1"/>
  <c r="M655" i="1"/>
  <c r="N655" i="1"/>
  <c r="M656" i="1"/>
  <c r="P656" i="1" s="1"/>
  <c r="N656" i="1"/>
  <c r="M658" i="1"/>
  <c r="N658" i="1"/>
  <c r="M659" i="1"/>
  <c r="N659" i="1"/>
  <c r="M660" i="1"/>
  <c r="P660" i="1" s="1"/>
  <c r="N660" i="1"/>
  <c r="M661" i="1"/>
  <c r="N661" i="1"/>
  <c r="M662" i="1"/>
  <c r="P662" i="1" s="1"/>
  <c r="N662" i="1"/>
  <c r="M663" i="1"/>
  <c r="P663" i="1" s="1"/>
  <c r="N663" i="1"/>
  <c r="M665" i="1"/>
  <c r="P665" i="1" s="1"/>
  <c r="N665" i="1"/>
  <c r="M666" i="1"/>
  <c r="P666" i="1" s="1"/>
  <c r="N666" i="1"/>
  <c r="M667" i="1"/>
  <c r="P667" i="1" s="1"/>
  <c r="N667" i="1"/>
  <c r="M668" i="1"/>
  <c r="P668" i="1" s="1"/>
  <c r="N668" i="1"/>
  <c r="M669" i="1"/>
  <c r="P669" i="1" s="1"/>
  <c r="N669" i="1"/>
  <c r="M672" i="1"/>
  <c r="N672" i="1"/>
  <c r="M673" i="1"/>
  <c r="P673" i="1" s="1"/>
  <c r="N673" i="1"/>
  <c r="M674" i="1"/>
  <c r="P674" i="1" s="1"/>
  <c r="N674" i="1"/>
  <c r="M675" i="1"/>
  <c r="P675" i="1" s="1"/>
  <c r="N675" i="1"/>
  <c r="M676" i="1"/>
  <c r="P676" i="1" s="1"/>
  <c r="N676" i="1"/>
  <c r="M677" i="1"/>
  <c r="P677" i="1" s="1"/>
  <c r="N677" i="1"/>
  <c r="M678" i="1"/>
  <c r="P678" i="1" s="1"/>
  <c r="N678" i="1"/>
  <c r="M679" i="1"/>
  <c r="P679" i="1" s="1"/>
  <c r="N679" i="1"/>
  <c r="M680" i="1"/>
  <c r="P680" i="1" s="1"/>
  <c r="N680" i="1"/>
  <c r="M681" i="1"/>
  <c r="P681" i="1" s="1"/>
  <c r="N681" i="1"/>
  <c r="M682" i="1"/>
  <c r="P682" i="1" s="1"/>
  <c r="N682" i="1"/>
  <c r="M684" i="1"/>
  <c r="P684" i="1" s="1"/>
  <c r="N684" i="1"/>
  <c r="M685" i="1"/>
  <c r="P685" i="1" s="1"/>
  <c r="N685" i="1"/>
  <c r="M686" i="1"/>
  <c r="P686" i="1" s="1"/>
  <c r="N686" i="1"/>
  <c r="M688" i="1"/>
  <c r="P688" i="1" s="1"/>
  <c r="N688" i="1"/>
  <c r="M691" i="1"/>
  <c r="Q691" i="1" s="1" a="1"/>
  <c r="Q691" i="1" s="1"/>
  <c r="N691" i="1"/>
  <c r="M692" i="1"/>
  <c r="Q692" i="1" s="1" a="1"/>
  <c r="Q692" i="1" s="1"/>
  <c r="N692" i="1"/>
  <c r="M693" i="1"/>
  <c r="Q693" i="1" s="1" a="1"/>
  <c r="Q693" i="1" s="1"/>
  <c r="N693" i="1"/>
  <c r="M694" i="1"/>
  <c r="Q694" i="1" s="1" a="1"/>
  <c r="Q694" i="1" s="1"/>
  <c r="N694" i="1"/>
  <c r="M695" i="1"/>
  <c r="Q695" i="1" s="1" a="1"/>
  <c r="Q695" i="1" s="1"/>
  <c r="N695" i="1"/>
  <c r="M696" i="1"/>
  <c r="Q696" i="1" s="1" a="1"/>
  <c r="Q696" i="1" s="1"/>
  <c r="N696" i="1"/>
  <c r="M698" i="1"/>
  <c r="Q698" i="1" s="1" a="1"/>
  <c r="Q698" i="1" s="1"/>
  <c r="N698" i="1"/>
  <c r="M699" i="1"/>
  <c r="Q699" i="1" s="1" a="1"/>
  <c r="Q699" i="1" s="1"/>
  <c r="N699" i="1"/>
  <c r="M700" i="1"/>
  <c r="Q700" i="1" s="1" a="1"/>
  <c r="Q700" i="1" s="1"/>
  <c r="N700" i="1"/>
  <c r="M701" i="1"/>
  <c r="Q701" i="1" s="1" a="1"/>
  <c r="Q701" i="1" s="1"/>
  <c r="N701" i="1"/>
  <c r="M702" i="1"/>
  <c r="Q702" i="1" s="1" a="1"/>
  <c r="Q702" i="1" s="1"/>
  <c r="N702" i="1"/>
  <c r="M703" i="1"/>
  <c r="Q703" i="1" s="1" a="1"/>
  <c r="Q703" i="1" s="1"/>
  <c r="N703" i="1"/>
  <c r="M706" i="1"/>
  <c r="Q706" i="1" s="1" a="1"/>
  <c r="Q706" i="1" s="1"/>
  <c r="N706" i="1"/>
  <c r="M707" i="1"/>
  <c r="Q707" i="1" s="1" a="1"/>
  <c r="Q707" i="1" s="1"/>
  <c r="N707" i="1"/>
  <c r="M708" i="1"/>
  <c r="Q708" i="1" s="1" a="1"/>
  <c r="Q708" i="1" s="1"/>
  <c r="N708" i="1"/>
  <c r="M711" i="1"/>
  <c r="Q711" i="1" s="1" a="1"/>
  <c r="Q711" i="1" s="1"/>
  <c r="N711" i="1"/>
  <c r="M714" i="1"/>
  <c r="Q714" i="1" s="1" a="1"/>
  <c r="Q714" i="1" s="1"/>
  <c r="N714" i="1"/>
  <c r="M715" i="1"/>
  <c r="Q715" i="1" s="1" a="1"/>
  <c r="Q715" i="1" s="1"/>
  <c r="N715" i="1"/>
  <c r="M716" i="1"/>
  <c r="Q716" i="1" s="1" a="1"/>
  <c r="Q716" i="1" s="1"/>
  <c r="N716" i="1"/>
  <c r="M717" i="1"/>
  <c r="Q717" i="1" s="1" a="1"/>
  <c r="Q717" i="1" s="1"/>
  <c r="N717" i="1"/>
  <c r="M719" i="1"/>
  <c r="Q719" i="1" s="1" a="1"/>
  <c r="Q719" i="1" s="1"/>
  <c r="N719" i="1"/>
  <c r="M720" i="1"/>
  <c r="Q720" i="1" s="1" a="1"/>
  <c r="Q720" i="1" s="1"/>
  <c r="N720" i="1"/>
  <c r="M721" i="1"/>
  <c r="Q721" i="1" s="1" a="1"/>
  <c r="Q721" i="1" s="1"/>
  <c r="N721" i="1"/>
  <c r="M722" i="1"/>
  <c r="Q722" i="1" s="1" a="1"/>
  <c r="Q722" i="1" s="1"/>
  <c r="N722" i="1"/>
  <c r="M723" i="1"/>
  <c r="Q723" i="1" s="1" a="1"/>
  <c r="Q723" i="1" s="1"/>
  <c r="N723" i="1"/>
  <c r="M724" i="1"/>
  <c r="Q724" i="1" s="1" a="1"/>
  <c r="Q724" i="1" s="1"/>
  <c r="N724" i="1"/>
  <c r="M725" i="1"/>
  <c r="Q725" i="1" s="1" a="1"/>
  <c r="Q725" i="1" s="1"/>
  <c r="N725" i="1"/>
  <c r="M726" i="1"/>
  <c r="Q726" i="1" s="1" a="1"/>
  <c r="Q726" i="1" s="1"/>
  <c r="N726" i="1"/>
  <c r="M727" i="1"/>
  <c r="Q727" i="1" s="1" a="1"/>
  <c r="Q727" i="1" s="1"/>
  <c r="N727" i="1"/>
  <c r="M728" i="1"/>
  <c r="Q728" i="1" s="1" a="1"/>
  <c r="Q728" i="1" s="1"/>
  <c r="N728" i="1"/>
  <c r="M730" i="1"/>
  <c r="Q730" i="1" s="1" a="1"/>
  <c r="Q730" i="1" s="1"/>
  <c r="N730" i="1"/>
  <c r="M731" i="1"/>
  <c r="Q731" i="1" s="1" a="1"/>
  <c r="Q731" i="1" s="1"/>
  <c r="N731" i="1"/>
  <c r="M732" i="1"/>
  <c r="Q732" i="1" s="1" a="1"/>
  <c r="Q732" i="1" s="1"/>
  <c r="N732" i="1"/>
  <c r="M733" i="1"/>
  <c r="Q733" i="1" s="1" a="1"/>
  <c r="Q733" i="1" s="1"/>
  <c r="N733" i="1"/>
  <c r="M734" i="1"/>
  <c r="Q734" i="1" s="1" a="1"/>
  <c r="Q734" i="1" s="1"/>
  <c r="N734" i="1"/>
  <c r="M735" i="1"/>
  <c r="Q735" i="1" s="1" a="1"/>
  <c r="Q735" i="1" s="1"/>
  <c r="N735" i="1"/>
  <c r="M737" i="1"/>
  <c r="Q737" i="1" s="1" a="1"/>
  <c r="Q737" i="1" s="1"/>
  <c r="N737" i="1"/>
  <c r="M738" i="1"/>
  <c r="Q738" i="1" s="1" a="1"/>
  <c r="Q738" i="1" s="1"/>
  <c r="N738" i="1"/>
  <c r="M739" i="1"/>
  <c r="Q739" i="1" s="1" a="1"/>
  <c r="Q739" i="1" s="1"/>
  <c r="N739" i="1"/>
  <c r="M740" i="1"/>
  <c r="Q740" i="1" s="1" a="1"/>
  <c r="Q740" i="1" s="1"/>
  <c r="N740" i="1"/>
  <c r="M741" i="1"/>
  <c r="Q741" i="1" s="1" a="1"/>
  <c r="Q741" i="1" s="1"/>
  <c r="N741" i="1"/>
  <c r="M742" i="1"/>
  <c r="Q742" i="1" s="1" a="1"/>
  <c r="Q742" i="1" s="1"/>
  <c r="N742" i="1"/>
  <c r="M745" i="1"/>
  <c r="Q745" i="1" s="1" a="1"/>
  <c r="Q745" i="1" s="1"/>
  <c r="N745" i="1"/>
  <c r="M746" i="1"/>
  <c r="Q746" i="1" s="1" a="1"/>
  <c r="Q746" i="1" s="1"/>
  <c r="N746" i="1"/>
  <c r="M747" i="1"/>
  <c r="Q747" i="1" s="1" a="1"/>
  <c r="Q747" i="1" s="1"/>
  <c r="N747" i="1"/>
  <c r="M748" i="1"/>
  <c r="Q748" i="1" s="1" a="1"/>
  <c r="Q748" i="1" s="1"/>
  <c r="N748" i="1"/>
  <c r="M749" i="1"/>
  <c r="Q749" i="1" s="1" a="1"/>
  <c r="Q749" i="1" s="1"/>
  <c r="N749" i="1"/>
  <c r="M750" i="1"/>
  <c r="Q750" i="1" s="1" a="1"/>
  <c r="Q750" i="1" s="1"/>
  <c r="N750" i="1"/>
  <c r="M751" i="1"/>
  <c r="Q751" i="1" s="1" a="1"/>
  <c r="Q751" i="1" s="1"/>
  <c r="N751" i="1"/>
  <c r="M752" i="1"/>
  <c r="Q752" i="1" s="1" a="1"/>
  <c r="Q752" i="1" s="1"/>
  <c r="N752" i="1"/>
  <c r="M753" i="1"/>
  <c r="Q753" i="1" s="1" a="1"/>
  <c r="Q753" i="1" s="1"/>
  <c r="N753" i="1"/>
  <c r="M754" i="1"/>
  <c r="Q754" i="1" s="1" a="1"/>
  <c r="Q754" i="1" s="1"/>
  <c r="N754" i="1"/>
  <c r="M755" i="1"/>
  <c r="Q755" i="1" s="1" a="1"/>
  <c r="Q755" i="1" s="1"/>
  <c r="N755" i="1"/>
  <c r="M756" i="1"/>
  <c r="Q756" i="1" s="1" a="1"/>
  <c r="Q756" i="1" s="1"/>
  <c r="N756" i="1"/>
  <c r="M757" i="1"/>
  <c r="Q757" i="1" s="1" a="1"/>
  <c r="Q757" i="1" s="1"/>
  <c r="N757" i="1"/>
  <c r="M760" i="1"/>
  <c r="P760" i="1" s="1"/>
  <c r="N760" i="1"/>
  <c r="M761" i="1"/>
  <c r="Q761" i="1" s="1" a="1"/>
  <c r="Q761" i="1" s="1"/>
  <c r="N761" i="1"/>
  <c r="M762" i="1"/>
  <c r="P762" i="1" s="1"/>
  <c r="N762" i="1"/>
  <c r="M763" i="1"/>
  <c r="Q763" i="1" s="1" a="1"/>
  <c r="Q763" i="1" s="1"/>
  <c r="N763" i="1"/>
  <c r="M764" i="1"/>
  <c r="P764" i="1" s="1"/>
  <c r="N764" i="1"/>
  <c r="M765" i="1"/>
  <c r="Q765" i="1" s="1" a="1"/>
  <c r="Q765" i="1" s="1"/>
  <c r="N765" i="1"/>
  <c r="M766" i="1"/>
  <c r="P766" i="1" s="1"/>
  <c r="N766" i="1"/>
  <c r="M767" i="1"/>
  <c r="Q767" i="1" s="1" a="1"/>
  <c r="Q767" i="1" s="1"/>
  <c r="N767" i="1"/>
  <c r="M768" i="1"/>
  <c r="P768" i="1" s="1"/>
  <c r="N768" i="1"/>
  <c r="M769" i="1"/>
  <c r="Q769" i="1" s="1" a="1"/>
  <c r="Q769" i="1" s="1"/>
  <c r="N769" i="1"/>
  <c r="M770" i="1"/>
  <c r="P770" i="1" s="1"/>
  <c r="N770" i="1"/>
  <c r="M771" i="1"/>
  <c r="Q771" i="1" s="1" a="1"/>
  <c r="Q771" i="1" s="1"/>
  <c r="N771" i="1"/>
  <c r="M772" i="1"/>
  <c r="P772" i="1" s="1"/>
  <c r="N772" i="1"/>
  <c r="M773" i="1"/>
  <c r="Q773" i="1" s="1" a="1"/>
  <c r="Q773" i="1" s="1"/>
  <c r="N773" i="1"/>
  <c r="M774" i="1"/>
  <c r="P774" i="1" s="1"/>
  <c r="N774" i="1"/>
  <c r="M776" i="1"/>
  <c r="Q776" i="1" s="1" a="1"/>
  <c r="Q776" i="1" s="1"/>
  <c r="N776" i="1"/>
  <c r="M777" i="1"/>
  <c r="P777" i="1" s="1"/>
  <c r="N777" i="1"/>
  <c r="M778" i="1"/>
  <c r="Q778" i="1" s="1" a="1"/>
  <c r="Q778" i="1" s="1"/>
  <c r="N778" i="1"/>
  <c r="M779" i="1"/>
  <c r="P779" i="1" s="1"/>
  <c r="N779" i="1"/>
  <c r="M780" i="1"/>
  <c r="Q780" i="1" s="1" a="1"/>
  <c r="Q780" i="1" s="1"/>
  <c r="N780" i="1"/>
  <c r="M781" i="1"/>
  <c r="P781" i="1" s="1"/>
  <c r="N781" i="1"/>
  <c r="M782" i="1"/>
  <c r="Q782" i="1" s="1" a="1"/>
  <c r="Q782" i="1" s="1"/>
  <c r="N782" i="1"/>
  <c r="M783" i="1"/>
  <c r="P783" i="1" s="1"/>
  <c r="N783" i="1"/>
  <c r="M784" i="1"/>
  <c r="Q784" i="1" s="1" a="1"/>
  <c r="Q784" i="1" s="1"/>
  <c r="N784" i="1"/>
  <c r="M785" i="1"/>
  <c r="P785" i="1" s="1"/>
  <c r="N785" i="1"/>
  <c r="M786" i="1"/>
  <c r="Q786" i="1" s="1" a="1"/>
  <c r="Q786" i="1" s="1"/>
  <c r="N786" i="1"/>
  <c r="M787" i="1"/>
  <c r="P787" i="1" s="1"/>
  <c r="N787" i="1"/>
  <c r="M788" i="1"/>
  <c r="Q788" i="1" s="1" a="1"/>
  <c r="Q788" i="1" s="1"/>
  <c r="N788" i="1"/>
  <c r="M789" i="1"/>
  <c r="P789" i="1" s="1"/>
  <c r="N789" i="1"/>
  <c r="M791" i="1"/>
  <c r="Q791" i="1" s="1" a="1"/>
  <c r="Q791" i="1" s="1"/>
  <c r="N791" i="1"/>
  <c r="M792" i="1"/>
  <c r="P792" i="1" s="1"/>
  <c r="N792" i="1"/>
  <c r="M793" i="1"/>
  <c r="Q793" i="1" s="1" a="1"/>
  <c r="Q793" i="1" s="1"/>
  <c r="N793" i="1"/>
  <c r="M794" i="1"/>
  <c r="P794" i="1" s="1"/>
  <c r="N794" i="1"/>
  <c r="M795" i="1"/>
  <c r="Q795" i="1" s="1" a="1"/>
  <c r="Q795" i="1" s="1"/>
  <c r="N795" i="1"/>
  <c r="M796" i="1"/>
  <c r="P796" i="1" s="1"/>
  <c r="N796" i="1"/>
  <c r="M797" i="1"/>
  <c r="Q797" i="1" s="1" a="1"/>
  <c r="Q797" i="1" s="1"/>
  <c r="N797" i="1"/>
  <c r="M798" i="1"/>
  <c r="P798" i="1" s="1"/>
  <c r="N798" i="1"/>
  <c r="M799" i="1"/>
  <c r="Q799" i="1" s="1" a="1"/>
  <c r="Q799" i="1" s="1"/>
  <c r="N799" i="1"/>
  <c r="M800" i="1"/>
  <c r="P800" i="1" s="1"/>
  <c r="N800" i="1"/>
  <c r="M801" i="1"/>
  <c r="Q801" i="1" s="1" a="1"/>
  <c r="Q801" i="1" s="1"/>
  <c r="N801" i="1"/>
  <c r="M802" i="1"/>
  <c r="P802" i="1" s="1"/>
  <c r="N802" i="1"/>
  <c r="M803" i="1"/>
  <c r="Q803" i="1" s="1" a="1"/>
  <c r="Q803" i="1" s="1"/>
  <c r="N803" i="1"/>
  <c r="M804" i="1"/>
  <c r="P804" i="1" s="1"/>
  <c r="N804" i="1"/>
  <c r="M805" i="1"/>
  <c r="Q805" i="1" s="1" a="1"/>
  <c r="Q805" i="1" s="1"/>
  <c r="N805" i="1"/>
  <c r="M806" i="1"/>
  <c r="P806" i="1" s="1"/>
  <c r="N806" i="1"/>
  <c r="E807" i="1" a="1"/>
  <c r="E807" i="1" s="1"/>
  <c r="M809" i="1"/>
  <c r="Q809" i="1" s="1" a="1"/>
  <c r="Q809" i="1" s="1"/>
  <c r="N809" i="1"/>
  <c r="M810" i="1"/>
  <c r="Q810" i="1" s="1" a="1"/>
  <c r="Q810" i="1" s="1"/>
  <c r="N810" i="1"/>
  <c r="M811" i="1"/>
  <c r="Q811" i="1" s="1" a="1"/>
  <c r="Q811" i="1" s="1"/>
  <c r="N811" i="1"/>
  <c r="M812" i="1"/>
  <c r="Q812" i="1" s="1" a="1"/>
  <c r="Q812" i="1" s="1"/>
  <c r="N812" i="1"/>
  <c r="M813" i="1"/>
  <c r="Q813" i="1" s="1" a="1"/>
  <c r="Q813" i="1" s="1"/>
  <c r="N813" i="1"/>
  <c r="M814" i="1"/>
  <c r="Q814" i="1" s="1" a="1"/>
  <c r="Q814" i="1" s="1"/>
  <c r="N814" i="1"/>
  <c r="M815" i="1"/>
  <c r="Q815" i="1" s="1" a="1"/>
  <c r="Q815" i="1" s="1"/>
  <c r="N815" i="1"/>
  <c r="M817" i="1"/>
  <c r="Q817" i="1" s="1" a="1"/>
  <c r="Q817" i="1" s="1"/>
  <c r="N817" i="1"/>
  <c r="M818" i="1"/>
  <c r="Q818" i="1" s="1" a="1"/>
  <c r="Q818" i="1" s="1"/>
  <c r="N818" i="1"/>
  <c r="M819" i="1"/>
  <c r="Q819" i="1" s="1" a="1"/>
  <c r="Q819" i="1" s="1"/>
  <c r="N819" i="1"/>
  <c r="M820" i="1"/>
  <c r="Q820" i="1" s="1" a="1"/>
  <c r="Q820" i="1" s="1"/>
  <c r="N820" i="1"/>
  <c r="M821" i="1"/>
  <c r="Q821" i="1" s="1" a="1"/>
  <c r="Q821" i="1" s="1"/>
  <c r="N821" i="1"/>
  <c r="E809" i="1" a="1"/>
  <c r="E809" i="1" s="1"/>
  <c r="E812" i="1" a="1"/>
  <c r="E812" i="1" s="1"/>
  <c r="E814" i="1" a="1"/>
  <c r="E814" i="1" s="1"/>
  <c r="E817" i="1" a="1"/>
  <c r="E817" i="1" s="1"/>
  <c r="E818" i="1" a="1"/>
  <c r="E818" i="1" s="1"/>
  <c r="E820" i="1" a="1"/>
  <c r="E820" i="1" s="1"/>
  <c r="M823" i="1"/>
  <c r="Q823" i="1" s="1" a="1"/>
  <c r="Q823" i="1" s="1"/>
  <c r="N823" i="1"/>
  <c r="M824" i="1"/>
  <c r="Q824" i="1" s="1" a="1"/>
  <c r="Q824" i="1" s="1"/>
  <c r="N824" i="1"/>
  <c r="M825" i="1"/>
  <c r="Q825" i="1" s="1" a="1"/>
  <c r="Q825" i="1" s="1"/>
  <c r="N825" i="1"/>
  <c r="M826" i="1"/>
  <c r="Q826" i="1" s="1" a="1"/>
  <c r="Q826" i="1" s="1"/>
  <c r="N826" i="1"/>
  <c r="E823" i="1" a="1"/>
  <c r="E823" i="1" s="1"/>
  <c r="E825" i="1" a="1"/>
  <c r="E825" i="1" s="1"/>
  <c r="E828" i="1" a="1"/>
  <c r="E828" i="1" s="1"/>
  <c r="M7" i="1"/>
  <c r="Q7" i="1" s="1" a="1"/>
  <c r="Q7" i="1" s="1"/>
  <c r="N7" i="1"/>
  <c r="M8" i="1"/>
  <c r="Q8" i="1" s="1" a="1"/>
  <c r="Q8" i="1" s="1"/>
  <c r="N8" i="1"/>
  <c r="M9" i="1"/>
  <c r="Q9" i="1" s="1" a="1"/>
  <c r="Q9" i="1" s="1"/>
  <c r="N9" i="1"/>
  <c r="M10" i="1"/>
  <c r="Q10" i="1" s="1" a="1"/>
  <c r="Q10" i="1" s="1"/>
  <c r="N10" i="1"/>
  <c r="M11" i="1"/>
  <c r="Q11" i="1" s="1" a="1"/>
  <c r="Q11" i="1" s="1"/>
  <c r="N11" i="1"/>
  <c r="M12" i="1"/>
  <c r="Q12" i="1" s="1" a="1"/>
  <c r="Q12" i="1" s="1"/>
  <c r="N12" i="1"/>
  <c r="M13" i="1"/>
  <c r="Q13" i="1" s="1" a="1"/>
  <c r="Q13" i="1" s="1"/>
  <c r="N13" i="1"/>
  <c r="M14" i="1"/>
  <c r="Q14" i="1" s="1" a="1"/>
  <c r="Q14" i="1" s="1"/>
  <c r="N14" i="1"/>
  <c r="M15" i="1"/>
  <c r="Q15" i="1" s="1" a="1"/>
  <c r="Q15" i="1" s="1"/>
  <c r="N15" i="1"/>
  <c r="M16" i="1"/>
  <c r="Q16" i="1" s="1" a="1"/>
  <c r="Q16" i="1" s="1"/>
  <c r="N16" i="1"/>
  <c r="M17" i="1"/>
  <c r="Q17" i="1" s="1" a="1"/>
  <c r="Q17" i="1" s="1"/>
  <c r="N17" i="1"/>
  <c r="M18" i="1"/>
  <c r="Q18" i="1" s="1" a="1"/>
  <c r="Q18" i="1" s="1"/>
  <c r="N18" i="1"/>
  <c r="M19" i="1"/>
  <c r="Q19" i="1" s="1" a="1"/>
  <c r="Q19" i="1" s="1"/>
  <c r="N19" i="1"/>
  <c r="M20" i="1"/>
  <c r="Q20" i="1" s="1" a="1"/>
  <c r="Q20" i="1" s="1"/>
  <c r="N20" i="1"/>
  <c r="M21" i="1"/>
  <c r="Q21" i="1" s="1" a="1"/>
  <c r="Q21" i="1" s="1"/>
  <c r="N21" i="1"/>
  <c r="M22" i="1"/>
  <c r="Q22" i="1" s="1" a="1"/>
  <c r="Q22" i="1" s="1"/>
  <c r="N22" i="1"/>
  <c r="M23" i="1"/>
  <c r="Q23" i="1" s="1" a="1"/>
  <c r="Q23" i="1" s="1"/>
  <c r="N23" i="1"/>
  <c r="M24" i="1"/>
  <c r="Q24" i="1" s="1" a="1"/>
  <c r="Q24" i="1" s="1"/>
  <c r="N24" i="1"/>
  <c r="M26" i="1"/>
  <c r="Q26" i="1" s="1" a="1"/>
  <c r="Q26" i="1" s="1"/>
  <c r="N26" i="1"/>
  <c r="M27" i="1"/>
  <c r="Q27" i="1" s="1" a="1"/>
  <c r="Q27" i="1" s="1"/>
  <c r="N27" i="1"/>
  <c r="M28" i="1"/>
  <c r="Q28" i="1" s="1" a="1"/>
  <c r="Q28" i="1" s="1"/>
  <c r="N28" i="1"/>
  <c r="M29" i="1"/>
  <c r="Q29" i="1" s="1" a="1"/>
  <c r="Q29" i="1" s="1"/>
  <c r="N29" i="1"/>
  <c r="M30" i="1"/>
  <c r="Q30" i="1" s="1" a="1"/>
  <c r="Q30" i="1" s="1"/>
  <c r="N30" i="1"/>
  <c r="M31" i="1"/>
  <c r="Q31" i="1" s="1" a="1"/>
  <c r="Q31" i="1" s="1"/>
  <c r="N31" i="1"/>
  <c r="M32" i="1"/>
  <c r="Q32" i="1" s="1" a="1"/>
  <c r="Q32" i="1" s="1"/>
  <c r="N32" i="1"/>
  <c r="M33" i="1"/>
  <c r="Q33" i="1" s="1" a="1"/>
  <c r="Q33" i="1" s="1"/>
  <c r="N33" i="1"/>
  <c r="M34" i="1"/>
  <c r="Q34" i="1" s="1" a="1"/>
  <c r="Q34" i="1" s="1"/>
  <c r="N34" i="1"/>
  <c r="M35" i="1"/>
  <c r="Q35" i="1" s="1" a="1"/>
  <c r="Q35" i="1" s="1"/>
  <c r="N35" i="1"/>
  <c r="M36" i="1"/>
  <c r="Q36" i="1" s="1" a="1"/>
  <c r="Q36" i="1" s="1"/>
  <c r="N36" i="1"/>
  <c r="M37" i="1"/>
  <c r="Q37" i="1" s="1" a="1"/>
  <c r="Q37" i="1" s="1"/>
  <c r="N37" i="1"/>
  <c r="M38" i="1"/>
  <c r="Q38" i="1" s="1" a="1"/>
  <c r="Q38" i="1" s="1"/>
  <c r="N38" i="1"/>
  <c r="M39" i="1"/>
  <c r="Q39" i="1" s="1" a="1"/>
  <c r="Q39" i="1" s="1"/>
  <c r="N39" i="1"/>
  <c r="M40" i="1"/>
  <c r="Q40" i="1" s="1" a="1"/>
  <c r="Q40" i="1" s="1"/>
  <c r="N40" i="1"/>
  <c r="M41" i="1"/>
  <c r="Q41" i="1" s="1" a="1"/>
  <c r="Q41" i="1" s="1"/>
  <c r="N41" i="1"/>
  <c r="M42" i="1"/>
  <c r="Q42" i="1" s="1" a="1"/>
  <c r="Q42" i="1" s="1"/>
  <c r="N42" i="1"/>
  <c r="M43" i="1"/>
  <c r="Q43" i="1" s="1" a="1"/>
  <c r="Q43" i="1" s="1"/>
  <c r="N43" i="1"/>
  <c r="M45" i="1"/>
  <c r="Q45" i="1" s="1" a="1"/>
  <c r="Q45" i="1" s="1"/>
  <c r="N45" i="1"/>
  <c r="M46" i="1"/>
  <c r="Q46" i="1" s="1" a="1"/>
  <c r="Q46" i="1" s="1"/>
  <c r="N46" i="1"/>
  <c r="M47" i="1"/>
  <c r="Q47" i="1" s="1" a="1"/>
  <c r="Q47" i="1" s="1"/>
  <c r="N47" i="1"/>
  <c r="M48" i="1"/>
  <c r="Q48" i="1" s="1" a="1"/>
  <c r="Q48" i="1" s="1"/>
  <c r="N48" i="1"/>
  <c r="M49" i="1"/>
  <c r="Q49" i="1" s="1" a="1"/>
  <c r="Q49" i="1" s="1"/>
  <c r="N49" i="1"/>
  <c r="M50" i="1"/>
  <c r="Q50" i="1" s="1" a="1"/>
  <c r="Q50" i="1" s="1"/>
  <c r="N50" i="1"/>
  <c r="M51" i="1"/>
  <c r="Q51" i="1" s="1" a="1"/>
  <c r="Q51" i="1" s="1"/>
  <c r="N51" i="1"/>
  <c r="M52" i="1"/>
  <c r="Q52" i="1" s="1" a="1"/>
  <c r="Q52" i="1" s="1"/>
  <c r="N52" i="1"/>
  <c r="M53" i="1"/>
  <c r="Q53" i="1" s="1" a="1"/>
  <c r="Q53" i="1" s="1"/>
  <c r="N53" i="1"/>
  <c r="M54" i="1"/>
  <c r="Q54" i="1" s="1" a="1"/>
  <c r="Q54" i="1" s="1"/>
  <c r="N54" i="1"/>
  <c r="M55" i="1"/>
  <c r="Q55" i="1" s="1" a="1"/>
  <c r="Q55" i="1" s="1"/>
  <c r="N55" i="1"/>
  <c r="M56" i="1"/>
  <c r="Q56" i="1" s="1" a="1"/>
  <c r="Q56" i="1" s="1"/>
  <c r="N56" i="1"/>
  <c r="M57" i="1"/>
  <c r="Q57" i="1" s="1" a="1"/>
  <c r="Q57" i="1" s="1"/>
  <c r="N57" i="1"/>
  <c r="M58" i="1"/>
  <c r="Q58" i="1" s="1" a="1"/>
  <c r="Q58" i="1" s="1"/>
  <c r="N58" i="1"/>
  <c r="M59" i="1"/>
  <c r="Q59" i="1" s="1" a="1"/>
  <c r="Q59" i="1" s="1"/>
  <c r="N59" i="1"/>
  <c r="M60" i="1"/>
  <c r="Q60" i="1" s="1" a="1"/>
  <c r="Q60" i="1" s="1"/>
  <c r="N60" i="1"/>
  <c r="M61" i="1"/>
  <c r="Q61" i="1" s="1" a="1"/>
  <c r="Q61" i="1" s="1"/>
  <c r="N61" i="1"/>
  <c r="M62" i="1"/>
  <c r="Q62" i="1" s="1" a="1"/>
  <c r="Q62" i="1" s="1"/>
  <c r="N62" i="1"/>
  <c r="M64" i="1"/>
  <c r="Q64" i="1" s="1" a="1"/>
  <c r="Q64" i="1" s="1"/>
  <c r="N64" i="1"/>
  <c r="M65" i="1"/>
  <c r="Q65" i="1" s="1" a="1"/>
  <c r="Q65" i="1" s="1"/>
  <c r="N65" i="1"/>
  <c r="M66" i="1"/>
  <c r="Q66" i="1" s="1" a="1"/>
  <c r="Q66" i="1" s="1"/>
  <c r="N66" i="1"/>
  <c r="M67" i="1"/>
  <c r="Q67" i="1" s="1" a="1"/>
  <c r="Q67" i="1" s="1"/>
  <c r="N67" i="1"/>
  <c r="M68" i="1"/>
  <c r="Q68" i="1" s="1" a="1"/>
  <c r="Q68" i="1" s="1"/>
  <c r="N68" i="1"/>
  <c r="M69" i="1"/>
  <c r="Q69" i="1" s="1" a="1"/>
  <c r="Q69" i="1" s="1"/>
  <c r="N69" i="1"/>
  <c r="M70" i="1"/>
  <c r="Q70" i="1" s="1" a="1"/>
  <c r="Q70" i="1" s="1"/>
  <c r="N70" i="1"/>
  <c r="M71" i="1"/>
  <c r="Q71" i="1" s="1" a="1"/>
  <c r="Q71" i="1" s="1"/>
  <c r="N71" i="1"/>
  <c r="M72" i="1"/>
  <c r="Q72" i="1" s="1" a="1"/>
  <c r="Q72" i="1" s="1"/>
  <c r="N72" i="1"/>
  <c r="M73" i="1"/>
  <c r="Q73" i="1" s="1" a="1"/>
  <c r="Q73" i="1" s="1"/>
  <c r="N73" i="1"/>
  <c r="M74" i="1"/>
  <c r="Q74" i="1" s="1" a="1"/>
  <c r="Q74" i="1" s="1"/>
  <c r="N74" i="1"/>
  <c r="M75" i="1"/>
  <c r="Q75" i="1" s="1" a="1"/>
  <c r="Q75" i="1" s="1"/>
  <c r="N75" i="1"/>
  <c r="M76" i="1"/>
  <c r="Q76" i="1" s="1" a="1"/>
  <c r="Q76" i="1" s="1"/>
  <c r="N76" i="1"/>
  <c r="M77" i="1"/>
  <c r="Q77" i="1" s="1" a="1"/>
  <c r="Q77" i="1" s="1"/>
  <c r="N77" i="1"/>
  <c r="M78" i="1"/>
  <c r="Q78" i="1" s="1" a="1"/>
  <c r="Q78" i="1" s="1"/>
  <c r="N78" i="1"/>
  <c r="M79" i="1"/>
  <c r="Q79" i="1" s="1" a="1"/>
  <c r="Q79" i="1" s="1"/>
  <c r="N79" i="1"/>
  <c r="M80" i="1"/>
  <c r="Q80" i="1" s="1" a="1"/>
  <c r="Q80" i="1" s="1"/>
  <c r="N80" i="1"/>
  <c r="M82" i="1"/>
  <c r="Q82" i="1" s="1" a="1"/>
  <c r="Q82" i="1" s="1"/>
  <c r="N82" i="1"/>
  <c r="M83" i="1"/>
  <c r="Q83" i="1" s="1" a="1"/>
  <c r="Q83" i="1" s="1"/>
  <c r="N83" i="1"/>
  <c r="M84" i="1"/>
  <c r="Q84" i="1" s="1" a="1"/>
  <c r="Q84" i="1" s="1"/>
  <c r="N84" i="1"/>
  <c r="M85" i="1"/>
  <c r="Q85" i="1" s="1" a="1"/>
  <c r="Q85" i="1" s="1"/>
  <c r="N85" i="1"/>
  <c r="M86" i="1"/>
  <c r="Q86" i="1" s="1" a="1"/>
  <c r="Q86" i="1" s="1"/>
  <c r="N86" i="1"/>
  <c r="M87" i="1"/>
  <c r="Q87" i="1" s="1" a="1"/>
  <c r="Q87" i="1" s="1"/>
  <c r="N87" i="1"/>
  <c r="M88" i="1"/>
  <c r="Q88" i="1" s="1" a="1"/>
  <c r="Q88" i="1" s="1"/>
  <c r="N88" i="1"/>
  <c r="M89" i="1"/>
  <c r="Q89" i="1" s="1" a="1"/>
  <c r="Q89" i="1" s="1"/>
  <c r="N89" i="1"/>
  <c r="M90" i="1"/>
  <c r="Q90" i="1" s="1" a="1"/>
  <c r="Q90" i="1" s="1"/>
  <c r="N90" i="1"/>
  <c r="M91" i="1"/>
  <c r="Q91" i="1" s="1" a="1"/>
  <c r="Q91" i="1" s="1"/>
  <c r="N91" i="1"/>
  <c r="M92" i="1"/>
  <c r="Q92" i="1" s="1" a="1"/>
  <c r="Q92" i="1" s="1"/>
  <c r="N92" i="1"/>
  <c r="M93" i="1"/>
  <c r="Q93" i="1" s="1" a="1"/>
  <c r="Q93" i="1" s="1"/>
  <c r="N93" i="1"/>
  <c r="M94" i="1"/>
  <c r="Q94" i="1" s="1" a="1"/>
  <c r="Q94" i="1" s="1"/>
  <c r="N94" i="1"/>
  <c r="M95" i="1"/>
  <c r="Q95" i="1" s="1" a="1"/>
  <c r="Q95" i="1" s="1"/>
  <c r="N95" i="1"/>
  <c r="M96" i="1"/>
  <c r="Q96" i="1" s="1" a="1"/>
  <c r="Q96" i="1" s="1"/>
  <c r="N96" i="1"/>
  <c r="M97" i="1"/>
  <c r="Q97" i="1" s="1" a="1"/>
  <c r="Q97" i="1" s="1"/>
  <c r="N97" i="1"/>
  <c r="M98" i="1"/>
  <c r="Q98" i="1" s="1" a="1"/>
  <c r="Q98" i="1" s="1"/>
  <c r="N98" i="1"/>
  <c r="M99" i="1"/>
  <c r="Q99" i="1" s="1" a="1"/>
  <c r="Q99" i="1" s="1"/>
  <c r="N99" i="1"/>
  <c r="M100" i="1"/>
  <c r="Q100" i="1" s="1" a="1"/>
  <c r="Q100" i="1" s="1"/>
  <c r="N100" i="1"/>
  <c r="M101" i="1"/>
  <c r="Q101" i="1" s="1" a="1"/>
  <c r="Q101" i="1" s="1"/>
  <c r="N101" i="1"/>
  <c r="M102" i="1"/>
  <c r="Q102" i="1" s="1" a="1"/>
  <c r="Q102" i="1" s="1"/>
  <c r="N102" i="1"/>
  <c r="M103" i="1"/>
  <c r="Q103" i="1" s="1" a="1"/>
  <c r="Q103" i="1" s="1"/>
  <c r="N103" i="1"/>
  <c r="M104" i="1"/>
  <c r="Q104" i="1" s="1" a="1"/>
  <c r="Q104" i="1" s="1"/>
  <c r="N104" i="1"/>
  <c r="M105" i="1"/>
  <c r="Q105" i="1" s="1" a="1"/>
  <c r="Q105" i="1" s="1"/>
  <c r="N105" i="1"/>
  <c r="M107" i="1"/>
  <c r="Q107" i="1" s="1" a="1"/>
  <c r="Q107" i="1" s="1"/>
  <c r="N107" i="1"/>
  <c r="M108" i="1"/>
  <c r="Q108" i="1" s="1" a="1"/>
  <c r="Q108" i="1" s="1"/>
  <c r="N108" i="1"/>
  <c r="M109" i="1"/>
  <c r="Q109" i="1" s="1" a="1"/>
  <c r="Q109" i="1" s="1"/>
  <c r="N109" i="1"/>
  <c r="M110" i="1"/>
  <c r="Q110" i="1" s="1" a="1"/>
  <c r="Q110" i="1" s="1"/>
  <c r="N110" i="1"/>
  <c r="M111" i="1"/>
  <c r="Q111" i="1" s="1" a="1"/>
  <c r="Q111" i="1" s="1"/>
  <c r="N111" i="1"/>
  <c r="M112" i="1"/>
  <c r="Q112" i="1" s="1" a="1"/>
  <c r="Q112" i="1" s="1"/>
  <c r="N112" i="1"/>
  <c r="M113" i="1"/>
  <c r="Q113" i="1" s="1" a="1"/>
  <c r="Q113" i="1" s="1"/>
  <c r="N113" i="1"/>
  <c r="M114" i="1"/>
  <c r="Q114" i="1" s="1" a="1"/>
  <c r="Q114" i="1" s="1"/>
  <c r="N114" i="1"/>
  <c r="M115" i="1"/>
  <c r="Q115" i="1" s="1" a="1"/>
  <c r="Q115" i="1" s="1"/>
  <c r="N115" i="1"/>
  <c r="M116" i="1"/>
  <c r="Q116" i="1" s="1" a="1"/>
  <c r="Q116" i="1" s="1"/>
  <c r="N116" i="1"/>
  <c r="M117" i="1"/>
  <c r="Q117" i="1" s="1" a="1"/>
  <c r="Q117" i="1" s="1"/>
  <c r="N117" i="1"/>
  <c r="M118" i="1"/>
  <c r="Q118" i="1" s="1" a="1"/>
  <c r="Q118" i="1" s="1"/>
  <c r="N118" i="1"/>
  <c r="M119" i="1"/>
  <c r="Q119" i="1" s="1" a="1"/>
  <c r="Q119" i="1" s="1"/>
  <c r="N119" i="1"/>
  <c r="M120" i="1"/>
  <c r="Q120" i="1" s="1" a="1"/>
  <c r="Q120" i="1" s="1"/>
  <c r="N120" i="1"/>
  <c r="M121" i="1"/>
  <c r="Q121" i="1" s="1" a="1"/>
  <c r="Q121" i="1" s="1"/>
  <c r="N121" i="1"/>
  <c r="M122" i="1"/>
  <c r="Q122" i="1" s="1" a="1"/>
  <c r="Q122" i="1" s="1"/>
  <c r="N122" i="1"/>
  <c r="M123" i="1"/>
  <c r="Q123" i="1" s="1" a="1"/>
  <c r="Q123" i="1" s="1"/>
  <c r="N123" i="1"/>
  <c r="M124" i="1"/>
  <c r="Q124" i="1" s="1" a="1"/>
  <c r="Q124" i="1" s="1"/>
  <c r="N124" i="1"/>
  <c r="M125" i="1"/>
  <c r="Q125" i="1" s="1" a="1"/>
  <c r="Q125" i="1" s="1"/>
  <c r="N125" i="1"/>
  <c r="M126" i="1"/>
  <c r="Q126" i="1" s="1" a="1"/>
  <c r="Q126" i="1" s="1"/>
  <c r="N126" i="1"/>
  <c r="M127" i="1"/>
  <c r="Q127" i="1" s="1" a="1"/>
  <c r="Q127" i="1" s="1"/>
  <c r="N127" i="1"/>
  <c r="M128" i="1"/>
  <c r="Q128" i="1" s="1" a="1"/>
  <c r="Q128" i="1" s="1"/>
  <c r="N128" i="1"/>
  <c r="M129" i="1"/>
  <c r="Q129" i="1" s="1" a="1"/>
  <c r="Q129" i="1" s="1"/>
  <c r="N129" i="1"/>
  <c r="M130" i="1"/>
  <c r="Q130" i="1" s="1" a="1"/>
  <c r="Q130" i="1" s="1"/>
  <c r="N130" i="1"/>
  <c r="M131" i="1"/>
  <c r="Q131" i="1" s="1" a="1"/>
  <c r="Q131" i="1" s="1"/>
  <c r="N131" i="1"/>
  <c r="M132" i="1"/>
  <c r="Q132" i="1" s="1" a="1"/>
  <c r="Q132" i="1" s="1"/>
  <c r="N132" i="1"/>
  <c r="M133" i="1"/>
  <c r="Q133" i="1" s="1" a="1"/>
  <c r="Q133" i="1" s="1"/>
  <c r="N133" i="1"/>
  <c r="M134" i="1"/>
  <c r="Q134" i="1" s="1" a="1"/>
  <c r="Q134" i="1" s="1"/>
  <c r="N134" i="1"/>
  <c r="M135" i="1"/>
  <c r="Q135" i="1" s="1" a="1"/>
  <c r="Q135" i="1" s="1"/>
  <c r="N135" i="1"/>
  <c r="M137" i="1"/>
  <c r="Q137" i="1" s="1" a="1"/>
  <c r="Q137" i="1" s="1"/>
  <c r="N137" i="1"/>
  <c r="M138" i="1"/>
  <c r="Q138" i="1" s="1" a="1"/>
  <c r="Q138" i="1" s="1"/>
  <c r="N138" i="1"/>
  <c r="M139" i="1"/>
  <c r="Q139" i="1" s="1" a="1"/>
  <c r="Q139" i="1" s="1"/>
  <c r="N139" i="1"/>
  <c r="M140" i="1"/>
  <c r="Q140" i="1" s="1" a="1"/>
  <c r="Q140" i="1" s="1"/>
  <c r="N140" i="1"/>
  <c r="M142" i="1"/>
  <c r="Q142" i="1" s="1" a="1"/>
  <c r="Q142" i="1" s="1"/>
  <c r="N142" i="1"/>
  <c r="M143" i="1"/>
  <c r="Q143" i="1" s="1" a="1"/>
  <c r="Q143" i="1" s="1"/>
  <c r="N143" i="1"/>
  <c r="M144" i="1"/>
  <c r="Q144" i="1" s="1" a="1"/>
  <c r="Q144" i="1" s="1"/>
  <c r="N144" i="1"/>
  <c r="M145" i="1"/>
  <c r="Q145" i="1" s="1" a="1"/>
  <c r="Q145" i="1" s="1"/>
  <c r="N145" i="1"/>
  <c r="M147" i="1"/>
  <c r="Q147" i="1" s="1" a="1"/>
  <c r="Q147" i="1" s="1"/>
  <c r="N147" i="1"/>
  <c r="M148" i="1"/>
  <c r="Q148" i="1" s="1" a="1"/>
  <c r="Q148" i="1" s="1"/>
  <c r="N148" i="1"/>
  <c r="M149" i="1"/>
  <c r="Q149" i="1" s="1" a="1"/>
  <c r="Q149" i="1" s="1"/>
  <c r="N149" i="1"/>
  <c r="M150" i="1"/>
  <c r="Q150" i="1" s="1" a="1"/>
  <c r="Q150" i="1" s="1"/>
  <c r="N150" i="1"/>
  <c r="M151" i="1"/>
  <c r="Q151" i="1" s="1" a="1"/>
  <c r="Q151" i="1" s="1"/>
  <c r="N151" i="1"/>
  <c r="M153" i="1"/>
  <c r="Q153" i="1" s="1" a="1"/>
  <c r="Q153" i="1" s="1"/>
  <c r="N153" i="1"/>
  <c r="M154" i="1"/>
  <c r="Q154" i="1" s="1" a="1"/>
  <c r="Q154" i="1" s="1"/>
  <c r="N154" i="1"/>
  <c r="M155" i="1"/>
  <c r="Q155" i="1" s="1" a="1"/>
  <c r="Q155" i="1" s="1"/>
  <c r="N155" i="1"/>
  <c r="M156" i="1"/>
  <c r="Q156" i="1" s="1" a="1"/>
  <c r="Q156" i="1" s="1"/>
  <c r="N156" i="1"/>
  <c r="M157" i="1"/>
  <c r="Q157" i="1" s="1" a="1"/>
  <c r="Q157" i="1" s="1"/>
  <c r="N157" i="1"/>
  <c r="M159" i="1"/>
  <c r="Q159" i="1" s="1" a="1"/>
  <c r="Q159" i="1" s="1"/>
  <c r="N159" i="1"/>
  <c r="M160" i="1"/>
  <c r="Q160" i="1" s="1" a="1"/>
  <c r="Q160" i="1" s="1"/>
  <c r="N160" i="1"/>
  <c r="M161" i="1"/>
  <c r="Q161" i="1" s="1" a="1"/>
  <c r="Q161" i="1" s="1"/>
  <c r="N161" i="1"/>
  <c r="M162" i="1"/>
  <c r="Q162" i="1" s="1" a="1"/>
  <c r="Q162" i="1" s="1"/>
  <c r="N162" i="1"/>
  <c r="M163" i="1"/>
  <c r="Q163" i="1" s="1" a="1"/>
  <c r="Q163" i="1" s="1"/>
  <c r="N163" i="1"/>
  <c r="M164" i="1"/>
  <c r="Q164" i="1" s="1" a="1"/>
  <c r="Q164" i="1" s="1"/>
  <c r="N164" i="1"/>
  <c r="M165" i="1"/>
  <c r="Q165" i="1" s="1" a="1"/>
  <c r="Q165" i="1" s="1"/>
  <c r="N165" i="1"/>
  <c r="M167" i="1"/>
  <c r="Q167" i="1" s="1" a="1"/>
  <c r="Q167" i="1" s="1"/>
  <c r="N167" i="1"/>
  <c r="M168" i="1"/>
  <c r="Q168" i="1" s="1" a="1"/>
  <c r="Q168" i="1" s="1"/>
  <c r="N168" i="1"/>
  <c r="M169" i="1"/>
  <c r="Q169" i="1" s="1" a="1"/>
  <c r="Q169" i="1" s="1"/>
  <c r="N169" i="1"/>
  <c r="M170" i="1"/>
  <c r="Q170" i="1" s="1" a="1"/>
  <c r="Q170" i="1" s="1"/>
  <c r="N170" i="1"/>
  <c r="M171" i="1"/>
  <c r="Q171" i="1" s="1" a="1"/>
  <c r="Q171" i="1" s="1"/>
  <c r="N171" i="1"/>
  <c r="M172" i="1"/>
  <c r="Q172" i="1" s="1" a="1"/>
  <c r="Q172" i="1" s="1"/>
  <c r="N172" i="1"/>
  <c r="M173" i="1"/>
  <c r="Q173" i="1" s="1" a="1"/>
  <c r="Q173" i="1" s="1"/>
  <c r="N173" i="1"/>
  <c r="M175" i="1"/>
  <c r="Q175" i="1" s="1" a="1"/>
  <c r="Q175" i="1" s="1"/>
  <c r="N175" i="1"/>
  <c r="M176" i="1"/>
  <c r="Q176" i="1" s="1" a="1"/>
  <c r="Q176" i="1" s="1"/>
  <c r="N176" i="1"/>
  <c r="M177" i="1"/>
  <c r="Q177" i="1" s="1" a="1"/>
  <c r="Q177" i="1" s="1"/>
  <c r="N177" i="1"/>
  <c r="M178" i="1"/>
  <c r="Q178" i="1" s="1" a="1"/>
  <c r="Q178" i="1" s="1"/>
  <c r="N178" i="1"/>
  <c r="M179" i="1"/>
  <c r="Q179" i="1" s="1" a="1"/>
  <c r="Q179" i="1" s="1"/>
  <c r="N179" i="1"/>
  <c r="M180" i="1"/>
  <c r="Q180" i="1" s="1" a="1"/>
  <c r="Q180" i="1" s="1"/>
  <c r="N180" i="1"/>
  <c r="M181" i="1"/>
  <c r="Q181" i="1" s="1" a="1"/>
  <c r="Q181" i="1" s="1"/>
  <c r="N181" i="1"/>
  <c r="M182" i="1"/>
  <c r="Q182" i="1" s="1" a="1"/>
  <c r="Q182" i="1" s="1"/>
  <c r="N182" i="1"/>
  <c r="M183" i="1"/>
  <c r="Q183" i="1" s="1" a="1"/>
  <c r="Q183" i="1" s="1"/>
  <c r="N183" i="1"/>
  <c r="M185" i="1"/>
  <c r="Q185" i="1" s="1" a="1"/>
  <c r="Q185" i="1" s="1"/>
  <c r="N185" i="1"/>
  <c r="M186" i="1"/>
  <c r="Q186" i="1" s="1" a="1"/>
  <c r="Q186" i="1" s="1"/>
  <c r="N186" i="1"/>
  <c r="M187" i="1"/>
  <c r="Q187" i="1" s="1" a="1"/>
  <c r="Q187" i="1" s="1"/>
  <c r="N187" i="1"/>
  <c r="M188" i="1"/>
  <c r="Q188" i="1" s="1" a="1"/>
  <c r="Q188" i="1" s="1"/>
  <c r="N188" i="1"/>
  <c r="M189" i="1"/>
  <c r="Q189" i="1" s="1" a="1"/>
  <c r="Q189" i="1" s="1"/>
  <c r="N189" i="1"/>
  <c r="M190" i="1"/>
  <c r="Q190" i="1" s="1" a="1"/>
  <c r="Q190" i="1" s="1"/>
  <c r="N190" i="1"/>
  <c r="M191" i="1"/>
  <c r="Q191" i="1" s="1" a="1"/>
  <c r="Q191" i="1" s="1"/>
  <c r="N191" i="1"/>
  <c r="M192" i="1"/>
  <c r="Q192" i="1" s="1" a="1"/>
  <c r="Q192" i="1" s="1"/>
  <c r="N192" i="1"/>
  <c r="M193" i="1"/>
  <c r="Q193" i="1" s="1" a="1"/>
  <c r="Q193" i="1" s="1"/>
  <c r="N193" i="1"/>
  <c r="M194" i="1"/>
  <c r="Q194" i="1" s="1" a="1"/>
  <c r="Q194" i="1" s="1"/>
  <c r="N194" i="1"/>
  <c r="M195" i="1"/>
  <c r="Q195" i="1" s="1" a="1"/>
  <c r="Q195" i="1" s="1"/>
  <c r="N195" i="1"/>
  <c r="M196" i="1"/>
  <c r="Q196" i="1" s="1" a="1"/>
  <c r="Q196" i="1" s="1"/>
  <c r="N196" i="1"/>
  <c r="M197" i="1"/>
  <c r="Q197" i="1" s="1" a="1"/>
  <c r="Q197" i="1" s="1"/>
  <c r="N197" i="1"/>
  <c r="M198" i="1"/>
  <c r="Q198" i="1" s="1" a="1"/>
  <c r="Q198" i="1" s="1"/>
  <c r="N198" i="1"/>
  <c r="M199" i="1"/>
  <c r="Q199" i="1" s="1" a="1"/>
  <c r="Q199" i="1" s="1"/>
  <c r="N199" i="1"/>
  <c r="M200" i="1"/>
  <c r="Q200" i="1" s="1" a="1"/>
  <c r="Q200" i="1" s="1"/>
  <c r="N200" i="1"/>
  <c r="M201" i="1"/>
  <c r="Q201" i="1" s="1" a="1"/>
  <c r="Q201" i="1" s="1"/>
  <c r="N201" i="1"/>
  <c r="M202" i="1"/>
  <c r="Q202" i="1" s="1" a="1"/>
  <c r="Q202" i="1" s="1"/>
  <c r="N202" i="1"/>
  <c r="M203" i="1"/>
  <c r="Q203" i="1" s="1" a="1"/>
  <c r="Q203" i="1" s="1"/>
  <c r="N203" i="1"/>
  <c r="M204" i="1"/>
  <c r="Q204" i="1" s="1" a="1"/>
  <c r="Q204" i="1" s="1"/>
  <c r="N204" i="1"/>
  <c r="M205" i="1"/>
  <c r="Q205" i="1" s="1" a="1"/>
  <c r="Q205" i="1" s="1"/>
  <c r="N205" i="1"/>
  <c r="M206" i="1"/>
  <c r="Q206" i="1" s="1" a="1"/>
  <c r="Q206" i="1" s="1"/>
  <c r="N206" i="1"/>
  <c r="M208" i="1"/>
  <c r="Q208" i="1" s="1" a="1"/>
  <c r="Q208" i="1" s="1"/>
  <c r="N208" i="1"/>
  <c r="M209" i="1"/>
  <c r="Q209" i="1" s="1" a="1"/>
  <c r="Q209" i="1" s="1"/>
  <c r="N209" i="1"/>
  <c r="M210" i="1"/>
  <c r="Q210" i="1" s="1" a="1"/>
  <c r="Q210" i="1" s="1"/>
  <c r="N210" i="1"/>
  <c r="M211" i="1"/>
  <c r="Q211" i="1" s="1" a="1"/>
  <c r="Q211" i="1" s="1"/>
  <c r="N211" i="1"/>
  <c r="M212" i="1"/>
  <c r="Q212" i="1" s="1" a="1"/>
  <c r="Q212" i="1" s="1"/>
  <c r="N212" i="1"/>
  <c r="M213" i="1"/>
  <c r="Q213" i="1" s="1" a="1"/>
  <c r="Q213" i="1" s="1"/>
  <c r="N213" i="1"/>
  <c r="M214" i="1"/>
  <c r="Q214" i="1" s="1" a="1"/>
  <c r="Q214" i="1" s="1"/>
  <c r="N214" i="1"/>
  <c r="M215" i="1"/>
  <c r="Q215" i="1" s="1" a="1"/>
  <c r="Q215" i="1" s="1"/>
  <c r="N215" i="1"/>
  <c r="M216" i="1"/>
  <c r="Q216" i="1" s="1" a="1"/>
  <c r="Q216" i="1" s="1"/>
  <c r="N216" i="1"/>
  <c r="M217" i="1"/>
  <c r="Q217" i="1" s="1" a="1"/>
  <c r="Q217" i="1" s="1"/>
  <c r="N217" i="1"/>
  <c r="M218" i="1"/>
  <c r="Q218" i="1" s="1" a="1"/>
  <c r="Q218" i="1" s="1"/>
  <c r="N218" i="1"/>
  <c r="M219" i="1"/>
  <c r="Q219" i="1" s="1" a="1"/>
  <c r="Q219" i="1" s="1"/>
  <c r="N219" i="1"/>
  <c r="M828" i="1"/>
  <c r="Q828" i="1" s="1" a="1"/>
  <c r="Q828" i="1" s="1"/>
  <c r="N828" i="1"/>
  <c r="N3" i="1"/>
  <c r="N4" i="1"/>
  <c r="N5" i="1"/>
  <c r="N6" i="1"/>
  <c r="N25" i="1"/>
  <c r="N44" i="1"/>
  <c r="N63" i="1"/>
  <c r="N81" i="1"/>
  <c r="N106" i="1"/>
  <c r="N136" i="1"/>
  <c r="N141" i="1"/>
  <c r="N146" i="1"/>
  <c r="N152" i="1"/>
  <c r="N158" i="1"/>
  <c r="N166" i="1"/>
  <c r="N174" i="1"/>
  <c r="N184" i="1"/>
  <c r="N207" i="1"/>
  <c r="N220" i="1"/>
  <c r="N221" i="1"/>
  <c r="N222" i="1"/>
  <c r="N223" i="1"/>
  <c r="N237" i="1"/>
  <c r="N250" i="1"/>
  <c r="N262" i="1"/>
  <c r="N274" i="1"/>
  <c r="N284" i="1"/>
  <c r="N318" i="1"/>
  <c r="N350" i="1"/>
  <c r="N375" i="1"/>
  <c r="N376" i="1"/>
  <c r="N377" i="1"/>
  <c r="N383" i="1"/>
  <c r="N384" i="1"/>
  <c r="N410" i="1"/>
  <c r="N417" i="1"/>
  <c r="N420" i="1"/>
  <c r="N421" i="1"/>
  <c r="N426" i="1"/>
  <c r="N427" i="1"/>
  <c r="N428" i="1"/>
  <c r="N429" i="1"/>
  <c r="N448" i="1"/>
  <c r="N453" i="1"/>
  <c r="N459" i="1"/>
  <c r="N460" i="1"/>
  <c r="N471" i="1"/>
  <c r="N479" i="1"/>
  <c r="N484" i="1"/>
  <c r="N486" i="1"/>
  <c r="N487" i="1"/>
  <c r="N488" i="1"/>
  <c r="N489" i="1"/>
  <c r="N490" i="1"/>
  <c r="N501" i="1"/>
  <c r="N506" i="1"/>
  <c r="N507" i="1"/>
  <c r="N508" i="1"/>
  <c r="N513" i="1"/>
  <c r="N518" i="1"/>
  <c r="N519" i="1"/>
  <c r="N520" i="1"/>
  <c r="N526" i="1"/>
  <c r="N599" i="1"/>
  <c r="N613" i="1"/>
  <c r="N614" i="1"/>
  <c r="N619" i="1"/>
  <c r="N622" i="1"/>
  <c r="N624" i="1"/>
  <c r="N625" i="1"/>
  <c r="N626" i="1"/>
  <c r="N633" i="1"/>
  <c r="N644" i="1"/>
  <c r="N651" i="1"/>
  <c r="N652" i="1"/>
  <c r="N657" i="1"/>
  <c r="N664" i="1"/>
  <c r="N670" i="1"/>
  <c r="N671" i="1"/>
  <c r="N683" i="1"/>
  <c r="N687" i="1"/>
  <c r="N689" i="1"/>
  <c r="N690" i="1"/>
  <c r="N697" i="1"/>
  <c r="N704" i="1"/>
  <c r="N705" i="1"/>
  <c r="N709" i="1"/>
  <c r="N710" i="1"/>
  <c r="N712" i="1"/>
  <c r="N713" i="1"/>
  <c r="N718" i="1"/>
  <c r="N729" i="1"/>
  <c r="N736" i="1"/>
  <c r="N743" i="1"/>
  <c r="N744" i="1"/>
  <c r="N758" i="1"/>
  <c r="N759" i="1"/>
  <c r="N775" i="1"/>
  <c r="N790" i="1"/>
  <c r="N807" i="1"/>
  <c r="N808" i="1"/>
  <c r="N816" i="1"/>
  <c r="N822" i="1"/>
  <c r="N827" i="1"/>
  <c r="M4" i="1"/>
  <c r="M5" i="1"/>
  <c r="M6" i="1"/>
  <c r="M25" i="1"/>
  <c r="M44" i="1"/>
  <c r="M63" i="1"/>
  <c r="M81" i="1"/>
  <c r="M106" i="1"/>
  <c r="M136" i="1"/>
  <c r="M141" i="1"/>
  <c r="M146" i="1"/>
  <c r="M152" i="1"/>
  <c r="M158" i="1"/>
  <c r="M166" i="1"/>
  <c r="M174" i="1"/>
  <c r="M184" i="1"/>
  <c r="M207" i="1"/>
  <c r="M220" i="1"/>
  <c r="M221" i="1"/>
  <c r="M222" i="1"/>
  <c r="M223" i="1"/>
  <c r="M237" i="1"/>
  <c r="M250" i="1"/>
  <c r="M262" i="1"/>
  <c r="M274" i="1"/>
  <c r="M284" i="1"/>
  <c r="M318" i="1"/>
  <c r="M350" i="1"/>
  <c r="M375" i="1"/>
  <c r="M376" i="1"/>
  <c r="M377" i="1"/>
  <c r="M383" i="1"/>
  <c r="M384" i="1"/>
  <c r="M410" i="1"/>
  <c r="M417" i="1"/>
  <c r="M420" i="1"/>
  <c r="M421" i="1"/>
  <c r="M426" i="1"/>
  <c r="M427" i="1"/>
  <c r="M428" i="1"/>
  <c r="M429" i="1"/>
  <c r="M448" i="1"/>
  <c r="M453" i="1"/>
  <c r="M459" i="1"/>
  <c r="M460" i="1"/>
  <c r="M471" i="1"/>
  <c r="M479" i="1"/>
  <c r="M484" i="1"/>
  <c r="M486" i="1"/>
  <c r="M487" i="1"/>
  <c r="M488" i="1"/>
  <c r="M489" i="1"/>
  <c r="M490" i="1"/>
  <c r="M501" i="1"/>
  <c r="M506" i="1"/>
  <c r="M507" i="1"/>
  <c r="M508" i="1"/>
  <c r="M513" i="1"/>
  <c r="M518" i="1"/>
  <c r="M519" i="1"/>
  <c r="M520" i="1"/>
  <c r="M526" i="1"/>
  <c r="M599" i="1"/>
  <c r="M613" i="1"/>
  <c r="M614" i="1"/>
  <c r="M619" i="1"/>
  <c r="M622" i="1"/>
  <c r="M624" i="1"/>
  <c r="M625" i="1"/>
  <c r="M626" i="1"/>
  <c r="M633" i="1"/>
  <c r="M644" i="1"/>
  <c r="M651" i="1"/>
  <c r="M652" i="1"/>
  <c r="M657" i="1"/>
  <c r="M664" i="1"/>
  <c r="M670" i="1"/>
  <c r="M671" i="1"/>
  <c r="M683" i="1"/>
  <c r="M687" i="1"/>
  <c r="M689" i="1"/>
  <c r="M690" i="1"/>
  <c r="M697" i="1"/>
  <c r="M704" i="1"/>
  <c r="M705" i="1"/>
  <c r="M709" i="1"/>
  <c r="M710" i="1"/>
  <c r="M712" i="1"/>
  <c r="M713" i="1"/>
  <c r="M718" i="1"/>
  <c r="M729" i="1"/>
  <c r="M736" i="1"/>
  <c r="M743" i="1"/>
  <c r="M744" i="1"/>
  <c r="M758" i="1"/>
  <c r="M759" i="1"/>
  <c r="M775" i="1"/>
  <c r="M790" i="1"/>
  <c r="M807" i="1"/>
  <c r="M808" i="1"/>
  <c r="M816" i="1"/>
  <c r="M822" i="1"/>
  <c r="M827" i="1"/>
  <c r="M3" i="1"/>
  <c r="P597" i="1" l="1"/>
  <c r="Q597" i="1" a="1"/>
  <c r="Q597" i="1" s="1"/>
  <c r="P593" i="1"/>
  <c r="Q593" i="1" a="1"/>
  <c r="Q593" i="1" s="1"/>
  <c r="P591" i="1"/>
  <c r="Q591" i="1" a="1"/>
  <c r="Q591" i="1" s="1"/>
  <c r="P587" i="1"/>
  <c r="Q587" i="1" a="1"/>
  <c r="Q587" i="1" s="1"/>
  <c r="P583" i="1"/>
  <c r="Q583" i="1" a="1"/>
  <c r="Q583" i="1" s="1"/>
  <c r="P581" i="1"/>
  <c r="Q581" i="1" a="1"/>
  <c r="Q581" i="1" s="1"/>
  <c r="P579" i="1"/>
  <c r="Q579" i="1" a="1"/>
  <c r="Q579" i="1" s="1"/>
  <c r="P575" i="1"/>
  <c r="Q575" i="1" a="1"/>
  <c r="Q575" i="1" s="1"/>
  <c r="P573" i="1"/>
  <c r="Q573" i="1" a="1"/>
  <c r="Q573" i="1" s="1"/>
  <c r="P569" i="1"/>
  <c r="Q569" i="1" a="1"/>
  <c r="Q569" i="1" s="1"/>
  <c r="P567" i="1"/>
  <c r="Q567" i="1" a="1"/>
  <c r="Q567" i="1" s="1"/>
  <c r="P561" i="1"/>
  <c r="Q561" i="1" a="1"/>
  <c r="Q561" i="1" s="1"/>
  <c r="P553" i="1"/>
  <c r="Q553" i="1" a="1"/>
  <c r="Q553" i="1" s="1"/>
  <c r="P551" i="1"/>
  <c r="Q551" i="1" a="1"/>
  <c r="Q551" i="1" s="1"/>
  <c r="P547" i="1"/>
  <c r="Q547" i="1" a="1"/>
  <c r="Q547" i="1" s="1"/>
  <c r="Q804" i="1" a="1"/>
  <c r="Q804" i="1" s="1"/>
  <c r="Q798" i="1" a="1"/>
  <c r="Q798" i="1" s="1"/>
  <c r="Q792" i="1" a="1"/>
  <c r="Q792" i="1" s="1"/>
  <c r="Q789" i="1" a="1"/>
  <c r="Q789" i="1" s="1"/>
  <c r="Q783" i="1" a="1"/>
  <c r="Q783" i="1" s="1"/>
  <c r="Q777" i="1" a="1"/>
  <c r="Q777" i="1" s="1"/>
  <c r="Q770" i="1" a="1"/>
  <c r="Q770" i="1" s="1"/>
  <c r="Q764" i="1" a="1"/>
  <c r="Q764" i="1" s="1"/>
  <c r="Q686" i="1" a="1"/>
  <c r="Q686" i="1" s="1"/>
  <c r="Q682" i="1" a="1"/>
  <c r="Q682" i="1" s="1"/>
  <c r="Q679" i="1" a="1"/>
  <c r="Q679" i="1" s="1"/>
  <c r="Q676" i="1" a="1"/>
  <c r="Q676" i="1" s="1"/>
  <c r="Q673" i="1" a="1"/>
  <c r="Q673" i="1" s="1"/>
  <c r="Q667" i="1" a="1"/>
  <c r="Q667" i="1" s="1"/>
  <c r="Q662" i="1" a="1"/>
  <c r="Q662" i="1" s="1"/>
  <c r="Q656" i="1" a="1"/>
  <c r="Q656" i="1" s="1"/>
  <c r="Q648" i="1" a="1"/>
  <c r="Q648" i="1" s="1"/>
  <c r="Q642" i="1" a="1"/>
  <c r="Q642" i="1" s="1"/>
  <c r="Q621" i="1" a="1"/>
  <c r="Q621" i="1" s="1"/>
  <c r="Q555" i="1" a="1"/>
  <c r="Q555" i="1" s="1"/>
  <c r="Q371" i="1" a="1"/>
  <c r="Q371" i="1" s="1"/>
  <c r="P672" i="1"/>
  <c r="Q672" i="1" a="1"/>
  <c r="Q672" i="1" s="1"/>
  <c r="P661" i="1"/>
  <c r="Q661" i="1" a="1"/>
  <c r="Q661" i="1" s="1"/>
  <c r="P659" i="1"/>
  <c r="Q659" i="1" a="1"/>
  <c r="Q659" i="1" s="1"/>
  <c r="P654" i="1"/>
  <c r="Q654" i="1" a="1"/>
  <c r="Q654" i="1" s="1"/>
  <c r="P650" i="1"/>
  <c r="Q650" i="1" a="1"/>
  <c r="Q650" i="1" s="1"/>
  <c r="P646" i="1"/>
  <c r="Q646" i="1" a="1"/>
  <c r="Q646" i="1" s="1"/>
  <c r="P637" i="1"/>
  <c r="Q637" i="1" a="1"/>
  <c r="Q637" i="1" s="1"/>
  <c r="P632" i="1"/>
  <c r="Q632" i="1" a="1"/>
  <c r="Q632" i="1" s="1"/>
  <c r="P628" i="1"/>
  <c r="Q628" i="1" a="1"/>
  <c r="Q628" i="1" s="1"/>
  <c r="Q806" i="1" a="1"/>
  <c r="Q806" i="1" s="1"/>
  <c r="Q800" i="1" a="1"/>
  <c r="Q800" i="1" s="1"/>
  <c r="Q785" i="1" a="1"/>
  <c r="Q785" i="1" s="1"/>
  <c r="Q772" i="1" a="1"/>
  <c r="Q772" i="1" s="1"/>
  <c r="Q766" i="1" a="1"/>
  <c r="Q766" i="1" s="1"/>
  <c r="Q760" i="1" a="1"/>
  <c r="Q760" i="1" s="1"/>
  <c r="Q681" i="1" a="1"/>
  <c r="Q681" i="1" s="1"/>
  <c r="Q678" i="1" a="1"/>
  <c r="Q678" i="1" s="1"/>
  <c r="Q666" i="1" a="1"/>
  <c r="Q666" i="1" s="1"/>
  <c r="Q641" i="1" a="1"/>
  <c r="Q641" i="1" s="1"/>
  <c r="Q616" i="1" a="1"/>
  <c r="Q616" i="1" s="1"/>
  <c r="Q602" i="1" a="1"/>
  <c r="Q602" i="1" s="1"/>
  <c r="Q589" i="1" a="1"/>
  <c r="Q589" i="1" s="1"/>
  <c r="Q577" i="1" a="1"/>
  <c r="Q577" i="1" s="1"/>
  <c r="Q565" i="1" a="1"/>
  <c r="Q565" i="1" s="1"/>
  <c r="P643" i="1"/>
  <c r="Q643" i="1" a="1"/>
  <c r="Q643" i="1" s="1"/>
  <c r="P635" i="1"/>
  <c r="Q635" i="1" a="1"/>
  <c r="Q635" i="1" s="1"/>
  <c r="P630" i="1"/>
  <c r="Q630" i="1" a="1"/>
  <c r="Q630" i="1" s="1"/>
  <c r="Q794" i="1" a="1"/>
  <c r="Q794" i="1" s="1"/>
  <c r="Q779" i="1" a="1"/>
  <c r="Q779" i="1" s="1"/>
  <c r="Q774" i="1" a="1"/>
  <c r="Q774" i="1" s="1"/>
  <c r="Q768" i="1" a="1"/>
  <c r="Q768" i="1" s="1"/>
  <c r="Q685" i="1" a="1"/>
  <c r="Q685" i="1" s="1"/>
  <c r="Q680" i="1" a="1"/>
  <c r="Q680" i="1" s="1"/>
  <c r="Q675" i="1" a="1"/>
  <c r="Q675" i="1" s="1"/>
  <c r="Q669" i="1" a="1"/>
  <c r="Q669" i="1" s="1"/>
  <c r="Q665" i="1" a="1"/>
  <c r="Q665" i="1" s="1"/>
  <c r="Q660" i="1" a="1"/>
  <c r="Q660" i="1" s="1"/>
  <c r="Q639" i="1" a="1"/>
  <c r="Q639" i="1" s="1"/>
  <c r="Q549" i="1" a="1"/>
  <c r="Q549" i="1" s="1"/>
  <c r="P658" i="1"/>
  <c r="Q658" i="1" a="1"/>
  <c r="Q658" i="1" s="1"/>
  <c r="P655" i="1"/>
  <c r="Q655" i="1" a="1"/>
  <c r="Q655" i="1" s="1"/>
  <c r="P649" i="1"/>
  <c r="Q649" i="1" a="1"/>
  <c r="Q649" i="1" s="1"/>
  <c r="P647" i="1"/>
  <c r="Q647" i="1" a="1"/>
  <c r="Q647" i="1" s="1"/>
  <c r="P618" i="1"/>
  <c r="Q618" i="1" a="1"/>
  <c r="Q618" i="1" s="1"/>
  <c r="P612" i="1"/>
  <c r="Q612" i="1" a="1"/>
  <c r="Q612" i="1" s="1"/>
  <c r="P610" i="1"/>
  <c r="Q610" i="1" a="1"/>
  <c r="Q610" i="1" s="1"/>
  <c r="P606" i="1"/>
  <c r="Q606" i="1" a="1"/>
  <c r="Q606" i="1" s="1"/>
  <c r="P604" i="1"/>
  <c r="Q604" i="1" a="1"/>
  <c r="Q604" i="1" s="1"/>
  <c r="P600" i="1"/>
  <c r="Q600" i="1" a="1"/>
  <c r="Q600" i="1" s="1"/>
  <c r="P595" i="1"/>
  <c r="Q595" i="1" a="1"/>
  <c r="Q595" i="1" s="1"/>
  <c r="P585" i="1"/>
  <c r="Q585" i="1" a="1"/>
  <c r="Q585" i="1" s="1"/>
  <c r="P563" i="1"/>
  <c r="Q563" i="1" a="1"/>
  <c r="Q563" i="1" s="1"/>
  <c r="P559" i="1"/>
  <c r="Q559" i="1" a="1"/>
  <c r="Q559" i="1" s="1"/>
  <c r="P557" i="1"/>
  <c r="Q557" i="1" a="1"/>
  <c r="Q557" i="1" s="1"/>
  <c r="P545" i="1"/>
  <c r="Q545" i="1" a="1"/>
  <c r="Q545" i="1" s="1"/>
  <c r="P373" i="1"/>
  <c r="Q373" i="1" a="1"/>
  <c r="Q373" i="1" s="1"/>
  <c r="P369" i="1"/>
  <c r="Q369" i="1" a="1"/>
  <c r="Q369" i="1" s="1"/>
  <c r="P367" i="1"/>
  <c r="Q367" i="1" a="1"/>
  <c r="Q367" i="1" s="1"/>
  <c r="P365" i="1"/>
  <c r="Q365" i="1" a="1"/>
  <c r="Q365" i="1" s="1"/>
  <c r="P363" i="1"/>
  <c r="Q363" i="1" a="1"/>
  <c r="Q363" i="1" s="1"/>
  <c r="P361" i="1"/>
  <c r="Q361" i="1" a="1"/>
  <c r="Q361" i="1" s="1"/>
  <c r="P359" i="1"/>
  <c r="Q359" i="1" a="1"/>
  <c r="Q359" i="1" s="1"/>
  <c r="P357" i="1"/>
  <c r="Q357" i="1" a="1"/>
  <c r="Q357" i="1" s="1"/>
  <c r="P355" i="1"/>
  <c r="Q355" i="1" a="1"/>
  <c r="Q355" i="1" s="1"/>
  <c r="P353" i="1"/>
  <c r="Q353" i="1" a="1"/>
  <c r="Q353" i="1" s="1"/>
  <c r="P351" i="1"/>
  <c r="Q351" i="1" a="1"/>
  <c r="Q351" i="1" s="1"/>
  <c r="P348" i="1"/>
  <c r="Q348" i="1" a="1"/>
  <c r="Q348" i="1" s="1"/>
  <c r="P346" i="1"/>
  <c r="Q346" i="1" a="1"/>
  <c r="Q346" i="1" s="1"/>
  <c r="P344" i="1"/>
  <c r="Q344" i="1" a="1"/>
  <c r="Q344" i="1" s="1"/>
  <c r="P342" i="1"/>
  <c r="Q342" i="1" a="1"/>
  <c r="Q342" i="1" s="1"/>
  <c r="P340" i="1"/>
  <c r="Q340" i="1" a="1"/>
  <c r="Q340" i="1" s="1"/>
  <c r="P338" i="1"/>
  <c r="Q338" i="1" a="1"/>
  <c r="Q338" i="1" s="1"/>
  <c r="P336" i="1"/>
  <c r="Q336" i="1" a="1"/>
  <c r="Q336" i="1" s="1"/>
  <c r="P334" i="1"/>
  <c r="Q334" i="1" a="1"/>
  <c r="Q334" i="1" s="1"/>
  <c r="P332" i="1"/>
  <c r="Q332" i="1" a="1"/>
  <c r="Q332" i="1" s="1"/>
  <c r="P330" i="1"/>
  <c r="Q330" i="1" a="1"/>
  <c r="Q330" i="1" s="1"/>
  <c r="P328" i="1"/>
  <c r="Q328" i="1" a="1"/>
  <c r="Q328" i="1" s="1"/>
  <c r="P326" i="1"/>
  <c r="Q326" i="1" a="1"/>
  <c r="Q326" i="1" s="1"/>
  <c r="P324" i="1"/>
  <c r="Q324" i="1" a="1"/>
  <c r="Q324" i="1" s="1"/>
  <c r="P322" i="1"/>
  <c r="Q322" i="1" a="1"/>
  <c r="Q322" i="1" s="1"/>
  <c r="P320" i="1"/>
  <c r="Q320" i="1" a="1"/>
  <c r="Q320" i="1" s="1"/>
  <c r="P317" i="1"/>
  <c r="Q317" i="1" a="1"/>
  <c r="Q317" i="1" s="1"/>
  <c r="P315" i="1"/>
  <c r="Q315" i="1" a="1"/>
  <c r="Q315" i="1" s="1"/>
  <c r="P313" i="1"/>
  <c r="Q313" i="1" a="1"/>
  <c r="Q313" i="1" s="1"/>
  <c r="P311" i="1"/>
  <c r="Q311" i="1" a="1"/>
  <c r="Q311" i="1" s="1"/>
  <c r="P309" i="1"/>
  <c r="Q309" i="1" a="1"/>
  <c r="Q309" i="1" s="1"/>
  <c r="P307" i="1"/>
  <c r="Q307" i="1" a="1"/>
  <c r="Q307" i="1" s="1"/>
  <c r="P305" i="1"/>
  <c r="Q305" i="1" a="1"/>
  <c r="Q305" i="1" s="1"/>
  <c r="P303" i="1"/>
  <c r="Q303" i="1" a="1"/>
  <c r="Q303" i="1" s="1"/>
  <c r="P301" i="1"/>
  <c r="Q301" i="1" a="1"/>
  <c r="Q301" i="1" s="1"/>
  <c r="P299" i="1"/>
  <c r="Q299" i="1" a="1"/>
  <c r="Q299" i="1" s="1"/>
  <c r="P297" i="1"/>
  <c r="Q297" i="1" a="1"/>
  <c r="Q297" i="1" s="1"/>
  <c r="P295" i="1"/>
  <c r="Q295" i="1" a="1"/>
  <c r="Q295" i="1" s="1"/>
  <c r="P293" i="1"/>
  <c r="Q293" i="1" a="1"/>
  <c r="Q293" i="1" s="1"/>
  <c r="P291" i="1"/>
  <c r="Q291" i="1" a="1"/>
  <c r="Q291" i="1" s="1"/>
  <c r="P289" i="1"/>
  <c r="Q289" i="1" a="1"/>
  <c r="Q289" i="1" s="1"/>
  <c r="P287" i="1"/>
  <c r="Q287" i="1" a="1"/>
  <c r="Q287" i="1" s="1"/>
  <c r="P285" i="1"/>
  <c r="Q285" i="1" a="1"/>
  <c r="Q285" i="1" s="1"/>
  <c r="P282" i="1"/>
  <c r="Q282" i="1" a="1"/>
  <c r="Q282" i="1" s="1"/>
  <c r="P280" i="1"/>
  <c r="Q280" i="1" a="1"/>
  <c r="Q280" i="1" s="1"/>
  <c r="P278" i="1"/>
  <c r="Q278" i="1" a="1"/>
  <c r="Q278" i="1" s="1"/>
  <c r="P276" i="1"/>
  <c r="Q276" i="1" a="1"/>
  <c r="Q276" i="1" s="1"/>
  <c r="P273" i="1"/>
  <c r="Q273" i="1" a="1"/>
  <c r="Q273" i="1" s="1"/>
  <c r="P271" i="1"/>
  <c r="Q271" i="1" a="1"/>
  <c r="Q271" i="1" s="1"/>
  <c r="P269" i="1"/>
  <c r="Q269" i="1" a="1"/>
  <c r="Q269" i="1" s="1"/>
  <c r="P267" i="1"/>
  <c r="Q267" i="1" a="1"/>
  <c r="Q267" i="1" s="1"/>
  <c r="P265" i="1"/>
  <c r="Q265" i="1" a="1"/>
  <c r="Q265" i="1" s="1"/>
  <c r="P263" i="1"/>
  <c r="Q263" i="1" a="1"/>
  <c r="Q263" i="1" s="1"/>
  <c r="P260" i="1"/>
  <c r="Q260" i="1" a="1"/>
  <c r="Q260" i="1" s="1"/>
  <c r="P258" i="1"/>
  <c r="Q258" i="1" a="1"/>
  <c r="Q258" i="1" s="1"/>
  <c r="P256" i="1"/>
  <c r="Q256" i="1" a="1"/>
  <c r="Q256" i="1" s="1"/>
  <c r="P254" i="1"/>
  <c r="Q254" i="1" a="1"/>
  <c r="Q254" i="1" s="1"/>
  <c r="P252" i="1"/>
  <c r="Q252" i="1" a="1"/>
  <c r="Q252" i="1" s="1"/>
  <c r="P249" i="1"/>
  <c r="Q249" i="1" a="1"/>
  <c r="Q249" i="1" s="1"/>
  <c r="P247" i="1"/>
  <c r="Q247" i="1" a="1"/>
  <c r="Q247" i="1" s="1"/>
  <c r="P245" i="1"/>
  <c r="Q245" i="1" a="1"/>
  <c r="Q245" i="1" s="1"/>
  <c r="P243" i="1"/>
  <c r="Q243" i="1" a="1"/>
  <c r="Q243" i="1" s="1"/>
  <c r="P241" i="1"/>
  <c r="Q241" i="1" a="1"/>
  <c r="Q241" i="1" s="1"/>
  <c r="Q802" i="1" a="1"/>
  <c r="Q802" i="1" s="1"/>
  <c r="Q796" i="1" a="1"/>
  <c r="Q796" i="1" s="1"/>
  <c r="Q787" i="1" a="1"/>
  <c r="Q787" i="1" s="1"/>
  <c r="Q781" i="1" a="1"/>
  <c r="Q781" i="1" s="1"/>
  <c r="Q762" i="1" a="1"/>
  <c r="Q762" i="1" s="1"/>
  <c r="Q688" i="1" a="1"/>
  <c r="Q688" i="1" s="1"/>
  <c r="Q684" i="1" a="1"/>
  <c r="Q684" i="1" s="1"/>
  <c r="Q677" i="1" a="1"/>
  <c r="Q677" i="1" s="1"/>
  <c r="Q674" i="1" a="1"/>
  <c r="Q674" i="1" s="1"/>
  <c r="Q668" i="1" a="1"/>
  <c r="Q668" i="1" s="1"/>
  <c r="Q663" i="1" a="1"/>
  <c r="Q663" i="1" s="1"/>
  <c r="Q653" i="1" a="1"/>
  <c r="Q653" i="1" s="1"/>
  <c r="Q645" i="1" a="1"/>
  <c r="Q645" i="1" s="1"/>
  <c r="Q608" i="1" a="1"/>
  <c r="Q608" i="1" s="1"/>
  <c r="Q571" i="1" a="1"/>
  <c r="Q571" i="1" s="1"/>
  <c r="Q807" i="1" a="1"/>
  <c r="Q807" i="1" s="1"/>
  <c r="O825" i="1"/>
  <c r="O809" i="1"/>
  <c r="O820" i="1"/>
  <c r="P219" i="1"/>
  <c r="P215" i="1"/>
  <c r="P211" i="1"/>
  <c r="P204" i="1"/>
  <c r="P200" i="1"/>
  <c r="P196" i="1"/>
  <c r="P190" i="1"/>
  <c r="P186" i="1"/>
  <c r="P181" i="1"/>
  <c r="P177" i="1"/>
  <c r="P170" i="1"/>
  <c r="P165" i="1"/>
  <c r="P161" i="1"/>
  <c r="P154" i="1"/>
  <c r="P149" i="1"/>
  <c r="P142" i="1"/>
  <c r="P137" i="1"/>
  <c r="O828" i="1"/>
  <c r="O812" i="1"/>
  <c r="D673" i="1"/>
  <c r="D654" i="1"/>
  <c r="P218" i="1"/>
  <c r="P214" i="1"/>
  <c r="P208" i="1"/>
  <c r="P203" i="1"/>
  <c r="P199" i="1"/>
  <c r="P193" i="1"/>
  <c r="P189" i="1"/>
  <c r="P182" i="1"/>
  <c r="P178" i="1"/>
  <c r="P169" i="1"/>
  <c r="P162" i="1"/>
  <c r="P157" i="1"/>
  <c r="P150" i="1"/>
  <c r="P145" i="1"/>
  <c r="P140" i="1"/>
  <c r="P135" i="1"/>
  <c r="P131" i="1"/>
  <c r="P125" i="1"/>
  <c r="P119" i="1"/>
  <c r="P115" i="1"/>
  <c r="P111" i="1"/>
  <c r="O817" i="1"/>
  <c r="P217" i="1"/>
  <c r="P213" i="1"/>
  <c r="P209" i="1"/>
  <c r="P206" i="1"/>
  <c r="P202" i="1"/>
  <c r="P198" i="1"/>
  <c r="P194" i="1"/>
  <c r="P192" i="1"/>
  <c r="P188" i="1"/>
  <c r="P183" i="1"/>
  <c r="P179" i="1"/>
  <c r="P175" i="1"/>
  <c r="P172" i="1"/>
  <c r="P168" i="1"/>
  <c r="P163" i="1"/>
  <c r="P159" i="1"/>
  <c r="P156" i="1"/>
  <c r="P151" i="1"/>
  <c r="P147" i="1"/>
  <c r="P144" i="1"/>
  <c r="P139" i="1"/>
  <c r="P134" i="1"/>
  <c r="P132" i="1"/>
  <c r="P130" i="1"/>
  <c r="P128" i="1"/>
  <c r="O814" i="1"/>
  <c r="O823" i="1"/>
  <c r="O818" i="1"/>
  <c r="D616" i="1"/>
  <c r="P828" i="1"/>
  <c r="P216" i="1"/>
  <c r="P212" i="1"/>
  <c r="P210" i="1"/>
  <c r="P205" i="1"/>
  <c r="P201" i="1"/>
  <c r="P197" i="1"/>
  <c r="P195" i="1"/>
  <c r="P191" i="1"/>
  <c r="P187" i="1"/>
  <c r="P185" i="1"/>
  <c r="P180" i="1"/>
  <c r="P176" i="1"/>
  <c r="P173" i="1"/>
  <c r="P171" i="1"/>
  <c r="P167" i="1"/>
  <c r="P164" i="1"/>
  <c r="P160" i="1"/>
  <c r="P155" i="1"/>
  <c r="P153" i="1"/>
  <c r="P148" i="1"/>
  <c r="P143" i="1"/>
  <c r="P138" i="1"/>
  <c r="P133" i="1"/>
  <c r="P129" i="1"/>
  <c r="P127" i="1"/>
  <c r="P123" i="1"/>
  <c r="P121" i="1"/>
  <c r="P117" i="1"/>
  <c r="P113" i="1"/>
  <c r="E808" i="1" a="1"/>
  <c r="E808" i="1" s="1"/>
  <c r="E810" i="1" a="1"/>
  <c r="E810" i="1" s="1"/>
  <c r="E813" i="1" a="1"/>
  <c r="E813" i="1" s="1"/>
  <c r="E821" i="1" a="1"/>
  <c r="E821" i="1" s="1"/>
  <c r="E826" i="1" a="1"/>
  <c r="E826" i="1" s="1"/>
  <c r="E811" i="1" a="1"/>
  <c r="E811" i="1" s="1"/>
  <c r="E816" i="1" a="1"/>
  <c r="E816" i="1" s="1"/>
  <c r="Q816" i="1" s="1" a="1"/>
  <c r="Q816" i="1" s="1"/>
  <c r="E819" i="1" a="1"/>
  <c r="E819" i="1" s="1"/>
  <c r="E822" i="1" a="1"/>
  <c r="E822" i="1" s="1"/>
  <c r="Q822" i="1" s="1" a="1"/>
  <c r="Q822" i="1" s="1"/>
  <c r="E824" i="1" a="1"/>
  <c r="E824" i="1" s="1"/>
  <c r="E827" i="1" a="1"/>
  <c r="E827" i="1" s="1"/>
  <c r="Q827" i="1" s="1" a="1"/>
  <c r="Q827" i="1" s="1"/>
  <c r="P483" i="1"/>
  <c r="P481" i="1"/>
  <c r="P478" i="1"/>
  <c r="P476" i="1"/>
  <c r="P474" i="1"/>
  <c r="P472" i="1"/>
  <c r="P469" i="1"/>
  <c r="P467" i="1"/>
  <c r="P465" i="1"/>
  <c r="P463" i="1"/>
  <c r="P461" i="1"/>
  <c r="P457" i="1"/>
  <c r="P455" i="1"/>
  <c r="P452" i="1"/>
  <c r="P450" i="1"/>
  <c r="P447" i="1"/>
  <c r="P445" i="1"/>
  <c r="P443" i="1"/>
  <c r="P441" i="1"/>
  <c r="P439" i="1"/>
  <c r="P437" i="1"/>
  <c r="P435" i="1"/>
  <c r="P433" i="1"/>
  <c r="P431" i="1"/>
  <c r="P416" i="1"/>
  <c r="P414" i="1"/>
  <c r="P412" i="1"/>
  <c r="P409" i="1"/>
  <c r="P407" i="1"/>
  <c r="P405" i="1"/>
  <c r="P403" i="1"/>
  <c r="P401" i="1"/>
  <c r="P399" i="1"/>
  <c r="P397" i="1"/>
  <c r="P395" i="1"/>
  <c r="P393" i="1"/>
  <c r="P391" i="1"/>
  <c r="P389" i="1"/>
  <c r="P387" i="1"/>
  <c r="P385" i="1"/>
  <c r="P374" i="1"/>
  <c r="P372" i="1"/>
  <c r="P370" i="1"/>
  <c r="P368" i="1"/>
  <c r="P366" i="1"/>
  <c r="P364" i="1"/>
  <c r="P362" i="1"/>
  <c r="P360" i="1"/>
  <c r="P358" i="1"/>
  <c r="P356" i="1"/>
  <c r="P354" i="1"/>
  <c r="D763" i="1"/>
  <c r="D723" i="1"/>
  <c r="D636" i="1"/>
  <c r="P805" i="1"/>
  <c r="P803" i="1"/>
  <c r="P801" i="1"/>
  <c r="P799" i="1"/>
  <c r="P797" i="1"/>
  <c r="P795" i="1"/>
  <c r="P793" i="1"/>
  <c r="P791" i="1"/>
  <c r="P788" i="1"/>
  <c r="P786" i="1"/>
  <c r="P784" i="1"/>
  <c r="P782" i="1"/>
  <c r="P780" i="1"/>
  <c r="P778" i="1"/>
  <c r="P776" i="1"/>
  <c r="P773" i="1"/>
  <c r="P771" i="1"/>
  <c r="P769" i="1"/>
  <c r="P767" i="1"/>
  <c r="P765" i="1"/>
  <c r="P763" i="1"/>
  <c r="P761" i="1"/>
  <c r="D731" i="1"/>
  <c r="D700" i="1"/>
  <c r="D685" i="1"/>
  <c r="D528" i="1"/>
  <c r="D512" i="1"/>
  <c r="D504" i="1"/>
  <c r="P239" i="1"/>
  <c r="P236" i="1"/>
  <c r="P234" i="1"/>
  <c r="P232" i="1"/>
  <c r="P230" i="1"/>
  <c r="P228" i="1"/>
  <c r="P226" i="1"/>
  <c r="P224" i="1"/>
  <c r="D797" i="1"/>
  <c r="D777" i="1"/>
  <c r="D667" i="1"/>
  <c r="D647" i="1"/>
  <c r="P352" i="1"/>
  <c r="P349" i="1"/>
  <c r="P347" i="1"/>
  <c r="P345" i="1"/>
  <c r="P343" i="1"/>
  <c r="P341" i="1"/>
  <c r="P339" i="1"/>
  <c r="P337" i="1"/>
  <c r="P335" i="1"/>
  <c r="P333" i="1"/>
  <c r="P331" i="1"/>
  <c r="P329" i="1"/>
  <c r="P327" i="1"/>
  <c r="P325" i="1"/>
  <c r="P323" i="1"/>
  <c r="P321" i="1"/>
  <c r="P319" i="1"/>
  <c r="P316" i="1"/>
  <c r="P314" i="1"/>
  <c r="P312" i="1"/>
  <c r="P310" i="1"/>
  <c r="P308" i="1"/>
  <c r="P306" i="1"/>
  <c r="P304" i="1"/>
  <c r="P302" i="1"/>
  <c r="P300" i="1"/>
  <c r="P298" i="1"/>
  <c r="P296" i="1"/>
  <c r="P294" i="1"/>
  <c r="P292" i="1"/>
  <c r="P290" i="1"/>
  <c r="P288" i="1"/>
  <c r="P286" i="1"/>
  <c r="P283" i="1"/>
  <c r="P281" i="1"/>
  <c r="P279" i="1"/>
  <c r="P277" i="1"/>
  <c r="P275" i="1"/>
  <c r="P272" i="1"/>
  <c r="P270" i="1"/>
  <c r="P268" i="1"/>
  <c r="P266" i="1"/>
  <c r="P264" i="1"/>
  <c r="P261" i="1"/>
  <c r="P259" i="1"/>
  <c r="P257" i="1"/>
  <c r="P255" i="1"/>
  <c r="P253" i="1"/>
  <c r="P251" i="1"/>
  <c r="P248" i="1"/>
  <c r="P246" i="1"/>
  <c r="P244" i="1"/>
  <c r="P242" i="1"/>
  <c r="P240" i="1"/>
  <c r="P238" i="1"/>
  <c r="P235" i="1"/>
  <c r="P233" i="1"/>
  <c r="P231" i="1"/>
  <c r="P229" i="1"/>
  <c r="P227" i="1"/>
  <c r="P225" i="1"/>
  <c r="P109" i="1"/>
  <c r="P107" i="1"/>
  <c r="P104" i="1"/>
  <c r="P102" i="1"/>
  <c r="P100" i="1"/>
  <c r="P98" i="1"/>
  <c r="P96" i="1"/>
  <c r="P94" i="1"/>
  <c r="P92" i="1"/>
  <c r="P90" i="1"/>
  <c r="P88" i="1"/>
  <c r="P86" i="1"/>
  <c r="P84" i="1"/>
  <c r="P82" i="1"/>
  <c r="P79" i="1"/>
  <c r="P77" i="1"/>
  <c r="P75" i="1"/>
  <c r="P73" i="1"/>
  <c r="P71" i="1"/>
  <c r="P69" i="1"/>
  <c r="P67" i="1"/>
  <c r="P65" i="1"/>
  <c r="P62" i="1"/>
  <c r="P60" i="1"/>
  <c r="P58" i="1"/>
  <c r="P56" i="1"/>
  <c r="P54" i="1"/>
  <c r="P52" i="1"/>
  <c r="P50" i="1"/>
  <c r="P48" i="1"/>
  <c r="P46" i="1"/>
  <c r="P43" i="1"/>
  <c r="P41" i="1"/>
  <c r="P39" i="1"/>
  <c r="P37" i="1"/>
  <c r="P35" i="1"/>
  <c r="P33" i="1"/>
  <c r="P31" i="1"/>
  <c r="P29" i="1"/>
  <c r="P27" i="1"/>
  <c r="P24" i="1"/>
  <c r="P22" i="1"/>
  <c r="P20" i="1"/>
  <c r="P18" i="1"/>
  <c r="P16" i="1"/>
  <c r="P14" i="1"/>
  <c r="P12" i="1"/>
  <c r="P10" i="1"/>
  <c r="P8" i="1"/>
  <c r="P825" i="1"/>
  <c r="P823" i="1"/>
  <c r="P821" i="1"/>
  <c r="P819" i="1"/>
  <c r="P817" i="1"/>
  <c r="P814" i="1"/>
  <c r="P812" i="1"/>
  <c r="P810" i="1"/>
  <c r="P126" i="1"/>
  <c r="P124" i="1"/>
  <c r="P122" i="1"/>
  <c r="P120" i="1"/>
  <c r="P118" i="1"/>
  <c r="P116" i="1"/>
  <c r="P114" i="1"/>
  <c r="P112" i="1"/>
  <c r="P110" i="1"/>
  <c r="P108" i="1"/>
  <c r="P105" i="1"/>
  <c r="P103" i="1"/>
  <c r="P101" i="1"/>
  <c r="P99" i="1"/>
  <c r="P97" i="1"/>
  <c r="P95" i="1"/>
  <c r="P93" i="1"/>
  <c r="P91" i="1"/>
  <c r="P89" i="1"/>
  <c r="P87" i="1"/>
  <c r="P85" i="1"/>
  <c r="P83" i="1"/>
  <c r="P80" i="1"/>
  <c r="P78" i="1"/>
  <c r="P76" i="1"/>
  <c r="P74" i="1"/>
  <c r="P72" i="1"/>
  <c r="P70" i="1"/>
  <c r="P68" i="1"/>
  <c r="P66" i="1"/>
  <c r="P64" i="1"/>
  <c r="P61" i="1"/>
  <c r="P59" i="1"/>
  <c r="P57" i="1"/>
  <c r="P55" i="1"/>
  <c r="P53" i="1"/>
  <c r="P51" i="1"/>
  <c r="P49" i="1"/>
  <c r="P47" i="1"/>
  <c r="P45" i="1"/>
  <c r="P42" i="1"/>
  <c r="P40" i="1"/>
  <c r="P38" i="1"/>
  <c r="P36" i="1"/>
  <c r="P34" i="1"/>
  <c r="P32" i="1"/>
  <c r="P30" i="1"/>
  <c r="P28" i="1"/>
  <c r="P26" i="1"/>
  <c r="P23" i="1"/>
  <c r="P21" i="1"/>
  <c r="P19" i="1"/>
  <c r="P17" i="1"/>
  <c r="P15" i="1"/>
  <c r="P13" i="1"/>
  <c r="P11" i="1"/>
  <c r="P9" i="1"/>
  <c r="P7" i="1"/>
  <c r="P826" i="1"/>
  <c r="P824" i="1"/>
  <c r="P820" i="1"/>
  <c r="P818" i="1"/>
  <c r="P815" i="1"/>
  <c r="P813" i="1"/>
  <c r="P811" i="1"/>
  <c r="P809" i="1"/>
  <c r="P466" i="1"/>
  <c r="D474" i="1"/>
  <c r="D452" i="1"/>
  <c r="D267" i="1"/>
  <c r="P757" i="1"/>
  <c r="P755" i="1"/>
  <c r="P753" i="1"/>
  <c r="P751" i="1"/>
  <c r="P749" i="1"/>
  <c r="P747" i="1"/>
  <c r="P745" i="1"/>
  <c r="P741" i="1"/>
  <c r="P739" i="1"/>
  <c r="P737" i="1"/>
  <c r="P734" i="1"/>
  <c r="P732" i="1"/>
  <c r="P730" i="1"/>
  <c r="P727" i="1"/>
  <c r="P725" i="1"/>
  <c r="P723" i="1"/>
  <c r="P721" i="1"/>
  <c r="P719" i="1"/>
  <c r="P716" i="1"/>
  <c r="P714" i="1"/>
  <c r="P708" i="1"/>
  <c r="P706" i="1"/>
  <c r="P703" i="1"/>
  <c r="P701" i="1"/>
  <c r="P699" i="1"/>
  <c r="P696" i="1"/>
  <c r="P694" i="1"/>
  <c r="P692" i="1"/>
  <c r="P640" i="1"/>
  <c r="P638" i="1"/>
  <c r="P636" i="1"/>
  <c r="P634" i="1"/>
  <c r="P631" i="1"/>
  <c r="P629" i="1"/>
  <c r="P627" i="1"/>
  <c r="P623" i="1"/>
  <c r="P620" i="1"/>
  <c r="P617" i="1"/>
  <c r="P615" i="1"/>
  <c r="P611" i="1"/>
  <c r="P609" i="1"/>
  <c r="P607" i="1"/>
  <c r="P605" i="1"/>
  <c r="P603" i="1"/>
  <c r="P601" i="1"/>
  <c r="P598" i="1"/>
  <c r="P596" i="1"/>
  <c r="P594" i="1"/>
  <c r="P592" i="1"/>
  <c r="P590" i="1"/>
  <c r="P588" i="1"/>
  <c r="P586" i="1"/>
  <c r="P584" i="1"/>
  <c r="P582" i="1"/>
  <c r="P580" i="1"/>
  <c r="P578" i="1"/>
  <c r="P576" i="1"/>
  <c r="P574" i="1"/>
  <c r="P572" i="1"/>
  <c r="P570" i="1"/>
  <c r="P568" i="1"/>
  <c r="P566" i="1"/>
  <c r="P564" i="1"/>
  <c r="P562" i="1"/>
  <c r="P560" i="1"/>
  <c r="P558" i="1"/>
  <c r="P556" i="1"/>
  <c r="P554" i="1"/>
  <c r="P552" i="1"/>
  <c r="P550" i="1"/>
  <c r="P548" i="1"/>
  <c r="P546" i="1"/>
  <c r="P544" i="1"/>
  <c r="P542" i="1"/>
  <c r="P540" i="1"/>
  <c r="P538" i="1"/>
  <c r="P536" i="1"/>
  <c r="P534" i="1"/>
  <c r="P532" i="1"/>
  <c r="P530" i="1"/>
  <c r="P528" i="1"/>
  <c r="P525" i="1"/>
  <c r="P523" i="1"/>
  <c r="P521" i="1"/>
  <c r="P516" i="1"/>
  <c r="P514" i="1"/>
  <c r="P511" i="1"/>
  <c r="P509" i="1"/>
  <c r="P504" i="1"/>
  <c r="P502" i="1"/>
  <c r="P499" i="1"/>
  <c r="P497" i="1"/>
  <c r="P495" i="1"/>
  <c r="P493" i="1"/>
  <c r="P491" i="1"/>
  <c r="P756" i="1"/>
  <c r="P754" i="1"/>
  <c r="P752" i="1"/>
  <c r="P750" i="1"/>
  <c r="P748" i="1"/>
  <c r="P746" i="1"/>
  <c r="P742" i="1"/>
  <c r="P740" i="1"/>
  <c r="P738" i="1"/>
  <c r="P735" i="1"/>
  <c r="P733" i="1"/>
  <c r="P731" i="1"/>
  <c r="P728" i="1"/>
  <c r="P726" i="1"/>
  <c r="P724" i="1"/>
  <c r="P722" i="1"/>
  <c r="P720" i="1"/>
  <c r="P717" i="1"/>
  <c r="P715" i="1"/>
  <c r="P711" i="1"/>
  <c r="P707" i="1"/>
  <c r="P702" i="1"/>
  <c r="P700" i="1"/>
  <c r="P698" i="1"/>
  <c r="P695" i="1"/>
  <c r="P693" i="1"/>
  <c r="P691" i="1"/>
  <c r="D391" i="1"/>
  <c r="D379" i="1"/>
  <c r="P485" i="1"/>
  <c r="P482" i="1"/>
  <c r="P480" i="1"/>
  <c r="P477" i="1"/>
  <c r="P475" i="1"/>
  <c r="P473" i="1"/>
  <c r="P470" i="1"/>
  <c r="P468" i="1"/>
  <c r="P464" i="1"/>
  <c r="P462" i="1"/>
  <c r="P458" i="1"/>
  <c r="P456" i="1"/>
  <c r="P454" i="1"/>
  <c r="P451" i="1"/>
  <c r="P449" i="1"/>
  <c r="P446" i="1"/>
  <c r="P444" i="1"/>
  <c r="P442" i="1"/>
  <c r="P440" i="1"/>
  <c r="P438" i="1"/>
  <c r="P436" i="1"/>
  <c r="P434" i="1"/>
  <c r="P432" i="1"/>
  <c r="P430" i="1"/>
  <c r="P424" i="1"/>
  <c r="P422" i="1"/>
  <c r="P418" i="1"/>
  <c r="P381" i="1"/>
  <c r="P379" i="1"/>
  <c r="D359" i="1"/>
  <c r="D279" i="1"/>
  <c r="P543" i="1"/>
  <c r="P541" i="1"/>
  <c r="P539" i="1"/>
  <c r="P537" i="1"/>
  <c r="P535" i="1"/>
  <c r="P533" i="1"/>
  <c r="P531" i="1"/>
  <c r="P529" i="1"/>
  <c r="P527" i="1"/>
  <c r="P524" i="1"/>
  <c r="P522" i="1"/>
  <c r="P517" i="1"/>
  <c r="P515" i="1"/>
  <c r="P512" i="1"/>
  <c r="P510" i="1"/>
  <c r="P505" i="1"/>
  <c r="P503" i="1"/>
  <c r="P500" i="1"/>
  <c r="P498" i="1"/>
  <c r="P496" i="1"/>
  <c r="P494" i="1"/>
  <c r="P492" i="1"/>
  <c r="D287" i="1"/>
  <c r="P425" i="1"/>
  <c r="P423" i="1"/>
  <c r="P419" i="1"/>
  <c r="P415" i="1"/>
  <c r="P413" i="1"/>
  <c r="P411" i="1"/>
  <c r="P408" i="1"/>
  <c r="P406" i="1"/>
  <c r="P404" i="1"/>
  <c r="P402" i="1"/>
  <c r="P400" i="1"/>
  <c r="P398" i="1"/>
  <c r="P396" i="1"/>
  <c r="P394" i="1"/>
  <c r="P392" i="1"/>
  <c r="P390" i="1"/>
  <c r="P388" i="1"/>
  <c r="P386" i="1"/>
  <c r="D323" i="1"/>
  <c r="D255" i="1"/>
  <c r="D239" i="1"/>
  <c r="D228" i="1"/>
  <c r="P382" i="1"/>
  <c r="P380" i="1"/>
  <c r="P378" i="1"/>
  <c r="O816" i="1"/>
  <c r="O808" i="1" l="1"/>
  <c r="Q808" i="1" a="1"/>
  <c r="Q808" i="1" s="1"/>
  <c r="O826" i="1"/>
  <c r="D674" i="1"/>
  <c r="P1" i="1"/>
  <c r="O807" i="1"/>
  <c r="D798" i="1"/>
  <c r="D701" i="1"/>
  <c r="O819" i="1"/>
  <c r="D668" i="1"/>
  <c r="D505" i="1"/>
  <c r="D529" i="1"/>
  <c r="D637" i="1"/>
  <c r="D764" i="1"/>
  <c r="O827" i="1"/>
  <c r="O813" i="1"/>
  <c r="D655" i="1"/>
  <c r="O821" i="1"/>
  <c r="O822" i="1"/>
  <c r="D648" i="1"/>
  <c r="D778" i="1"/>
  <c r="D686" i="1"/>
  <c r="D732" i="1"/>
  <c r="D724" i="1"/>
  <c r="O824" i="1"/>
  <c r="O811" i="1"/>
  <c r="O810" i="1"/>
  <c r="D617" i="1"/>
  <c r="D280" i="1"/>
  <c r="D256" i="1"/>
  <c r="D475" i="1"/>
  <c r="D360" i="1"/>
  <c r="D268" i="1"/>
  <c r="D240" i="1"/>
  <c r="D380" i="1"/>
  <c r="D392" i="1"/>
  <c r="D229" i="1"/>
  <c r="D324" i="1"/>
  <c r="D288" i="1"/>
  <c r="D733" i="1" l="1"/>
  <c r="D779" i="1"/>
  <c r="D669" i="1"/>
  <c r="D702" i="1"/>
  <c r="D799" i="1"/>
  <c r="D638" i="1"/>
  <c r="D530" i="1"/>
  <c r="D618" i="1"/>
  <c r="D649" i="1"/>
  <c r="D656" i="1"/>
  <c r="D725" i="1"/>
  <c r="D765" i="1"/>
  <c r="D675" i="1"/>
  <c r="D381" i="1"/>
  <c r="D476" i="1"/>
  <c r="D257" i="1"/>
  <c r="D289" i="1"/>
  <c r="D393" i="1"/>
  <c r="D361" i="1"/>
  <c r="D281" i="1"/>
  <c r="D325" i="1"/>
  <c r="D230" i="1"/>
  <c r="D241" i="1"/>
  <c r="D269" i="1"/>
  <c r="D650" i="1" l="1"/>
  <c r="D639" i="1"/>
  <c r="D734" i="1"/>
  <c r="D531" i="1"/>
  <c r="D703" i="1"/>
  <c r="D766" i="1"/>
  <c r="D726" i="1"/>
  <c r="D800" i="1"/>
  <c r="D676" i="1"/>
  <c r="D780" i="1"/>
  <c r="D231" i="1"/>
  <c r="D326" i="1"/>
  <c r="D258" i="1"/>
  <c r="D270" i="1"/>
  <c r="D282" i="1"/>
  <c r="D477" i="1"/>
  <c r="D382" i="1"/>
  <c r="D242" i="1"/>
  <c r="D362" i="1"/>
  <c r="D394" i="1"/>
  <c r="D290" i="1"/>
  <c r="D801" i="1" l="1"/>
  <c r="D767" i="1"/>
  <c r="D781" i="1"/>
  <c r="D735" i="1"/>
  <c r="D640" i="1"/>
  <c r="D677" i="1"/>
  <c r="D727" i="1"/>
  <c r="D532" i="1"/>
  <c r="D478" i="1"/>
  <c r="D232" i="1"/>
  <c r="D363" i="1"/>
  <c r="D243" i="1"/>
  <c r="D283" i="1"/>
  <c r="D271" i="1"/>
  <c r="D291" i="1"/>
  <c r="D327" i="1"/>
  <c r="D259" i="1"/>
  <c r="D395" i="1"/>
  <c r="D678" i="1" l="1"/>
  <c r="D782" i="1"/>
  <c r="D802" i="1"/>
  <c r="D533" i="1"/>
  <c r="D728" i="1"/>
  <c r="D641" i="1"/>
  <c r="D768" i="1"/>
  <c r="D328" i="1"/>
  <c r="D364" i="1"/>
  <c r="D292" i="1"/>
  <c r="D272" i="1"/>
  <c r="D396" i="1"/>
  <c r="D260" i="1"/>
  <c r="D244" i="1"/>
  <c r="D233" i="1"/>
  <c r="D783" i="1" l="1"/>
  <c r="D679" i="1"/>
  <c r="D642" i="1"/>
  <c r="D803" i="1"/>
  <c r="D769" i="1"/>
  <c r="D534" i="1"/>
  <c r="D261" i="1"/>
  <c r="D365" i="1"/>
  <c r="D397" i="1"/>
  <c r="D234" i="1"/>
  <c r="D245" i="1"/>
  <c r="D273" i="1"/>
  <c r="D329" i="1"/>
  <c r="D293" i="1"/>
  <c r="D535" i="1" l="1"/>
  <c r="D784" i="1"/>
  <c r="D804" i="1"/>
  <c r="D643" i="1"/>
  <c r="D680" i="1"/>
  <c r="D770" i="1"/>
  <c r="D294" i="1"/>
  <c r="D246" i="1"/>
  <c r="D330" i="1"/>
  <c r="D398" i="1"/>
  <c r="D235" i="1"/>
  <c r="D366" i="1"/>
  <c r="D536" i="1" l="1"/>
  <c r="D805" i="1"/>
  <c r="D785" i="1"/>
  <c r="D771" i="1"/>
  <c r="D681" i="1"/>
  <c r="D399" i="1"/>
  <c r="D331" i="1"/>
  <c r="D295" i="1"/>
  <c r="D236" i="1"/>
  <c r="D247" i="1"/>
  <c r="D367" i="1"/>
  <c r="D772" i="1" l="1"/>
  <c r="D537" i="1"/>
  <c r="D786" i="1"/>
  <c r="D806" i="1"/>
  <c r="E803" i="1" s="1" a="1"/>
  <c r="E803" i="1" s="1"/>
  <c r="D682" i="1"/>
  <c r="D332" i="1"/>
  <c r="D248" i="1"/>
  <c r="D368" i="1"/>
  <c r="D296" i="1"/>
  <c r="D400" i="1"/>
  <c r="E791" i="1" l="1" a="1"/>
  <c r="E791" i="1" s="1"/>
  <c r="E801" i="1" a="1"/>
  <c r="E801" i="1" s="1"/>
  <c r="O803" i="1"/>
  <c r="O791" i="1"/>
  <c r="E798" i="1" a="1"/>
  <c r="E798" i="1" s="1"/>
  <c r="D787" i="1"/>
  <c r="D538" i="1"/>
  <c r="E799" i="1" a="1"/>
  <c r="E799" i="1" s="1"/>
  <c r="D773" i="1"/>
  <c r="O801" i="1"/>
  <c r="E806" i="1" a="1"/>
  <c r="E806" i="1" s="1"/>
  <c r="E790" i="1" a="1"/>
  <c r="E790" i="1" s="1"/>
  <c r="Q790" i="1" s="1" a="1"/>
  <c r="Q790" i="1" s="1"/>
  <c r="E800" i="1" a="1"/>
  <c r="E800" i="1" s="1"/>
  <c r="E794" i="1" a="1"/>
  <c r="E794" i="1" s="1"/>
  <c r="E797" i="1" a="1"/>
  <c r="E797" i="1" s="1"/>
  <c r="E796" i="1" a="1"/>
  <c r="E796" i="1" s="1"/>
  <c r="E792" i="1" a="1"/>
  <c r="E792" i="1" s="1"/>
  <c r="E802" i="1" a="1"/>
  <c r="E802" i="1" s="1"/>
  <c r="E804" i="1" a="1"/>
  <c r="E804" i="1" s="1"/>
  <c r="E793" i="1" a="1"/>
  <c r="E793" i="1" s="1"/>
  <c r="E795" i="1" a="1"/>
  <c r="E795" i="1" s="1"/>
  <c r="E805" i="1" a="1"/>
  <c r="E805" i="1" s="1"/>
  <c r="D249" i="1"/>
  <c r="D333" i="1"/>
  <c r="D401" i="1"/>
  <c r="D297" i="1"/>
  <c r="D369" i="1"/>
  <c r="O796" i="1" l="1"/>
  <c r="D788" i="1"/>
  <c r="O800" i="1"/>
  <c r="O798" i="1"/>
  <c r="O793" i="1"/>
  <c r="O797" i="1"/>
  <c r="O806" i="1"/>
  <c r="D539" i="1"/>
  <c r="O805" i="1"/>
  <c r="O802" i="1"/>
  <c r="O790" i="1"/>
  <c r="O795" i="1"/>
  <c r="O804" i="1"/>
  <c r="O792" i="1"/>
  <c r="O794" i="1"/>
  <c r="D774" i="1"/>
  <c r="O799" i="1"/>
  <c r="D334" i="1"/>
  <c r="D370" i="1"/>
  <c r="D298" i="1"/>
  <c r="D402" i="1"/>
  <c r="D789" i="1" l="1"/>
  <c r="E788" i="1" a="1"/>
  <c r="E788" i="1" s="1"/>
  <c r="E783" i="1" a="1"/>
  <c r="E783" i="1" s="1"/>
  <c r="E786" i="1" a="1"/>
  <c r="E786" i="1" s="1"/>
  <c r="E762" i="1" a="1"/>
  <c r="E762" i="1" s="1"/>
  <c r="E699" i="1" a="1"/>
  <c r="E699" i="1" s="1"/>
  <c r="E644" i="1" a="1"/>
  <c r="E644" i="1" s="1"/>
  <c r="Q644" i="1" s="1" a="1"/>
  <c r="Q644" i="1" s="1"/>
  <c r="E753" i="1" a="1"/>
  <c r="E753" i="1" s="1"/>
  <c r="E748" i="1" a="1"/>
  <c r="E748" i="1" s="1"/>
  <c r="E760" i="1" a="1"/>
  <c r="E760" i="1" s="1"/>
  <c r="E732" i="1" a="1"/>
  <c r="E732" i="1" s="1"/>
  <c r="E691" i="1" a="1"/>
  <c r="E691" i="1" s="1"/>
  <c r="E703" i="1" a="1"/>
  <c r="E703" i="1" s="1"/>
  <c r="E712" i="1" a="1"/>
  <c r="E712" i="1" s="1"/>
  <c r="Q712" i="1" s="1" a="1"/>
  <c r="Q712" i="1" s="1"/>
  <c r="E689" i="1" a="1"/>
  <c r="E689" i="1" s="1"/>
  <c r="E720" i="1" a="1"/>
  <c r="E720" i="1" s="1"/>
  <c r="E695" i="1" a="1"/>
  <c r="E695" i="1" s="1"/>
  <c r="E770" i="1" a="1"/>
  <c r="E770" i="1" s="1"/>
  <c r="E775" i="1" a="1"/>
  <c r="E775" i="1" s="1"/>
  <c r="Q775" i="1" s="1" a="1"/>
  <c r="Q775" i="1" s="1"/>
  <c r="E619" i="1" a="1"/>
  <c r="E619" i="1" s="1"/>
  <c r="Q619" i="1" s="1" a="1"/>
  <c r="Q619" i="1" s="1"/>
  <c r="E737" i="1" a="1"/>
  <c r="E737" i="1" s="1"/>
  <c r="E782" i="1" a="1"/>
  <c r="E782" i="1" s="1"/>
  <c r="E780" i="1" a="1"/>
  <c r="E780" i="1" s="1"/>
  <c r="E702" i="1" a="1"/>
  <c r="E702" i="1" s="1"/>
  <c r="E701" i="1" a="1"/>
  <c r="E701" i="1" s="1"/>
  <c r="E611" i="1" a="1"/>
  <c r="E611" i="1" s="1"/>
  <c r="E692" i="1" a="1"/>
  <c r="E692" i="1" s="1"/>
  <c r="E745" i="1" a="1"/>
  <c r="E745" i="1" s="1"/>
  <c r="E766" i="1" a="1"/>
  <c r="E766" i="1" s="1"/>
  <c r="E754" i="1" a="1"/>
  <c r="E754" i="1" s="1"/>
  <c r="E764" i="1" a="1"/>
  <c r="E764" i="1" s="1"/>
  <c r="E761" i="1" a="1"/>
  <c r="E761" i="1" s="1"/>
  <c r="E618" i="1" a="1"/>
  <c r="E618" i="1" s="1"/>
  <c r="E696" i="1" a="1"/>
  <c r="E696" i="1" s="1"/>
  <c r="D540" i="1"/>
  <c r="E628" i="1" a="1"/>
  <c r="E628" i="1" s="1"/>
  <c r="E785" i="1" a="1"/>
  <c r="E785" i="1" s="1"/>
  <c r="E774" i="1" a="1"/>
  <c r="E774" i="1" s="1"/>
  <c r="E729" i="1" a="1"/>
  <c r="E729" i="1" s="1"/>
  <c r="Q729" i="1" s="1" a="1"/>
  <c r="Q729" i="1" s="1"/>
  <c r="E736" i="1" a="1"/>
  <c r="E736" i="1" s="1"/>
  <c r="Q736" i="1" s="1" a="1"/>
  <c r="Q736" i="1" s="1"/>
  <c r="E739" i="1" a="1"/>
  <c r="E739" i="1" s="1"/>
  <c r="E687" i="1" a="1"/>
  <c r="E687" i="1" s="1"/>
  <c r="Q687" i="1" s="1" a="1"/>
  <c r="Q687" i="1" s="1"/>
  <c r="E682" i="1" a="1"/>
  <c r="E682" i="1" s="1"/>
  <c r="E634" i="1" a="1"/>
  <c r="E634" i="1" s="1"/>
  <c r="E602" i="1" a="1"/>
  <c r="E602" i="1" s="1"/>
  <c r="E613" i="1" a="1"/>
  <c r="E613" i="1" s="1"/>
  <c r="E661" i="1" a="1"/>
  <c r="E661" i="1" s="1"/>
  <c r="E664" i="1" a="1"/>
  <c r="E664" i="1" s="1"/>
  <c r="Q664" i="1" s="1" a="1"/>
  <c r="Q664" i="1" s="1"/>
  <c r="E639" i="1" a="1"/>
  <c r="E639" i="1" s="1"/>
  <c r="E678" i="1" a="1"/>
  <c r="E678" i="1" s="1"/>
  <c r="E624" i="1" a="1"/>
  <c r="E624" i="1" s="1"/>
  <c r="Q624" i="1" s="1" a="1"/>
  <c r="Q624" i="1" s="1"/>
  <c r="E647" i="1" a="1"/>
  <c r="E647" i="1" s="1"/>
  <c r="E631" i="1" a="1"/>
  <c r="E631" i="1" s="1"/>
  <c r="E656" i="1" a="1"/>
  <c r="E656" i="1" s="1"/>
  <c r="E668" i="1" a="1"/>
  <c r="E668" i="1" s="1"/>
  <c r="E716" i="1" a="1"/>
  <c r="E716" i="1" s="1"/>
  <c r="E615" i="1" a="1"/>
  <c r="E615" i="1" s="1"/>
  <c r="E645" i="1" a="1"/>
  <c r="E645" i="1" s="1"/>
  <c r="E674" i="1" a="1"/>
  <c r="E674" i="1" s="1"/>
  <c r="E629" i="1" a="1"/>
  <c r="E629" i="1" s="1"/>
  <c r="E640" i="1" a="1"/>
  <c r="E640" i="1" s="1"/>
  <c r="E650" i="1" a="1"/>
  <c r="E650" i="1" s="1"/>
  <c r="E632" i="1" a="1"/>
  <c r="E632" i="1" s="1"/>
  <c r="E616" i="1" a="1"/>
  <c r="E616" i="1" s="1"/>
  <c r="E671" i="1" a="1"/>
  <c r="E671" i="1" s="1"/>
  <c r="Q671" i="1" s="1" a="1"/>
  <c r="Q671" i="1" s="1"/>
  <c r="E649" i="1" a="1"/>
  <c r="E649" i="1" s="1"/>
  <c r="E657" i="1" a="1"/>
  <c r="E657" i="1" s="1"/>
  <c r="Q657" i="1" s="1" a="1"/>
  <c r="Q657" i="1" s="1"/>
  <c r="E673" i="1" a="1"/>
  <c r="E673" i="1" s="1"/>
  <c r="E600" i="1" a="1"/>
  <c r="E600" i="1" s="1"/>
  <c r="E605" i="1" a="1"/>
  <c r="E605" i="1" s="1"/>
  <c r="E653" i="1" a="1"/>
  <c r="E653" i="1" s="1"/>
  <c r="E662" i="1" a="1"/>
  <c r="E662" i="1" s="1"/>
  <c r="E667" i="1" a="1"/>
  <c r="E667" i="1" s="1"/>
  <c r="E688" i="1" a="1"/>
  <c r="E688" i="1" s="1"/>
  <c r="E686" i="1" a="1"/>
  <c r="E686" i="1" s="1"/>
  <c r="E626" i="1" a="1"/>
  <c r="E626" i="1" s="1"/>
  <c r="Q626" i="1" s="1" a="1"/>
  <c r="Q626" i="1" s="1"/>
  <c r="E679" i="1" a="1"/>
  <c r="E679" i="1" s="1"/>
  <c r="E604" i="1" a="1"/>
  <c r="E604" i="1" s="1"/>
  <c r="E658" i="1" a="1"/>
  <c r="E658" i="1" s="1"/>
  <c r="E759" i="1" a="1"/>
  <c r="E759" i="1" s="1"/>
  <c r="Q759" i="1" s="1" a="1"/>
  <c r="Q759" i="1" s="1"/>
  <c r="E663" i="1" a="1"/>
  <c r="E663" i="1" s="1"/>
  <c r="E652" i="1" a="1"/>
  <c r="E652" i="1" s="1"/>
  <c r="Q652" i="1" s="1" a="1"/>
  <c r="Q652" i="1" s="1"/>
  <c r="E646" i="1" a="1"/>
  <c r="E646" i="1" s="1"/>
  <c r="E676" i="1" a="1"/>
  <c r="E676" i="1" s="1"/>
  <c r="E677" i="1" a="1"/>
  <c r="E677" i="1" s="1"/>
  <c r="E606" i="1" a="1"/>
  <c r="E606" i="1" s="1"/>
  <c r="E660" i="1" a="1"/>
  <c r="E660" i="1" s="1"/>
  <c r="E730" i="1" a="1"/>
  <c r="E730" i="1" s="1"/>
  <c r="E763" i="1" a="1"/>
  <c r="E763" i="1" s="1"/>
  <c r="E721" i="1" a="1"/>
  <c r="E721" i="1" s="1"/>
  <c r="E635" i="1" a="1"/>
  <c r="E635" i="1" s="1"/>
  <c r="E625" i="1" a="1"/>
  <c r="E625" i="1" s="1"/>
  <c r="Q625" i="1" s="1" a="1"/>
  <c r="Q625" i="1" s="1"/>
  <c r="E607" i="1" a="1"/>
  <c r="E607" i="1" s="1"/>
  <c r="E641" i="1" a="1"/>
  <c r="E641" i="1" s="1"/>
  <c r="E718" i="1" a="1"/>
  <c r="E718" i="1" s="1"/>
  <c r="Q718" i="1" s="1" a="1"/>
  <c r="Q718" i="1" s="1"/>
  <c r="E758" i="1" a="1"/>
  <c r="E758" i="1" s="1"/>
  <c r="Q758" i="1" s="1" a="1"/>
  <c r="Q758" i="1" s="1"/>
  <c r="E614" i="1" a="1"/>
  <c r="E614" i="1" s="1"/>
  <c r="Q614" i="1" s="1" a="1"/>
  <c r="Q614" i="1" s="1"/>
  <c r="E672" i="1" a="1"/>
  <c r="E672" i="1" s="1"/>
  <c r="E665" i="1" a="1"/>
  <c r="E665" i="1" s="1"/>
  <c r="E711" i="1" a="1"/>
  <c r="E711" i="1" s="1"/>
  <c r="E768" i="1" a="1"/>
  <c r="E768" i="1" s="1"/>
  <c r="E723" i="1" a="1"/>
  <c r="E723" i="1" s="1"/>
  <c r="E655" i="1" a="1"/>
  <c r="E655" i="1" s="1"/>
  <c r="E630" i="1" a="1"/>
  <c r="E630" i="1" s="1"/>
  <c r="E603" i="1" a="1"/>
  <c r="E603" i="1" s="1"/>
  <c r="E601" i="1" a="1"/>
  <c r="E601" i="1" s="1"/>
  <c r="E670" i="1" a="1"/>
  <c r="E670" i="1" s="1"/>
  <c r="E654" i="1" a="1"/>
  <c r="E654" i="1" s="1"/>
  <c r="E633" i="1" a="1"/>
  <c r="E633" i="1" s="1"/>
  <c r="Q633" i="1" s="1" a="1"/>
  <c r="Q633" i="1" s="1"/>
  <c r="E638" i="1" a="1"/>
  <c r="E638" i="1" s="1"/>
  <c r="E648" i="1" a="1"/>
  <c r="E648" i="1" s="1"/>
  <c r="E666" i="1" a="1"/>
  <c r="E666" i="1" s="1"/>
  <c r="E722" i="1" a="1"/>
  <c r="E722" i="1" s="1"/>
  <c r="E749" i="1" a="1"/>
  <c r="E749" i="1" s="1"/>
  <c r="E609" i="1" a="1"/>
  <c r="E609" i="1" s="1"/>
  <c r="E669" i="1" a="1"/>
  <c r="E669" i="1" s="1"/>
  <c r="E608" i="1" a="1"/>
  <c r="E608" i="1" s="1"/>
  <c r="E659" i="1" a="1"/>
  <c r="E659" i="1" s="1"/>
  <c r="E627" i="1" a="1"/>
  <c r="E627" i="1" s="1"/>
  <c r="E681" i="1" a="1"/>
  <c r="E681" i="1" s="1"/>
  <c r="E680" i="1" a="1"/>
  <c r="E680" i="1" s="1"/>
  <c r="E705" i="1" a="1"/>
  <c r="E705" i="1" s="1"/>
  <c r="Q705" i="1" s="1" a="1"/>
  <c r="Q705" i="1" s="1"/>
  <c r="E744" i="1" a="1"/>
  <c r="E744" i="1" s="1"/>
  <c r="Q744" i="1" s="1" a="1"/>
  <c r="Q744" i="1" s="1"/>
  <c r="E727" i="1" a="1"/>
  <c r="E727" i="1" s="1"/>
  <c r="E771" i="1" a="1"/>
  <c r="E771" i="1" s="1"/>
  <c r="E724" i="1" a="1"/>
  <c r="E724" i="1" s="1"/>
  <c r="E755" i="1" a="1"/>
  <c r="E755" i="1" s="1"/>
  <c r="E728" i="1" a="1"/>
  <c r="E728" i="1" s="1"/>
  <c r="E620" i="1" a="1"/>
  <c r="E620" i="1" s="1"/>
  <c r="E742" i="1" a="1"/>
  <c r="E742" i="1" s="1"/>
  <c r="E715" i="1" a="1"/>
  <c r="E715" i="1" s="1"/>
  <c r="E735" i="1" a="1"/>
  <c r="E735" i="1" s="1"/>
  <c r="E781" i="1" a="1"/>
  <c r="E781" i="1" s="1"/>
  <c r="E675" i="1" a="1"/>
  <c r="E675" i="1" s="1"/>
  <c r="E610" i="1" a="1"/>
  <c r="E610" i="1" s="1"/>
  <c r="E698" i="1" a="1"/>
  <c r="E698" i="1" s="1"/>
  <c r="E709" i="1" a="1"/>
  <c r="E709" i="1" s="1"/>
  <c r="Q709" i="1" s="1" a="1"/>
  <c r="Q709" i="1" s="1"/>
  <c r="E704" i="1" a="1"/>
  <c r="E704" i="1" s="1"/>
  <c r="Q704" i="1" s="1" a="1"/>
  <c r="Q704" i="1" s="1"/>
  <c r="E746" i="1" a="1"/>
  <c r="E746" i="1" s="1"/>
  <c r="E636" i="1" a="1"/>
  <c r="E636" i="1" s="1"/>
  <c r="E683" i="1" a="1"/>
  <c r="E683" i="1" s="1"/>
  <c r="Q683" i="1" s="1" a="1"/>
  <c r="Q683" i="1" s="1"/>
  <c r="E740" i="1" a="1"/>
  <c r="E740" i="1" s="1"/>
  <c r="E685" i="1" a="1"/>
  <c r="E685" i="1" s="1"/>
  <c r="E741" i="1" a="1"/>
  <c r="E741" i="1" s="1"/>
  <c r="E726" i="1" a="1"/>
  <c r="E726" i="1" s="1"/>
  <c r="E734" i="1" a="1"/>
  <c r="E734" i="1" s="1"/>
  <c r="E738" i="1" a="1"/>
  <c r="E738" i="1" s="1"/>
  <c r="E599" i="1" a="1"/>
  <c r="E599" i="1" s="1"/>
  <c r="Q599" i="1" s="1" a="1"/>
  <c r="Q599" i="1" s="1"/>
  <c r="E710" i="1" a="1"/>
  <c r="E710" i="1" s="1"/>
  <c r="Q710" i="1" s="1" a="1"/>
  <c r="Q710" i="1" s="1"/>
  <c r="E690" i="1" a="1"/>
  <c r="E690" i="1" s="1"/>
  <c r="Q690" i="1" s="1" a="1"/>
  <c r="Q690" i="1" s="1"/>
  <c r="E725" i="1" a="1"/>
  <c r="E725" i="1" s="1"/>
  <c r="E700" i="1" a="1"/>
  <c r="E700" i="1" s="1"/>
  <c r="E684" i="1" a="1"/>
  <c r="E684" i="1" s="1"/>
  <c r="E773" i="1" a="1"/>
  <c r="E773" i="1" s="1"/>
  <c r="E779" i="1" a="1"/>
  <c r="E779" i="1" s="1"/>
  <c r="E651" i="1" a="1"/>
  <c r="E651" i="1" s="1"/>
  <c r="Q651" i="1" s="1" a="1"/>
  <c r="Q651" i="1" s="1"/>
  <c r="E777" i="1" a="1"/>
  <c r="E777" i="1" s="1"/>
  <c r="E772" i="1" a="1"/>
  <c r="E772" i="1" s="1"/>
  <c r="E642" i="1" a="1"/>
  <c r="E642" i="1" s="1"/>
  <c r="E787" i="1" a="1"/>
  <c r="E787" i="1" s="1"/>
  <c r="E623" i="1" a="1"/>
  <c r="E623" i="1" s="1"/>
  <c r="D299" i="1"/>
  <c r="D371" i="1"/>
  <c r="D335" i="1"/>
  <c r="D403" i="1"/>
  <c r="O670" i="1" l="1"/>
  <c r="Q670" i="1" a="1"/>
  <c r="Q670" i="1" s="1"/>
  <c r="O689" i="1"/>
  <c r="Q689" i="1" a="1"/>
  <c r="Q689" i="1" s="1"/>
  <c r="O613" i="1"/>
  <c r="Q613" i="1" a="1"/>
  <c r="Q613" i="1" s="1"/>
  <c r="O738" i="1"/>
  <c r="O715" i="1"/>
  <c r="O627" i="1"/>
  <c r="O653" i="1"/>
  <c r="O772" i="1"/>
  <c r="O740" i="1"/>
  <c r="O742" i="1"/>
  <c r="O638" i="1"/>
  <c r="O605" i="1"/>
  <c r="O650" i="1"/>
  <c r="O764" i="1"/>
  <c r="O780" i="1"/>
  <c r="O775" i="1"/>
  <c r="O691" i="1"/>
  <c r="O748" i="1"/>
  <c r="O699" i="1"/>
  <c r="O786" i="1"/>
  <c r="O788" i="1"/>
  <c r="O642" i="1"/>
  <c r="O685" i="1"/>
  <c r="O746" i="1"/>
  <c r="O744" i="1"/>
  <c r="O609" i="1"/>
  <c r="O655" i="1"/>
  <c r="O635" i="1"/>
  <c r="O660" i="1"/>
  <c r="O658" i="1"/>
  <c r="O657" i="1"/>
  <c r="O690" i="1"/>
  <c r="O704" i="1"/>
  <c r="O705" i="1"/>
  <c r="O749" i="1"/>
  <c r="O601" i="1"/>
  <c r="O723" i="1"/>
  <c r="O641" i="1"/>
  <c r="O721" i="1"/>
  <c r="O606" i="1"/>
  <c r="O652" i="1"/>
  <c r="O604" i="1"/>
  <c r="O688" i="1"/>
  <c r="O649" i="1"/>
  <c r="O645" i="1"/>
  <c r="O656" i="1"/>
  <c r="O678" i="1"/>
  <c r="O687" i="1"/>
  <c r="O774" i="1"/>
  <c r="D541" i="1"/>
  <c r="O692" i="1"/>
  <c r="O623" i="1"/>
  <c r="O777" i="1"/>
  <c r="O684" i="1"/>
  <c r="O710" i="1"/>
  <c r="O726" i="1"/>
  <c r="O683" i="1"/>
  <c r="O709" i="1"/>
  <c r="O781" i="1"/>
  <c r="O620" i="1"/>
  <c r="O771" i="1"/>
  <c r="O680" i="1"/>
  <c r="O608" i="1"/>
  <c r="O722" i="1"/>
  <c r="O633" i="1"/>
  <c r="O603" i="1"/>
  <c r="O768" i="1"/>
  <c r="O614" i="1"/>
  <c r="O607" i="1"/>
  <c r="O763" i="1"/>
  <c r="O677" i="1"/>
  <c r="O663" i="1"/>
  <c r="O679" i="1"/>
  <c r="O667" i="1"/>
  <c r="O600" i="1"/>
  <c r="O671" i="1"/>
  <c r="O640" i="1"/>
  <c r="O615" i="1"/>
  <c r="O631" i="1"/>
  <c r="O639" i="1"/>
  <c r="O602" i="1"/>
  <c r="O739" i="1"/>
  <c r="O785" i="1"/>
  <c r="O696" i="1"/>
  <c r="O754" i="1"/>
  <c r="O611" i="1"/>
  <c r="O782" i="1"/>
  <c r="O770" i="1"/>
  <c r="O712" i="1"/>
  <c r="O732" i="1"/>
  <c r="O753" i="1"/>
  <c r="O762" i="1"/>
  <c r="O783" i="1"/>
  <c r="E789" i="1" a="1"/>
  <c r="E789" i="1" s="1"/>
  <c r="E784" i="1" a="1"/>
  <c r="E784" i="1" s="1"/>
  <c r="E767" i="1" a="1"/>
  <c r="E767" i="1" s="1"/>
  <c r="E743" i="1" a="1"/>
  <c r="E743" i="1" s="1"/>
  <c r="E752" i="1" a="1"/>
  <c r="E752" i="1" s="1"/>
  <c r="E707" i="1" a="1"/>
  <c r="E707" i="1" s="1"/>
  <c r="E765" i="1" a="1"/>
  <c r="E765" i="1" s="1"/>
  <c r="E769" i="1" a="1"/>
  <c r="E769" i="1" s="1"/>
  <c r="E756" i="1" a="1"/>
  <c r="E756" i="1" s="1"/>
  <c r="E750" i="1" a="1"/>
  <c r="E750" i="1" s="1"/>
  <c r="E697" i="1" a="1"/>
  <c r="E697" i="1" s="1"/>
  <c r="Q697" i="1" s="1" a="1"/>
  <c r="Q697" i="1" s="1"/>
  <c r="E713" i="1" a="1"/>
  <c r="E713" i="1" s="1"/>
  <c r="Q713" i="1" s="1" a="1"/>
  <c r="Q713" i="1" s="1"/>
  <c r="E694" i="1" a="1"/>
  <c r="E694" i="1" s="1"/>
  <c r="E637" i="1" a="1"/>
  <c r="E637" i="1" s="1"/>
  <c r="E706" i="1" a="1"/>
  <c r="E706" i="1" s="1"/>
  <c r="E693" i="1" a="1"/>
  <c r="E693" i="1" s="1"/>
  <c r="E717" i="1" a="1"/>
  <c r="E717" i="1" s="1"/>
  <c r="E714" i="1" a="1"/>
  <c r="E714" i="1" s="1"/>
  <c r="E719" i="1" a="1"/>
  <c r="E719" i="1" s="1"/>
  <c r="E733" i="1" a="1"/>
  <c r="E733" i="1" s="1"/>
  <c r="E757" i="1" a="1"/>
  <c r="E757" i="1" s="1"/>
  <c r="E622" i="1" a="1"/>
  <c r="E622" i="1" s="1"/>
  <c r="Q622" i="1" s="1" a="1"/>
  <c r="Q622" i="1" s="1"/>
  <c r="E621" i="1" a="1"/>
  <c r="E621" i="1" s="1"/>
  <c r="O779" i="1"/>
  <c r="O725" i="1"/>
  <c r="O610" i="1"/>
  <c r="O755" i="1"/>
  <c r="O648" i="1"/>
  <c r="O665" i="1"/>
  <c r="O718" i="1"/>
  <c r="O646" i="1"/>
  <c r="O686" i="1"/>
  <c r="O632" i="1"/>
  <c r="O773" i="1"/>
  <c r="O734" i="1"/>
  <c r="O675" i="1"/>
  <c r="O724" i="1"/>
  <c r="O659" i="1"/>
  <c r="O672" i="1"/>
  <c r="O787" i="1"/>
  <c r="O651" i="1"/>
  <c r="O700" i="1"/>
  <c r="O599" i="1"/>
  <c r="O741" i="1"/>
  <c r="O636" i="1"/>
  <c r="O698" i="1"/>
  <c r="O735" i="1"/>
  <c r="O728" i="1"/>
  <c r="O727" i="1"/>
  <c r="O681" i="1"/>
  <c r="O669" i="1"/>
  <c r="O666" i="1"/>
  <c r="O654" i="1"/>
  <c r="O630" i="1"/>
  <c r="O711" i="1"/>
  <c r="O758" i="1"/>
  <c r="O625" i="1"/>
  <c r="O730" i="1"/>
  <c r="O676" i="1"/>
  <c r="O759" i="1"/>
  <c r="O626" i="1"/>
  <c r="O662" i="1"/>
  <c r="O673" i="1"/>
  <c r="O616" i="1"/>
  <c r="O629" i="1"/>
  <c r="O716" i="1"/>
  <c r="O647" i="1"/>
  <c r="O664" i="1"/>
  <c r="O634" i="1"/>
  <c r="O736" i="1"/>
  <c r="O628" i="1"/>
  <c r="O618" i="1"/>
  <c r="O766" i="1"/>
  <c r="O701" i="1"/>
  <c r="O737" i="1"/>
  <c r="O695" i="1"/>
  <c r="O703" i="1"/>
  <c r="O760" i="1"/>
  <c r="O644" i="1"/>
  <c r="E751" i="1" a="1"/>
  <c r="E751" i="1" s="1"/>
  <c r="E776" i="1" a="1"/>
  <c r="E776" i="1" s="1"/>
  <c r="E612" i="1" a="1"/>
  <c r="E612" i="1" s="1"/>
  <c r="O674" i="1"/>
  <c r="O668" i="1"/>
  <c r="O624" i="1"/>
  <c r="O661" i="1"/>
  <c r="O682" i="1"/>
  <c r="O729" i="1"/>
  <c r="O761" i="1"/>
  <c r="O745" i="1"/>
  <c r="O702" i="1"/>
  <c r="O619" i="1"/>
  <c r="O720" i="1"/>
  <c r="E617" i="1" a="1"/>
  <c r="E617" i="1" s="1"/>
  <c r="E731" i="1" a="1"/>
  <c r="E731" i="1" s="1"/>
  <c r="E708" i="1" a="1"/>
  <c r="E708" i="1" s="1"/>
  <c r="E747" i="1" a="1"/>
  <c r="E747" i="1" s="1"/>
  <c r="E778" i="1" a="1"/>
  <c r="E778" i="1" s="1"/>
  <c r="E643" i="1" a="1"/>
  <c r="E643" i="1" s="1"/>
  <c r="D404" i="1"/>
  <c r="D372" i="1"/>
  <c r="D336" i="1"/>
  <c r="D300" i="1"/>
  <c r="O743" i="1" l="1"/>
  <c r="Q743" i="1" a="1"/>
  <c r="Q743" i="1" s="1"/>
  <c r="O731" i="1"/>
  <c r="O717" i="1"/>
  <c r="O756" i="1"/>
  <c r="D542" i="1"/>
  <c r="O778" i="1"/>
  <c r="O617" i="1"/>
  <c r="O776" i="1"/>
  <c r="O733" i="1"/>
  <c r="O693" i="1"/>
  <c r="O713" i="1"/>
  <c r="O769" i="1"/>
  <c r="O643" i="1"/>
  <c r="O612" i="1"/>
  <c r="O757" i="1"/>
  <c r="O752" i="1"/>
  <c r="O751" i="1"/>
  <c r="O719" i="1"/>
  <c r="O765" i="1"/>
  <c r="O694" i="1"/>
  <c r="O789" i="1"/>
  <c r="O747" i="1"/>
  <c r="O621" i="1"/>
  <c r="O706" i="1"/>
  <c r="O697" i="1"/>
  <c r="O767" i="1"/>
  <c r="O708" i="1"/>
  <c r="O622" i="1"/>
  <c r="O714" i="1"/>
  <c r="O637" i="1"/>
  <c r="O750" i="1"/>
  <c r="O707" i="1"/>
  <c r="O784" i="1"/>
  <c r="D301" i="1"/>
  <c r="D337" i="1"/>
  <c r="D373" i="1"/>
  <c r="D405" i="1"/>
  <c r="D543" i="1" l="1"/>
  <c r="D338" i="1"/>
  <c r="D374" i="1"/>
  <c r="D302" i="1"/>
  <c r="D406" i="1"/>
  <c r="D544" i="1" l="1"/>
  <c r="D407" i="1"/>
  <c r="D303" i="1"/>
  <c r="D339" i="1"/>
  <c r="D545" i="1" l="1"/>
  <c r="D304" i="1"/>
  <c r="D340" i="1"/>
  <c r="D408" i="1"/>
  <c r="D546" i="1" l="1"/>
  <c r="D341" i="1"/>
  <c r="D409" i="1"/>
  <c r="D305" i="1"/>
  <c r="D547" i="1" l="1"/>
  <c r="D342" i="1"/>
  <c r="D306" i="1"/>
  <c r="D548" i="1" l="1"/>
  <c r="D343" i="1"/>
  <c r="D307" i="1"/>
  <c r="D549" i="1" l="1"/>
  <c r="D344" i="1"/>
  <c r="D308" i="1"/>
  <c r="D550" i="1" l="1"/>
  <c r="D309" i="1"/>
  <c r="D345" i="1"/>
  <c r="D551" i="1" l="1"/>
  <c r="D310" i="1"/>
  <c r="D346" i="1"/>
  <c r="D552" i="1" l="1"/>
  <c r="D311" i="1"/>
  <c r="D347" i="1"/>
  <c r="D553" i="1" l="1"/>
  <c r="D312" i="1"/>
  <c r="D348" i="1"/>
  <c r="D554" i="1" l="1"/>
  <c r="D349" i="1"/>
  <c r="D313" i="1"/>
  <c r="D555" i="1" l="1"/>
  <c r="D314" i="1"/>
  <c r="D556" i="1" l="1"/>
  <c r="D315" i="1"/>
  <c r="D557" i="1" l="1"/>
  <c r="D316" i="1"/>
  <c r="D558" i="1" l="1"/>
  <c r="D317" i="1"/>
  <c r="D559" i="1" l="1"/>
  <c r="D560" i="1" l="1"/>
  <c r="D561" i="1" l="1"/>
  <c r="D562" i="1" l="1"/>
  <c r="D563" i="1" l="1"/>
  <c r="D564" i="1" l="1"/>
  <c r="D565" i="1" l="1"/>
  <c r="D566" i="1" l="1"/>
  <c r="D567" i="1" l="1"/>
  <c r="D568" i="1" l="1"/>
  <c r="D569" i="1" l="1"/>
  <c r="D570" i="1" l="1"/>
  <c r="D571" i="1" l="1"/>
  <c r="D572" i="1" l="1"/>
  <c r="D573" i="1" l="1"/>
  <c r="D574" i="1" l="1"/>
  <c r="D575" i="1" l="1"/>
  <c r="D576" i="1" l="1"/>
  <c r="D577" i="1" l="1"/>
  <c r="D578" i="1" l="1"/>
  <c r="D579" i="1" l="1"/>
  <c r="D580" i="1" l="1"/>
  <c r="D581" i="1" l="1"/>
  <c r="D582" i="1" l="1"/>
  <c r="D583" i="1" l="1"/>
  <c r="D584" i="1" l="1"/>
  <c r="D585" i="1" l="1"/>
  <c r="D586" i="1" l="1"/>
  <c r="D587" i="1" l="1"/>
  <c r="D588" i="1" l="1"/>
  <c r="D589" i="1" l="1"/>
  <c r="D590" i="1" l="1"/>
  <c r="D591" i="1" l="1"/>
  <c r="D592" i="1" l="1"/>
  <c r="D593" i="1" l="1"/>
  <c r="D594" i="1" l="1"/>
  <c r="D595" i="1" l="1"/>
  <c r="D596" i="1" l="1"/>
  <c r="D597" i="1" l="1"/>
  <c r="D598" i="1" l="1"/>
  <c r="E597" i="1" a="1"/>
  <c r="E597" i="1" s="1"/>
  <c r="E276" i="1" a="1"/>
  <c r="E276" i="1" s="1"/>
  <c r="E379" i="1" a="1"/>
  <c r="E379" i="1" s="1"/>
  <c r="E161" i="1" a="1"/>
  <c r="E161" i="1" s="1"/>
  <c r="E579" i="1" a="1"/>
  <c r="E579" i="1" s="1"/>
  <c r="E231" i="1" a="1"/>
  <c r="E231" i="1" s="1"/>
  <c r="E304" i="1" a="1"/>
  <c r="E304" i="1" s="1"/>
  <c r="E449" i="1" a="1"/>
  <c r="E449" i="1" s="1"/>
  <c r="E320" i="1" a="1"/>
  <c r="E320" i="1" s="1"/>
  <c r="E551" i="1" a="1"/>
  <c r="E551" i="1" s="1"/>
  <c r="E122" i="1" a="1"/>
  <c r="E122" i="1" s="1"/>
  <c r="E533" i="1" a="1"/>
  <c r="E533" i="1" s="1"/>
  <c r="E357" i="1" a="1"/>
  <c r="E357" i="1" s="1"/>
  <c r="E448" i="1" a="1"/>
  <c r="E448" i="1" s="1"/>
  <c r="Q448" i="1" s="1" a="1"/>
  <c r="Q448" i="1" s="1"/>
  <c r="E444" i="1" a="1"/>
  <c r="E444" i="1" s="1"/>
  <c r="E355" i="1" a="1"/>
  <c r="E355" i="1" s="1"/>
  <c r="E344" i="1" a="1"/>
  <c r="E344" i="1" s="1"/>
  <c r="E547" i="1" a="1"/>
  <c r="E547" i="1" s="1"/>
  <c r="E489" i="1" a="1"/>
  <c r="E489" i="1" s="1"/>
  <c r="Q489" i="1" s="1" a="1"/>
  <c r="Q489" i="1" s="1"/>
  <c r="E398" i="1" a="1"/>
  <c r="E398" i="1" s="1"/>
  <c r="E563" i="1" a="1"/>
  <c r="E563" i="1" s="1"/>
  <c r="E428" i="1" a="1"/>
  <c r="E428" i="1" s="1"/>
  <c r="Q428" i="1" s="1" a="1"/>
  <c r="Q428" i="1" s="1"/>
  <c r="E418" i="1" a="1"/>
  <c r="E418" i="1" s="1"/>
  <c r="E21" i="1" a="1"/>
  <c r="E21" i="1" s="1"/>
  <c r="O21" i="1" s="1"/>
  <c r="E581" i="1" a="1"/>
  <c r="E581" i="1" s="1"/>
  <c r="E463" i="1" a="1"/>
  <c r="E463" i="1" s="1"/>
  <c r="E397" i="1" a="1"/>
  <c r="E397" i="1" s="1"/>
  <c r="E208" i="1" a="1"/>
  <c r="E208" i="1" s="1"/>
  <c r="E197" i="1" a="1"/>
  <c r="E197" i="1" s="1"/>
  <c r="E585" i="1" a="1"/>
  <c r="E585" i="1" s="1"/>
  <c r="E505" i="1" a="1"/>
  <c r="E505" i="1" s="1"/>
  <c r="E305" i="1" a="1"/>
  <c r="E305" i="1" s="1"/>
  <c r="E294" i="1" a="1"/>
  <c r="E294" i="1" s="1"/>
  <c r="E291" i="1" a="1"/>
  <c r="E291" i="1" s="1"/>
  <c r="E595" i="1" a="1"/>
  <c r="E595" i="1" s="1"/>
  <c r="E454" i="1" a="1"/>
  <c r="E454" i="1" s="1"/>
  <c r="E316" i="1" a="1"/>
  <c r="E316" i="1" s="1"/>
  <c r="E289" i="1" a="1"/>
  <c r="E289" i="1" s="1"/>
  <c r="E296" i="1" a="1"/>
  <c r="E296" i="1" s="1"/>
  <c r="E213" i="1" a="1"/>
  <c r="E213" i="1" s="1"/>
  <c r="E472" i="1" a="1"/>
  <c r="E472" i="1" s="1"/>
  <c r="E577" i="1" a="1"/>
  <c r="E577" i="1" s="1"/>
  <c r="E417" i="1" a="1"/>
  <c r="E417" i="1" s="1"/>
  <c r="Q417" i="1" s="1" a="1"/>
  <c r="Q417" i="1" s="1"/>
  <c r="E406" i="1" a="1"/>
  <c r="E406" i="1" s="1"/>
  <c r="E440" i="1" a="1"/>
  <c r="E440" i="1" s="1"/>
  <c r="E373" i="1" a="1"/>
  <c r="E373" i="1" s="1"/>
  <c r="E549" i="1" a="1"/>
  <c r="E549" i="1" s="1"/>
  <c r="E561" i="1" a="1"/>
  <c r="E561" i="1" s="1"/>
  <c r="E377" i="1" a="1"/>
  <c r="E377" i="1" s="1"/>
  <c r="Q377" i="1" s="1" a="1"/>
  <c r="Q377" i="1" s="1"/>
  <c r="E211" i="1" a="1"/>
  <c r="E211" i="1" s="1"/>
  <c r="E362" i="1" a="1"/>
  <c r="E362" i="1" s="1"/>
  <c r="E149" i="1" a="1"/>
  <c r="E149" i="1" s="1"/>
  <c r="E182" i="1" a="1"/>
  <c r="E182" i="1" s="1"/>
  <c r="E557" i="1" a="1"/>
  <c r="E557" i="1" s="1"/>
  <c r="E348" i="1" a="1"/>
  <c r="E348" i="1" s="1"/>
  <c r="E312" i="1" a="1"/>
  <c r="E312" i="1" s="1"/>
  <c r="E553" i="1" a="1"/>
  <c r="E553" i="1" s="1"/>
  <c r="E251" i="1" a="1"/>
  <c r="E251" i="1" s="1"/>
  <c r="E591" i="1" a="1"/>
  <c r="E591" i="1" s="1"/>
  <c r="E346" i="1" a="1"/>
  <c r="E346" i="1" s="1"/>
  <c r="E290" i="1" a="1"/>
  <c r="E290" i="1" s="1"/>
  <c r="E148" i="1" a="1"/>
  <c r="E148" i="1" s="1"/>
  <c r="E329" i="1" a="1"/>
  <c r="E329" i="1" s="1"/>
  <c r="E589" i="1" a="1"/>
  <c r="E589" i="1" s="1"/>
  <c r="E376" i="1" a="1"/>
  <c r="E376" i="1" s="1"/>
  <c r="Q376" i="1" s="1" a="1"/>
  <c r="Q376" i="1" s="1"/>
  <c r="E353" i="1" a="1"/>
  <c r="E353" i="1" s="1"/>
  <c r="E388" i="1" a="1"/>
  <c r="E388" i="1" s="1"/>
  <c r="E542" i="1" a="1"/>
  <c r="E542" i="1" s="1"/>
  <c r="E594" i="1" a="1"/>
  <c r="E594" i="1" s="1"/>
  <c r="E593" i="1" a="1"/>
  <c r="E593" i="1" s="1"/>
  <c r="E416" i="1" a="1"/>
  <c r="E416" i="1" s="1"/>
  <c r="E447" i="1" a="1"/>
  <c r="E447" i="1" s="1"/>
  <c r="E381" i="1" a="1"/>
  <c r="E381" i="1" s="1"/>
  <c r="E132" i="1" a="1"/>
  <c r="E132" i="1" s="1"/>
  <c r="E235" i="1" a="1"/>
  <c r="E235" i="1" s="1"/>
  <c r="E328" i="1" a="1"/>
  <c r="E328" i="1" s="1"/>
  <c r="E321" i="1" a="1"/>
  <c r="E321" i="1" s="1"/>
  <c r="E501" i="1" a="1"/>
  <c r="E501" i="1" s="1"/>
  <c r="Q501" i="1" s="1" a="1"/>
  <c r="Q501" i="1" s="1"/>
  <c r="E435" i="1" a="1"/>
  <c r="E435" i="1" s="1"/>
  <c r="E468" i="1" a="1"/>
  <c r="E468" i="1" s="1"/>
  <c r="E286" i="1" a="1"/>
  <c r="E286" i="1" s="1"/>
  <c r="E259" i="1" a="1"/>
  <c r="E259" i="1" s="1"/>
  <c r="E429" i="1" a="1"/>
  <c r="E429" i="1" s="1"/>
  <c r="Q429" i="1" s="1" a="1"/>
  <c r="Q429" i="1" s="1"/>
  <c r="E471" i="1" a="1"/>
  <c r="E471" i="1" s="1"/>
  <c r="Q471" i="1" s="1" a="1"/>
  <c r="Q471" i="1" s="1"/>
  <c r="E419" i="1" a="1"/>
  <c r="E419" i="1" s="1"/>
  <c r="E99" i="1" a="1"/>
  <c r="E99" i="1" s="1"/>
  <c r="E369" i="1" a="1"/>
  <c r="E369" i="1" s="1"/>
  <c r="E173" i="1" a="1"/>
  <c r="E173" i="1" s="1"/>
  <c r="E499" i="1" a="1"/>
  <c r="E499" i="1" s="1"/>
  <c r="E280" i="1" a="1"/>
  <c r="E280" i="1" s="1"/>
  <c r="E325" i="1" a="1"/>
  <c r="E325" i="1" s="1"/>
  <c r="E92" i="1" a="1"/>
  <c r="E92" i="1" s="1"/>
  <c r="E54" i="1" a="1"/>
  <c r="E54" i="1" s="1"/>
  <c r="E207" i="1" a="1"/>
  <c r="E207" i="1" s="1"/>
  <c r="Q207" i="1" s="1" a="1"/>
  <c r="Q207" i="1" s="1"/>
  <c r="E571" i="1" a="1"/>
  <c r="E571" i="1" s="1"/>
  <c r="E72" i="1" a="1"/>
  <c r="E72" i="1" s="1"/>
  <c r="E575" i="1" a="1"/>
  <c r="E575" i="1" s="1"/>
  <c r="E257" i="1" a="1"/>
  <c r="E257" i="1" s="1"/>
  <c r="E119" i="1" a="1"/>
  <c r="E119" i="1" s="1"/>
  <c r="E358" i="1" a="1"/>
  <c r="E358" i="1" s="1"/>
  <c r="E565" i="1" a="1"/>
  <c r="E565" i="1" s="1"/>
  <c r="E359" i="1" a="1"/>
  <c r="E359" i="1" s="1"/>
  <c r="E308" i="1" a="1"/>
  <c r="E308" i="1" s="1"/>
  <c r="E214" i="1" a="1"/>
  <c r="E214" i="1" s="1"/>
  <c r="E338" i="1" a="1"/>
  <c r="E338" i="1" s="1"/>
  <c r="E423" i="1" a="1"/>
  <c r="E423" i="1" s="1"/>
  <c r="E432" i="1" a="1"/>
  <c r="E432" i="1" s="1"/>
  <c r="E583" i="1" a="1"/>
  <c r="E583" i="1" s="1"/>
  <c r="E191" i="1" a="1"/>
  <c r="E191" i="1" s="1"/>
  <c r="E424" i="1" a="1"/>
  <c r="E424" i="1" s="1"/>
  <c r="E413" i="1" a="1"/>
  <c r="E413" i="1" s="1"/>
  <c r="E555" i="1" a="1"/>
  <c r="E555" i="1" s="1"/>
  <c r="E431" i="1" a="1"/>
  <c r="E431" i="1" s="1"/>
  <c r="E399" i="1" a="1"/>
  <c r="E399" i="1" s="1"/>
  <c r="E302" i="1" a="1"/>
  <c r="E302" i="1" s="1"/>
  <c r="E567" i="1" a="1"/>
  <c r="E567" i="1" s="1"/>
  <c r="E238" i="1" a="1"/>
  <c r="E238" i="1" s="1"/>
  <c r="E310" i="1" a="1"/>
  <c r="E310" i="1" s="1"/>
  <c r="E337" i="1" a="1"/>
  <c r="E337" i="1" s="1"/>
  <c r="E520" i="1" a="1"/>
  <c r="E520" i="1" s="1"/>
  <c r="Q520" i="1" s="1" a="1"/>
  <c r="Q520" i="1" s="1"/>
  <c r="E201" i="1" a="1"/>
  <c r="E201" i="1" s="1"/>
  <c r="E204" i="1" a="1"/>
  <c r="E204" i="1" s="1"/>
  <c r="E400" i="1" a="1"/>
  <c r="E400" i="1" s="1"/>
  <c r="E58" i="1" a="1"/>
  <c r="E58" i="1" s="1"/>
  <c r="E378" i="1" a="1"/>
  <c r="E378" i="1" s="1"/>
  <c r="E314" i="1" a="1"/>
  <c r="E314" i="1" s="1"/>
  <c r="E513" i="1" a="1"/>
  <c r="E513" i="1" s="1"/>
  <c r="Q513" i="1" s="1" a="1"/>
  <c r="Q513" i="1" s="1"/>
  <c r="E412" i="1" a="1"/>
  <c r="E412" i="1" s="1"/>
  <c r="E576" i="1" a="1"/>
  <c r="E576" i="1" s="1"/>
  <c r="E401" i="1" a="1"/>
  <c r="E401" i="1" s="1"/>
  <c r="E411" i="1" a="1"/>
  <c r="E411" i="1" s="1"/>
  <c r="O204" i="1" l="1"/>
  <c r="O399" i="1"/>
  <c r="O423" i="1"/>
  <c r="O359" i="1"/>
  <c r="O280" i="1"/>
  <c r="O576" i="1"/>
  <c r="O378" i="1"/>
  <c r="O412" i="1"/>
  <c r="O520" i="1"/>
  <c r="O555" i="1"/>
  <c r="O214" i="1"/>
  <c r="O358" i="1"/>
  <c r="O92" i="1"/>
  <c r="O411" i="1"/>
  <c r="O513" i="1"/>
  <c r="O400" i="1"/>
  <c r="O337" i="1"/>
  <c r="O302" i="1"/>
  <c r="O413" i="1"/>
  <c r="O432" i="1"/>
  <c r="O308" i="1"/>
  <c r="O119" i="1"/>
  <c r="O571" i="1"/>
  <c r="O325" i="1"/>
  <c r="O369" i="1"/>
  <c r="O429" i="1"/>
  <c r="O435" i="1"/>
  <c r="O235" i="1"/>
  <c r="O416" i="1"/>
  <c r="O388" i="1"/>
  <c r="O329" i="1"/>
  <c r="O591" i="1"/>
  <c r="O348" i="1"/>
  <c r="O362" i="1"/>
  <c r="O549" i="1"/>
  <c r="O417" i="1"/>
  <c r="O296" i="1"/>
  <c r="O595" i="1"/>
  <c r="O505" i="1"/>
  <c r="O397" i="1"/>
  <c r="O418" i="1"/>
  <c r="O489" i="1"/>
  <c r="O444" i="1"/>
  <c r="O122" i="1"/>
  <c r="O304" i="1"/>
  <c r="O379" i="1"/>
  <c r="O314" i="1"/>
  <c r="O207" i="1"/>
  <c r="O99" i="1"/>
  <c r="O259" i="1"/>
  <c r="O501" i="1"/>
  <c r="O132" i="1"/>
  <c r="O593" i="1"/>
  <c r="O353" i="1"/>
  <c r="O148" i="1"/>
  <c r="O251" i="1"/>
  <c r="O557" i="1"/>
  <c r="O211" i="1"/>
  <c r="O373" i="1"/>
  <c r="O577" i="1"/>
  <c r="O289" i="1"/>
  <c r="O291" i="1"/>
  <c r="O585" i="1"/>
  <c r="O463" i="1"/>
  <c r="O428" i="1"/>
  <c r="O547" i="1"/>
  <c r="O448" i="1"/>
  <c r="O551" i="1"/>
  <c r="O231" i="1"/>
  <c r="O276" i="1"/>
  <c r="O401" i="1"/>
  <c r="O257" i="1"/>
  <c r="O201" i="1"/>
  <c r="O238" i="1"/>
  <c r="O431" i="1"/>
  <c r="O191" i="1"/>
  <c r="O338" i="1"/>
  <c r="O565" i="1"/>
  <c r="O575" i="1"/>
  <c r="O54" i="1"/>
  <c r="O499" i="1"/>
  <c r="O419" i="1"/>
  <c r="O286" i="1"/>
  <c r="O321" i="1"/>
  <c r="O381" i="1"/>
  <c r="O594" i="1"/>
  <c r="O376" i="1"/>
  <c r="O290" i="1"/>
  <c r="O553" i="1"/>
  <c r="O182" i="1"/>
  <c r="O377" i="1"/>
  <c r="O440" i="1"/>
  <c r="O472" i="1"/>
  <c r="O316" i="1"/>
  <c r="O294" i="1"/>
  <c r="O197" i="1"/>
  <c r="O581" i="1"/>
  <c r="O563" i="1"/>
  <c r="O344" i="1"/>
  <c r="O357" i="1"/>
  <c r="O320" i="1"/>
  <c r="O579" i="1"/>
  <c r="O597" i="1"/>
  <c r="O310" i="1"/>
  <c r="O424" i="1"/>
  <c r="O58" i="1"/>
  <c r="O567" i="1"/>
  <c r="O583" i="1"/>
  <c r="O72" i="1"/>
  <c r="O173" i="1"/>
  <c r="O471" i="1"/>
  <c r="O468" i="1"/>
  <c r="O328" i="1"/>
  <c r="O447" i="1"/>
  <c r="O542" i="1"/>
  <c r="O589" i="1"/>
  <c r="O346" i="1"/>
  <c r="O312" i="1"/>
  <c r="O149" i="1"/>
  <c r="O561" i="1"/>
  <c r="O406" i="1"/>
  <c r="O213" i="1"/>
  <c r="O454" i="1"/>
  <c r="O305" i="1"/>
  <c r="O208" i="1"/>
  <c r="O398" i="1"/>
  <c r="O355" i="1"/>
  <c r="O533" i="1"/>
  <c r="O449" i="1"/>
  <c r="O161" i="1"/>
  <c r="E598" i="1" a="1"/>
  <c r="E598" i="1" s="1"/>
  <c r="E526" i="1" a="1"/>
  <c r="E526" i="1" s="1"/>
  <c r="Q526" i="1" s="1" a="1"/>
  <c r="Q526" i="1" s="1"/>
  <c r="E518" i="1" a="1"/>
  <c r="E518" i="1" s="1"/>
  <c r="Q518" i="1" s="1" a="1"/>
  <c r="Q518" i="1" s="1"/>
  <c r="E486" i="1" a="1"/>
  <c r="E486" i="1" s="1"/>
  <c r="Q486" i="1" s="1" a="1"/>
  <c r="Q486" i="1" s="1"/>
  <c r="E487" i="1" a="1"/>
  <c r="E487" i="1" s="1"/>
  <c r="Q487" i="1" s="1" a="1"/>
  <c r="Q487" i="1" s="1"/>
  <c r="E519" i="1" a="1"/>
  <c r="E519" i="1" s="1"/>
  <c r="Q519" i="1" s="1" a="1"/>
  <c r="Q519" i="1" s="1"/>
  <c r="E3" i="1" a="1"/>
  <c r="E3" i="1" s="1"/>
  <c r="E372" i="1" a="1"/>
  <c r="E372" i="1" s="1"/>
  <c r="E300" i="1" a="1"/>
  <c r="E300" i="1" s="1"/>
  <c r="E155" i="1" a="1"/>
  <c r="E155" i="1" s="1"/>
  <c r="E347" i="1" a="1"/>
  <c r="E347" i="1" s="1"/>
  <c r="E410" i="1" a="1"/>
  <c r="E410" i="1" s="1"/>
  <c r="Q410" i="1" s="1" a="1"/>
  <c r="Q410" i="1" s="1"/>
  <c r="E566" i="1" a="1"/>
  <c r="E566" i="1" s="1"/>
  <c r="E334" i="1" a="1"/>
  <c r="E334" i="1" s="1"/>
  <c r="E153" i="1" a="1"/>
  <c r="E153" i="1" s="1"/>
  <c r="E96" i="1" a="1"/>
  <c r="E96" i="1" s="1"/>
  <c r="E368" i="1" a="1"/>
  <c r="E368" i="1" s="1"/>
  <c r="E102" i="1" a="1"/>
  <c r="E102" i="1" s="1"/>
  <c r="E125" i="1" a="1"/>
  <c r="E125" i="1" s="1"/>
  <c r="E74" i="1" a="1"/>
  <c r="E74" i="1" s="1"/>
  <c r="E267" i="1" a="1"/>
  <c r="E267" i="1" s="1"/>
  <c r="E4" i="1" a="1"/>
  <c r="E4" i="1" s="1"/>
  <c r="Q4" i="1" s="1" a="1"/>
  <c r="Q4" i="1" s="1"/>
  <c r="E527" i="1" a="1"/>
  <c r="E527" i="1" s="1"/>
  <c r="E313" i="1" a="1"/>
  <c r="E313" i="1" s="1"/>
  <c r="E33" i="1" a="1"/>
  <c r="E33" i="1" s="1"/>
  <c r="E326" i="1" a="1"/>
  <c r="E326" i="1" s="1"/>
  <c r="E538" i="1" a="1"/>
  <c r="E538" i="1" s="1"/>
  <c r="E322" i="1" a="1"/>
  <c r="E322" i="1" s="1"/>
  <c r="E100" i="1" a="1"/>
  <c r="E100" i="1" s="1"/>
  <c r="E254" i="1" a="1"/>
  <c r="E254" i="1" s="1"/>
  <c r="E284" i="1" a="1"/>
  <c r="E284" i="1" s="1"/>
  <c r="Q284" i="1" s="1" a="1"/>
  <c r="Q284" i="1" s="1"/>
  <c r="E164" i="1" a="1"/>
  <c r="E164" i="1" s="1"/>
  <c r="E220" i="1" a="1"/>
  <c r="E220" i="1" s="1"/>
  <c r="Q220" i="1" s="1" a="1"/>
  <c r="Q220" i="1" s="1"/>
  <c r="E340" i="1" a="1"/>
  <c r="E340" i="1" s="1"/>
  <c r="E479" i="1" a="1"/>
  <c r="E479" i="1" s="1"/>
  <c r="Q479" i="1" s="1" a="1"/>
  <c r="Q479" i="1" s="1"/>
  <c r="E570" i="1" a="1"/>
  <c r="E570" i="1" s="1"/>
  <c r="E404" i="1" a="1"/>
  <c r="E404" i="1" s="1"/>
  <c r="E476" i="1" a="1"/>
  <c r="E476" i="1" s="1"/>
  <c r="E246" i="1" a="1"/>
  <c r="E246" i="1" s="1"/>
  <c r="E249" i="1" a="1"/>
  <c r="E249" i="1" s="1"/>
  <c r="E515" i="1" a="1"/>
  <c r="E515" i="1" s="1"/>
  <c r="E383" i="1" a="1"/>
  <c r="E383" i="1" s="1"/>
  <c r="E143" i="1" a="1"/>
  <c r="E143" i="1" s="1"/>
  <c r="E500" i="1" a="1"/>
  <c r="E500" i="1" s="1"/>
  <c r="E559" i="1" a="1"/>
  <c r="E559" i="1" s="1"/>
  <c r="E178" i="1" a="1"/>
  <c r="E178" i="1" s="1"/>
  <c r="E261" i="1" a="1"/>
  <c r="E261" i="1" s="1"/>
  <c r="E395" i="1" a="1"/>
  <c r="E395" i="1" s="1"/>
  <c r="E391" i="1" a="1"/>
  <c r="E391" i="1" s="1"/>
  <c r="E541" i="1" a="1"/>
  <c r="E541" i="1" s="1"/>
  <c r="E91" i="1" a="1"/>
  <c r="E91" i="1" s="1"/>
  <c r="E10" i="1" a="1"/>
  <c r="E10" i="1" s="1"/>
  <c r="O10" i="1" s="1"/>
  <c r="E43" i="1" a="1"/>
  <c r="E43" i="1" s="1"/>
  <c r="E142" i="1" a="1"/>
  <c r="E142" i="1" s="1"/>
  <c r="E87" i="1" a="1"/>
  <c r="E87" i="1" s="1"/>
  <c r="E275" i="1" a="1"/>
  <c r="E275" i="1" s="1"/>
  <c r="E82" i="1" a="1"/>
  <c r="E82" i="1" s="1"/>
  <c r="E366" i="1" a="1"/>
  <c r="E366" i="1" s="1"/>
  <c r="E107" i="1" a="1"/>
  <c r="E107" i="1" s="1"/>
  <c r="E56" i="1" a="1"/>
  <c r="E56" i="1" s="1"/>
  <c r="E221" i="1" a="1"/>
  <c r="E221" i="1" s="1"/>
  <c r="Q221" i="1" s="1" a="1"/>
  <c r="Q221" i="1" s="1"/>
  <c r="E217" i="1" a="1"/>
  <c r="E217" i="1" s="1"/>
  <c r="E402" i="1" a="1"/>
  <c r="E402" i="1" s="1"/>
  <c r="E459" i="1" a="1"/>
  <c r="E459" i="1" s="1"/>
  <c r="E31" i="1" a="1"/>
  <c r="E31" i="1" s="1"/>
  <c r="E351" i="1" a="1"/>
  <c r="E351" i="1" s="1"/>
  <c r="E311" i="1" a="1"/>
  <c r="E311" i="1" s="1"/>
  <c r="E121" i="1" a="1"/>
  <c r="E121" i="1" s="1"/>
  <c r="E465" i="1" a="1"/>
  <c r="E465" i="1" s="1"/>
  <c r="E588" i="1" a="1"/>
  <c r="E588" i="1" s="1"/>
  <c r="E113" i="1" a="1"/>
  <c r="E113" i="1" s="1"/>
  <c r="E169" i="1" a="1"/>
  <c r="E169" i="1" s="1"/>
  <c r="E28" i="1" a="1"/>
  <c r="E28" i="1" s="1"/>
  <c r="E205" i="1" a="1"/>
  <c r="E205" i="1" s="1"/>
  <c r="E509" i="1" a="1"/>
  <c r="E509" i="1" s="1"/>
  <c r="E556" i="1" a="1"/>
  <c r="E556" i="1" s="1"/>
  <c r="E384" i="1" a="1"/>
  <c r="E384" i="1" s="1"/>
  <c r="Q384" i="1" s="1" a="1"/>
  <c r="Q384" i="1" s="1"/>
  <c r="E50" i="1" a="1"/>
  <c r="E50" i="1" s="1"/>
  <c r="E506" i="1" a="1"/>
  <c r="E506" i="1" s="1"/>
  <c r="Q506" i="1" s="1" a="1"/>
  <c r="Q506" i="1" s="1"/>
  <c r="E66" i="1" a="1"/>
  <c r="E66" i="1" s="1"/>
  <c r="E420" i="1" a="1"/>
  <c r="E420" i="1" s="1"/>
  <c r="E272" i="1" a="1"/>
  <c r="E272" i="1" s="1"/>
  <c r="E584" i="1" a="1"/>
  <c r="E584" i="1" s="1"/>
  <c r="E324" i="1" a="1"/>
  <c r="E324" i="1" s="1"/>
  <c r="E301" i="1" a="1"/>
  <c r="E301" i="1" s="1"/>
  <c r="E494" i="1" a="1"/>
  <c r="E494" i="1" s="1"/>
  <c r="E522" i="1" a="1"/>
  <c r="E522" i="1" s="1"/>
  <c r="E200" i="1" a="1"/>
  <c r="E200" i="1" s="1"/>
  <c r="E7" i="1" a="1"/>
  <c r="E7" i="1" s="1"/>
  <c r="O7" i="1" s="1"/>
  <c r="E409" i="1" a="1"/>
  <c r="E409" i="1" s="1"/>
  <c r="E223" i="1" a="1"/>
  <c r="E223" i="1" s="1"/>
  <c r="Q223" i="1" s="1" a="1"/>
  <c r="Q223" i="1" s="1"/>
  <c r="E436" i="1" a="1"/>
  <c r="E436" i="1" s="1"/>
  <c r="E236" i="1" a="1"/>
  <c r="E236" i="1" s="1"/>
  <c r="E529" i="1" a="1"/>
  <c r="E529" i="1" s="1"/>
  <c r="E144" i="1" a="1"/>
  <c r="E144" i="1" s="1"/>
  <c r="E179" i="1" a="1"/>
  <c r="E179" i="1" s="1"/>
  <c r="E6" i="1" a="1"/>
  <c r="E6" i="1" s="1"/>
  <c r="Q6" i="1" s="1" a="1"/>
  <c r="Q6" i="1" s="1"/>
  <c r="E349" i="1" a="1"/>
  <c r="E349" i="1" s="1"/>
  <c r="E427" i="1" a="1"/>
  <c r="E427" i="1" s="1"/>
  <c r="Q427" i="1" s="1" a="1"/>
  <c r="Q427" i="1" s="1"/>
  <c r="E426" i="1" a="1"/>
  <c r="E426" i="1" s="1"/>
  <c r="Q426" i="1" s="1" a="1"/>
  <c r="Q426" i="1" s="1"/>
  <c r="E75" i="1" a="1"/>
  <c r="E75" i="1" s="1"/>
  <c r="E24" i="1" a="1"/>
  <c r="E24" i="1" s="1"/>
  <c r="O24" i="1" s="1"/>
  <c r="E159" i="1" a="1"/>
  <c r="E159" i="1" s="1"/>
  <c r="E232" i="1" a="1"/>
  <c r="E232" i="1" s="1"/>
  <c r="E110" i="1" a="1"/>
  <c r="E110" i="1" s="1"/>
  <c r="E36" i="1" a="1"/>
  <c r="E36" i="1" s="1"/>
  <c r="E453" i="1" a="1"/>
  <c r="E453" i="1" s="1"/>
  <c r="Q453" i="1" s="1" a="1"/>
  <c r="Q453" i="1" s="1"/>
  <c r="E203" i="1" a="1"/>
  <c r="E203" i="1" s="1"/>
  <c r="E407" i="1" a="1"/>
  <c r="E407" i="1" s="1"/>
  <c r="E88" i="1" a="1"/>
  <c r="E88" i="1" s="1"/>
  <c r="E101" i="1" a="1"/>
  <c r="E101" i="1" s="1"/>
  <c r="E127" i="1" a="1"/>
  <c r="E127" i="1" s="1"/>
  <c r="E442" i="1" a="1"/>
  <c r="E442" i="1" s="1"/>
  <c r="E452" i="1" a="1"/>
  <c r="E452" i="1" s="1"/>
  <c r="E151" i="1" a="1"/>
  <c r="E151" i="1" s="1"/>
  <c r="E332" i="1" a="1"/>
  <c r="E332" i="1" s="1"/>
  <c r="E37" i="1" a="1"/>
  <c r="E37" i="1" s="1"/>
  <c r="E292" i="1" a="1"/>
  <c r="E292" i="1" s="1"/>
  <c r="E93" i="1" a="1"/>
  <c r="E93" i="1" s="1"/>
  <c r="E34" i="1" a="1"/>
  <c r="E34" i="1" s="1"/>
  <c r="E596" i="1" a="1"/>
  <c r="E596" i="1" s="1"/>
  <c r="E189" i="1" a="1"/>
  <c r="E189" i="1" s="1"/>
  <c r="E277" i="1" a="1"/>
  <c r="E277" i="1" s="1"/>
  <c r="E462" i="1" a="1"/>
  <c r="E462" i="1" s="1"/>
  <c r="E222" i="1" a="1"/>
  <c r="E222" i="1" s="1"/>
  <c r="Q222" i="1" s="1" a="1"/>
  <c r="Q222" i="1" s="1"/>
  <c r="E250" i="1" a="1"/>
  <c r="E250" i="1" s="1"/>
  <c r="Q250" i="1" s="1" a="1"/>
  <c r="Q250" i="1" s="1"/>
  <c r="E255" i="1" a="1"/>
  <c r="E255" i="1" s="1"/>
  <c r="E47" i="1" a="1"/>
  <c r="E47" i="1" s="1"/>
  <c r="E339" i="1" a="1"/>
  <c r="E339" i="1" s="1"/>
  <c r="E140" i="1" a="1"/>
  <c r="E140" i="1" s="1"/>
  <c r="E271" i="1" a="1"/>
  <c r="E271" i="1" s="1"/>
  <c r="E445" i="1" a="1"/>
  <c r="E445" i="1" s="1"/>
  <c r="E273" i="1" a="1"/>
  <c r="E273" i="1" s="1"/>
  <c r="E539" i="1" a="1"/>
  <c r="E539" i="1" s="1"/>
  <c r="E158" i="1" a="1"/>
  <c r="E158" i="1" s="1"/>
  <c r="Q158" i="1" s="1" a="1"/>
  <c r="Q158" i="1" s="1"/>
  <c r="E297" i="1" a="1"/>
  <c r="E297" i="1" s="1"/>
  <c r="E485" i="1" a="1"/>
  <c r="E485" i="1" s="1"/>
  <c r="E94" i="1" a="1"/>
  <c r="E94" i="1" s="1"/>
  <c r="E439" i="1" a="1"/>
  <c r="E439" i="1" s="1"/>
  <c r="E298" i="1" a="1"/>
  <c r="E298" i="1" s="1"/>
  <c r="E458" i="1" a="1"/>
  <c r="E458" i="1" s="1"/>
  <c r="E287" i="1" a="1"/>
  <c r="E287" i="1" s="1"/>
  <c r="E540" i="1" a="1"/>
  <c r="E540" i="1" s="1"/>
  <c r="E408" i="1" a="1"/>
  <c r="E408" i="1" s="1"/>
  <c r="E209" i="1" a="1"/>
  <c r="E209" i="1" s="1"/>
  <c r="E285" i="1" a="1"/>
  <c r="E285" i="1" s="1"/>
  <c r="E256" i="1" a="1"/>
  <c r="E256" i="1" s="1"/>
  <c r="E176" i="1" a="1"/>
  <c r="E176" i="1" s="1"/>
  <c r="E281" i="1" a="1"/>
  <c r="E281" i="1" s="1"/>
  <c r="E69" i="1" a="1"/>
  <c r="E69" i="1" s="1"/>
  <c r="E240" i="1" a="1"/>
  <c r="E240" i="1" s="1"/>
  <c r="E318" i="1" a="1"/>
  <c r="E318" i="1" s="1"/>
  <c r="Q318" i="1" s="1" a="1"/>
  <c r="Q318" i="1" s="1"/>
  <c r="E85" i="1" a="1"/>
  <c r="E85" i="1" s="1"/>
  <c r="E130" i="1" a="1"/>
  <c r="E130" i="1" s="1"/>
  <c r="E293" i="1" a="1"/>
  <c r="E293" i="1" s="1"/>
  <c r="E364" i="1" a="1"/>
  <c r="E364" i="1" s="1"/>
  <c r="E592" i="1" a="1"/>
  <c r="E592" i="1" s="1"/>
  <c r="E225" i="1" a="1"/>
  <c r="E225" i="1" s="1"/>
  <c r="E279" i="1" a="1"/>
  <c r="E279" i="1" s="1"/>
  <c r="E183" i="1" a="1"/>
  <c r="E183" i="1" s="1"/>
  <c r="E554" i="1" a="1"/>
  <c r="E554" i="1" s="1"/>
  <c r="E63" i="1" a="1"/>
  <c r="E63" i="1" s="1"/>
  <c r="Q63" i="1" s="1" a="1"/>
  <c r="Q63" i="1" s="1"/>
  <c r="E131" i="1" a="1"/>
  <c r="E131" i="1" s="1"/>
  <c r="E18" i="1" a="1"/>
  <c r="E18" i="1" s="1"/>
  <c r="O18" i="1" s="1"/>
  <c r="E219" i="1" a="1"/>
  <c r="E219" i="1" s="1"/>
  <c r="E288" i="1" a="1"/>
  <c r="E288" i="1" s="1"/>
  <c r="E166" i="1" a="1"/>
  <c r="E166" i="1" s="1"/>
  <c r="Q166" i="1" s="1" a="1"/>
  <c r="Q166" i="1" s="1"/>
  <c r="E405" i="1" a="1"/>
  <c r="E405" i="1" s="1"/>
  <c r="E9" i="1" a="1"/>
  <c r="E9" i="1" s="1"/>
  <c r="O9" i="1" s="1"/>
  <c r="E114" i="1" a="1"/>
  <c r="E114" i="1" s="1"/>
  <c r="E469" i="1" a="1"/>
  <c r="E469" i="1" s="1"/>
  <c r="E23" i="1" a="1"/>
  <c r="E23" i="1" s="1"/>
  <c r="O23" i="1" s="1"/>
  <c r="E48" i="1" a="1"/>
  <c r="E48" i="1" s="1"/>
  <c r="E187" i="1" a="1"/>
  <c r="E187" i="1" s="1"/>
  <c r="E552" i="1" a="1"/>
  <c r="E552" i="1" s="1"/>
  <c r="E186" i="1" a="1"/>
  <c r="E186" i="1" s="1"/>
  <c r="E382" i="1" a="1"/>
  <c r="E382" i="1" s="1"/>
  <c r="E504" i="1" a="1"/>
  <c r="E504" i="1" s="1"/>
  <c r="E473" i="1" a="1"/>
  <c r="E473" i="1" s="1"/>
  <c r="E216" i="1" a="1"/>
  <c r="E216" i="1" s="1"/>
  <c r="E260" i="1" a="1"/>
  <c r="E260" i="1" s="1"/>
  <c r="E535" i="1" a="1"/>
  <c r="E535" i="1" s="1"/>
  <c r="E70" i="1" a="1"/>
  <c r="E70" i="1" s="1"/>
  <c r="E493" i="1" a="1"/>
  <c r="E493" i="1" s="1"/>
  <c r="E104" i="1" a="1"/>
  <c r="E104" i="1" s="1"/>
  <c r="E421" i="1" a="1"/>
  <c r="E421" i="1" s="1"/>
  <c r="Q421" i="1" s="1" a="1"/>
  <c r="Q421" i="1" s="1"/>
  <c r="E492" i="1" a="1"/>
  <c r="E492" i="1" s="1"/>
  <c r="E283" i="1" a="1"/>
  <c r="E283" i="1" s="1"/>
  <c r="E133" i="1" a="1"/>
  <c r="E133" i="1" s="1"/>
  <c r="E20" i="1" a="1"/>
  <c r="E20" i="1" s="1"/>
  <c r="O20" i="1" s="1"/>
  <c r="E199" i="1" a="1"/>
  <c r="E199" i="1" s="1"/>
  <c r="E45" i="1" a="1"/>
  <c r="E45" i="1" s="1"/>
  <c r="E390" i="1" a="1"/>
  <c r="E390" i="1" s="1"/>
  <c r="E196" i="1" a="1"/>
  <c r="E196" i="1" s="1"/>
  <c r="E146" i="1" a="1"/>
  <c r="E146" i="1" s="1"/>
  <c r="Q146" i="1" s="1" a="1"/>
  <c r="Q146" i="1" s="1"/>
  <c r="E124" i="1" a="1"/>
  <c r="E124" i="1" s="1"/>
  <c r="E188" i="1" a="1"/>
  <c r="E188" i="1" s="1"/>
  <c r="E212" i="1" a="1"/>
  <c r="E212" i="1" s="1"/>
  <c r="E498" i="1" a="1"/>
  <c r="E498" i="1" s="1"/>
  <c r="E128" i="1" a="1"/>
  <c r="E128" i="1" s="1"/>
  <c r="E243" i="1" a="1"/>
  <c r="E243" i="1" s="1"/>
  <c r="E434" i="1" a="1"/>
  <c r="E434" i="1" s="1"/>
  <c r="E430" i="1" a="1"/>
  <c r="E430" i="1" s="1"/>
  <c r="E385" i="1" a="1"/>
  <c r="E385" i="1" s="1"/>
  <c r="E215" i="1" a="1"/>
  <c r="E215" i="1" s="1"/>
  <c r="E26" i="1" a="1"/>
  <c r="E26" i="1" s="1"/>
  <c r="O26" i="1" s="1"/>
  <c r="E392" i="1" a="1"/>
  <c r="E392" i="1" s="1"/>
  <c r="E438" i="1" a="1"/>
  <c r="E438" i="1" s="1"/>
  <c r="E210" i="1" a="1"/>
  <c r="E210" i="1" s="1"/>
  <c r="E484" i="1" a="1"/>
  <c r="E484" i="1" s="1"/>
  <c r="Q484" i="1" s="1" a="1"/>
  <c r="Q484" i="1" s="1"/>
  <c r="E299" i="1" a="1"/>
  <c r="E299" i="1" s="1"/>
  <c r="E352" i="1" a="1"/>
  <c r="E352" i="1" s="1"/>
  <c r="E230" i="1" a="1"/>
  <c r="E230" i="1" s="1"/>
  <c r="E490" i="1" a="1"/>
  <c r="E490" i="1" s="1"/>
  <c r="Q490" i="1" s="1" a="1"/>
  <c r="Q490" i="1" s="1"/>
  <c r="E154" i="1" a="1"/>
  <c r="E154" i="1" s="1"/>
  <c r="E237" i="1" a="1"/>
  <c r="E237" i="1" s="1"/>
  <c r="Q237" i="1" s="1" a="1"/>
  <c r="Q237" i="1" s="1"/>
  <c r="E590" i="1" a="1"/>
  <c r="E590" i="1" s="1"/>
  <c r="E39" i="1" a="1"/>
  <c r="E39" i="1" s="1"/>
  <c r="E455" i="1" a="1"/>
  <c r="E455" i="1" s="1"/>
  <c r="E375" i="1" a="1"/>
  <c r="E375" i="1" s="1"/>
  <c r="Q375" i="1" s="1" a="1"/>
  <c r="Q375" i="1" s="1"/>
  <c r="E248" i="1" a="1"/>
  <c r="E248" i="1" s="1"/>
  <c r="E53" i="1" a="1"/>
  <c r="E53" i="1" s="1"/>
  <c r="E350" i="1" a="1"/>
  <c r="E350" i="1" s="1"/>
  <c r="Q350" i="1" s="1" a="1"/>
  <c r="Q350" i="1" s="1"/>
  <c r="E333" i="1" a="1"/>
  <c r="E333" i="1" s="1"/>
  <c r="E19" i="1" a="1"/>
  <c r="E19" i="1" s="1"/>
  <c r="O19" i="1" s="1"/>
  <c r="E68" i="1" a="1"/>
  <c r="E68" i="1" s="1"/>
  <c r="E16" i="1" a="1"/>
  <c r="E16" i="1" s="1"/>
  <c r="O16" i="1" s="1"/>
  <c r="E218" i="1" a="1"/>
  <c r="E218" i="1" s="1"/>
  <c r="E171" i="1" a="1"/>
  <c r="E171" i="1" s="1"/>
  <c r="E497" i="1" a="1"/>
  <c r="E497" i="1" s="1"/>
  <c r="E525" i="1" a="1"/>
  <c r="E525" i="1" s="1"/>
  <c r="E507" i="1" a="1"/>
  <c r="E507" i="1" s="1"/>
  <c r="Q507" i="1" s="1" a="1"/>
  <c r="Q507" i="1" s="1"/>
  <c r="E396" i="1" a="1"/>
  <c r="E396" i="1" s="1"/>
  <c r="E108" i="1" a="1"/>
  <c r="E108" i="1" s="1"/>
  <c r="E195" i="1" a="1"/>
  <c r="E195" i="1" s="1"/>
  <c r="E537" i="1" a="1"/>
  <c r="E537" i="1" s="1"/>
  <c r="E156" i="1" a="1"/>
  <c r="E156" i="1" s="1"/>
  <c r="E129" i="1" a="1"/>
  <c r="E129" i="1" s="1"/>
  <c r="E433" i="1" a="1"/>
  <c r="E433" i="1" s="1"/>
  <c r="E564" i="1" a="1"/>
  <c r="E564" i="1" s="1"/>
  <c r="E59" i="1" a="1"/>
  <c r="E59" i="1" s="1"/>
  <c r="E264" i="1" a="1"/>
  <c r="E264" i="1" s="1"/>
  <c r="E342" i="1" a="1"/>
  <c r="E342" i="1" s="1"/>
  <c r="E14" i="1" a="1"/>
  <c r="E14" i="1" s="1"/>
  <c r="O14" i="1" s="1"/>
  <c r="E138" i="1" a="1"/>
  <c r="E138" i="1" s="1"/>
  <c r="E147" i="1" a="1"/>
  <c r="E147" i="1" s="1"/>
  <c r="E181" i="1" a="1"/>
  <c r="E181" i="1" s="1"/>
  <c r="E11" i="1" a="1"/>
  <c r="E11" i="1" s="1"/>
  <c r="O11" i="1" s="1"/>
  <c r="E242" i="1" a="1"/>
  <c r="E242" i="1" s="1"/>
  <c r="E572" i="1" a="1"/>
  <c r="E572" i="1" s="1"/>
  <c r="E491" i="1" a="1"/>
  <c r="E491" i="1" s="1"/>
  <c r="E425" i="1" a="1"/>
  <c r="E425" i="1" s="1"/>
  <c r="E457" i="1" a="1"/>
  <c r="E457" i="1" s="1"/>
  <c r="E76" i="1" a="1"/>
  <c r="E76" i="1" s="1"/>
  <c r="E64" i="1" a="1"/>
  <c r="E64" i="1" s="1"/>
  <c r="E544" i="1" a="1"/>
  <c r="E544" i="1" s="1"/>
  <c r="E15" i="1" a="1"/>
  <c r="E15" i="1" s="1"/>
  <c r="O15" i="1" s="1"/>
  <c r="E106" i="1" a="1"/>
  <c r="E106" i="1" s="1"/>
  <c r="Q106" i="1" s="1" a="1"/>
  <c r="Q106" i="1" s="1"/>
  <c r="E524" i="1" a="1"/>
  <c r="E524" i="1" s="1"/>
  <c r="E363" i="1" a="1"/>
  <c r="E363" i="1" s="1"/>
  <c r="E574" i="1" a="1"/>
  <c r="E574" i="1" s="1"/>
  <c r="E387" i="1" a="1"/>
  <c r="E387" i="1" s="1"/>
  <c r="E534" i="1" a="1"/>
  <c r="E534" i="1" s="1"/>
  <c r="E136" i="1" a="1"/>
  <c r="E136" i="1" s="1"/>
  <c r="Q136" i="1" s="1" a="1"/>
  <c r="Q136" i="1" s="1"/>
  <c r="E57" i="1" a="1"/>
  <c r="E57" i="1" s="1"/>
  <c r="E41" i="1" a="1"/>
  <c r="E41" i="1" s="1"/>
  <c r="E496" i="1" a="1"/>
  <c r="E496" i="1" s="1"/>
  <c r="E247" i="1" a="1"/>
  <c r="E247" i="1" s="1"/>
  <c r="E306" i="1" a="1"/>
  <c r="E306" i="1" s="1"/>
  <c r="E163" i="1" a="1"/>
  <c r="E163" i="1" s="1"/>
  <c r="E12" i="1" a="1"/>
  <c r="E12" i="1" s="1"/>
  <c r="O12" i="1" s="1"/>
  <c r="E79" i="1" a="1"/>
  <c r="E79" i="1" s="1"/>
  <c r="E120" i="1" a="1"/>
  <c r="E120" i="1" s="1"/>
  <c r="E437" i="1" a="1"/>
  <c r="E437" i="1" s="1"/>
  <c r="E202" i="1" a="1"/>
  <c r="E202" i="1" s="1"/>
  <c r="E233" i="1" a="1"/>
  <c r="E233" i="1" s="1"/>
  <c r="E141" i="1" a="1"/>
  <c r="E141" i="1" s="1"/>
  <c r="Q141" i="1" s="1" a="1"/>
  <c r="Q141" i="1" s="1"/>
  <c r="E27" i="1" a="1"/>
  <c r="E27" i="1" s="1"/>
  <c r="E42" i="1" a="1"/>
  <c r="E42" i="1" s="1"/>
  <c r="E514" i="1" a="1"/>
  <c r="E514" i="1" s="1"/>
  <c r="E478" i="1" a="1"/>
  <c r="E478" i="1" s="1"/>
  <c r="E105" i="1" a="1"/>
  <c r="E105" i="1" s="1"/>
  <c r="E62" i="1" a="1"/>
  <c r="E62" i="1" s="1"/>
  <c r="E266" i="1" a="1"/>
  <c r="E266" i="1" s="1"/>
  <c r="E309" i="1" a="1"/>
  <c r="E309" i="1" s="1"/>
  <c r="E510" i="1" a="1"/>
  <c r="E510" i="1" s="1"/>
  <c r="E239" i="1" a="1"/>
  <c r="E239" i="1" s="1"/>
  <c r="E370" i="1" a="1"/>
  <c r="E370" i="1" s="1"/>
  <c r="E274" i="1" a="1"/>
  <c r="E274" i="1" s="1"/>
  <c r="Q274" i="1" s="1" a="1"/>
  <c r="Q274" i="1" s="1"/>
  <c r="E331" i="1" a="1"/>
  <c r="E331" i="1" s="1"/>
  <c r="E422" i="1" a="1"/>
  <c r="E422" i="1" s="1"/>
  <c r="E456" i="1" a="1"/>
  <c r="E456" i="1" s="1"/>
  <c r="E451" i="1" a="1"/>
  <c r="E451" i="1" s="1"/>
  <c r="E5" i="1" a="1"/>
  <c r="E5" i="1" s="1"/>
  <c r="Q5" i="1" s="1" a="1"/>
  <c r="Q5" i="1" s="1"/>
  <c r="E558" i="1" a="1"/>
  <c r="E558" i="1" s="1"/>
  <c r="E464" i="1" a="1"/>
  <c r="E464" i="1" s="1"/>
  <c r="E323" i="1" a="1"/>
  <c r="E323" i="1" s="1"/>
  <c r="E139" i="1" a="1"/>
  <c r="E139" i="1" s="1"/>
  <c r="E228" i="1" a="1"/>
  <c r="E228" i="1" s="1"/>
  <c r="E245" i="1" a="1"/>
  <c r="E245" i="1" s="1"/>
  <c r="E511" i="1" a="1"/>
  <c r="E511" i="1" s="1"/>
  <c r="E482" i="1" a="1"/>
  <c r="E482" i="1" s="1"/>
  <c r="E55" i="1" a="1"/>
  <c r="E55" i="1" s="1"/>
  <c r="E477" i="1" a="1"/>
  <c r="E477" i="1" s="1"/>
  <c r="E95" i="1" a="1"/>
  <c r="E95" i="1" s="1"/>
  <c r="E546" i="1" a="1"/>
  <c r="E546" i="1" s="1"/>
  <c r="E52" i="1" a="1"/>
  <c r="E52" i="1" s="1"/>
  <c r="E470" i="1" a="1"/>
  <c r="E470" i="1" s="1"/>
  <c r="E475" i="1" a="1"/>
  <c r="E475" i="1" s="1"/>
  <c r="E341" i="1" a="1"/>
  <c r="E341" i="1" s="1"/>
  <c r="E80" i="1" a="1"/>
  <c r="E80" i="1" s="1"/>
  <c r="E467" i="1" a="1"/>
  <c r="E467" i="1" s="1"/>
  <c r="E126" i="1" a="1"/>
  <c r="E126" i="1" s="1"/>
  <c r="E8" i="1" a="1"/>
  <c r="E8" i="1" s="1"/>
  <c r="O8" i="1" s="1"/>
  <c r="E60" i="1" a="1"/>
  <c r="E60" i="1" s="1"/>
  <c r="E508" i="1" a="1"/>
  <c r="E508" i="1" s="1"/>
  <c r="Q508" i="1" s="1" a="1"/>
  <c r="Q508" i="1" s="1"/>
  <c r="E319" i="1" a="1"/>
  <c r="E319" i="1" s="1"/>
  <c r="E224" i="1" a="1"/>
  <c r="E224" i="1" s="1"/>
  <c r="E282" i="1" a="1"/>
  <c r="E282" i="1" s="1"/>
  <c r="E35" i="1" a="1"/>
  <c r="E35" i="1" s="1"/>
  <c r="E578" i="1" a="1"/>
  <c r="E578" i="1" s="1"/>
  <c r="E90" i="1" a="1"/>
  <c r="E90" i="1" s="1"/>
  <c r="E528" i="1" a="1"/>
  <c r="E528" i="1" s="1"/>
  <c r="E71" i="1" a="1"/>
  <c r="E71" i="1" s="1"/>
  <c r="E180" i="1" a="1"/>
  <c r="E180" i="1" s="1"/>
  <c r="E77" i="1" a="1"/>
  <c r="E77" i="1" s="1"/>
  <c r="E175" i="1" a="1"/>
  <c r="E175" i="1" s="1"/>
  <c r="E587" i="1" a="1"/>
  <c r="E587" i="1" s="1"/>
  <c r="E374" i="1" a="1"/>
  <c r="E374" i="1" s="1"/>
  <c r="E118" i="1" a="1"/>
  <c r="E118" i="1" s="1"/>
  <c r="E40" i="1" a="1"/>
  <c r="E40" i="1" s="1"/>
  <c r="E303" i="1" a="1"/>
  <c r="E303" i="1" s="1"/>
  <c r="E560" i="1" a="1"/>
  <c r="E560" i="1" s="1"/>
  <c r="E365" i="1" a="1"/>
  <c r="E365" i="1" s="1"/>
  <c r="E81" i="1" a="1"/>
  <c r="E81" i="1" s="1"/>
  <c r="Q81" i="1" s="1" a="1"/>
  <c r="Q81" i="1" s="1"/>
  <c r="E586" i="1" a="1"/>
  <c r="E586" i="1" s="1"/>
  <c r="E393" i="1" a="1"/>
  <c r="E393" i="1" s="1"/>
  <c r="E568" i="1" a="1"/>
  <c r="E568" i="1" s="1"/>
  <c r="E265" i="1" a="1"/>
  <c r="E265" i="1" s="1"/>
  <c r="E516" i="1" a="1"/>
  <c r="E516" i="1" s="1"/>
  <c r="E29" i="1" a="1"/>
  <c r="E29" i="1" s="1"/>
  <c r="E446" i="1" a="1"/>
  <c r="E446" i="1" s="1"/>
  <c r="E73" i="1" a="1"/>
  <c r="E73" i="1" s="1"/>
  <c r="E25" i="1" a="1"/>
  <c r="E25" i="1" s="1"/>
  <c r="Q25" i="1" s="1" a="1"/>
  <c r="Q25" i="1" s="1"/>
  <c r="E137" i="1" a="1"/>
  <c r="E137" i="1" s="1"/>
  <c r="E330" i="1" a="1"/>
  <c r="E330" i="1" s="1"/>
  <c r="E115" i="1" a="1"/>
  <c r="E115" i="1" s="1"/>
  <c r="E503" i="1" a="1"/>
  <c r="E503" i="1" s="1"/>
  <c r="E517" i="1" a="1"/>
  <c r="E517" i="1" s="1"/>
  <c r="E414" i="1" a="1"/>
  <c r="E414" i="1" s="1"/>
  <c r="E134" i="1" a="1"/>
  <c r="E134" i="1" s="1"/>
  <c r="E532" i="1" a="1"/>
  <c r="E532" i="1" s="1"/>
  <c r="E268" i="1" a="1"/>
  <c r="E268" i="1" s="1"/>
  <c r="E177" i="1" a="1"/>
  <c r="E177" i="1" s="1"/>
  <c r="E17" i="1" a="1"/>
  <c r="E17" i="1" s="1"/>
  <c r="O17" i="1" s="1"/>
  <c r="E315" i="1" a="1"/>
  <c r="E315" i="1" s="1"/>
  <c r="E165" i="1" a="1"/>
  <c r="E165" i="1" s="1"/>
  <c r="E466" i="1" a="1"/>
  <c r="E466" i="1" s="1"/>
  <c r="E531" i="1" a="1"/>
  <c r="E531" i="1" s="1"/>
  <c r="E461" i="1" a="1"/>
  <c r="E461" i="1" s="1"/>
  <c r="E229" i="1" a="1"/>
  <c r="E229" i="1" s="1"/>
  <c r="E67" i="1" a="1"/>
  <c r="E67" i="1" s="1"/>
  <c r="E206" i="1" a="1"/>
  <c r="E206" i="1" s="1"/>
  <c r="E460" i="1" a="1"/>
  <c r="E460" i="1" s="1"/>
  <c r="Q460" i="1" s="1" a="1"/>
  <c r="Q460" i="1" s="1"/>
  <c r="E502" i="1" a="1"/>
  <c r="E502" i="1" s="1"/>
  <c r="E185" i="1" a="1"/>
  <c r="E185" i="1" s="1"/>
  <c r="E244" i="1" a="1"/>
  <c r="E244" i="1" s="1"/>
  <c r="E65" i="1" a="1"/>
  <c r="E65" i="1" s="1"/>
  <c r="E172" i="1" a="1"/>
  <c r="E172" i="1" s="1"/>
  <c r="E162" i="1" a="1"/>
  <c r="E162" i="1" s="1"/>
  <c r="E152" i="1" a="1"/>
  <c r="E152" i="1" s="1"/>
  <c r="Q152" i="1" s="1" a="1"/>
  <c r="Q152" i="1" s="1"/>
  <c r="E22" i="1" a="1"/>
  <c r="E22" i="1" s="1"/>
  <c r="O22" i="1" s="1"/>
  <c r="E336" i="1" a="1"/>
  <c r="E336" i="1" s="1"/>
  <c r="E150" i="1" a="1"/>
  <c r="E150" i="1" s="1"/>
  <c r="E523" i="1" a="1"/>
  <c r="E523" i="1" s="1"/>
  <c r="E488" i="1" a="1"/>
  <c r="E488" i="1" s="1"/>
  <c r="Q488" i="1" s="1" a="1"/>
  <c r="Q488" i="1" s="1"/>
  <c r="E562" i="1" a="1"/>
  <c r="E562" i="1" s="1"/>
  <c r="E89" i="1" a="1"/>
  <c r="E89" i="1" s="1"/>
  <c r="E112" i="1" a="1"/>
  <c r="E112" i="1" s="1"/>
  <c r="E160" i="1" a="1"/>
  <c r="E160" i="1" s="1"/>
  <c r="E46" i="1" a="1"/>
  <c r="E46" i="1" s="1"/>
  <c r="E512" i="1" a="1"/>
  <c r="E512" i="1" s="1"/>
  <c r="E78" i="1" a="1"/>
  <c r="E78" i="1" s="1"/>
  <c r="E167" i="1" a="1"/>
  <c r="E167" i="1" s="1"/>
  <c r="E327" i="1" a="1"/>
  <c r="E327" i="1" s="1"/>
  <c r="E258" i="1" a="1"/>
  <c r="E258" i="1" s="1"/>
  <c r="E536" i="1" a="1"/>
  <c r="E536" i="1" s="1"/>
  <c r="E360" i="1" a="1"/>
  <c r="E360" i="1" s="1"/>
  <c r="E227" i="1" a="1"/>
  <c r="E227" i="1" s="1"/>
  <c r="E371" i="1" a="1"/>
  <c r="E371" i="1" s="1"/>
  <c r="E262" i="1" a="1"/>
  <c r="E262" i="1" s="1"/>
  <c r="Q262" i="1" s="1" a="1"/>
  <c r="Q262" i="1" s="1"/>
  <c r="E367" i="1" a="1"/>
  <c r="E367" i="1" s="1"/>
  <c r="E443" i="1" a="1"/>
  <c r="E443" i="1" s="1"/>
  <c r="E116" i="1" a="1"/>
  <c r="E116" i="1" s="1"/>
  <c r="E49" i="1" a="1"/>
  <c r="E49" i="1" s="1"/>
  <c r="E307" i="1" a="1"/>
  <c r="E307" i="1" s="1"/>
  <c r="E170" i="1" a="1"/>
  <c r="E170" i="1" s="1"/>
  <c r="E495" i="1" a="1"/>
  <c r="E495" i="1" s="1"/>
  <c r="E226" i="1" a="1"/>
  <c r="E226" i="1" s="1"/>
  <c r="E38" i="1" a="1"/>
  <c r="E38" i="1" s="1"/>
  <c r="E550" i="1" a="1"/>
  <c r="E550" i="1" s="1"/>
  <c r="E184" i="1" a="1"/>
  <c r="E184" i="1" s="1"/>
  <c r="Q184" i="1" s="1" a="1"/>
  <c r="Q184" i="1" s="1"/>
  <c r="E345" i="1" a="1"/>
  <c r="E345" i="1" s="1"/>
  <c r="E481" i="1" a="1"/>
  <c r="E481" i="1" s="1"/>
  <c r="E386" i="1" a="1"/>
  <c r="E386" i="1" s="1"/>
  <c r="E241" i="1" a="1"/>
  <c r="E241" i="1" s="1"/>
  <c r="E135" i="1" a="1"/>
  <c r="E135" i="1" s="1"/>
  <c r="E483" i="1" a="1"/>
  <c r="E483" i="1" s="1"/>
  <c r="E361" i="1" a="1"/>
  <c r="E361" i="1" s="1"/>
  <c r="E252" i="1" a="1"/>
  <c r="E252" i="1" s="1"/>
  <c r="E356" i="1" a="1"/>
  <c r="E356" i="1" s="1"/>
  <c r="E194" i="1" a="1"/>
  <c r="E194" i="1" s="1"/>
  <c r="E441" i="1" a="1"/>
  <c r="E441" i="1" s="1"/>
  <c r="E548" i="1" a="1"/>
  <c r="E548" i="1" s="1"/>
  <c r="E86" i="1" a="1"/>
  <c r="E86" i="1" s="1"/>
  <c r="E98" i="1" a="1"/>
  <c r="E98" i="1" s="1"/>
  <c r="E521" i="1" a="1"/>
  <c r="E521" i="1" s="1"/>
  <c r="E530" i="1" a="1"/>
  <c r="E530" i="1" s="1"/>
  <c r="E32" i="1" a="1"/>
  <c r="E32" i="1" s="1"/>
  <c r="E415" i="1" a="1"/>
  <c r="E415" i="1" s="1"/>
  <c r="E174" i="1" a="1"/>
  <c r="E174" i="1" s="1"/>
  <c r="Q174" i="1" s="1" a="1"/>
  <c r="Q174" i="1" s="1"/>
  <c r="E30" i="1" a="1"/>
  <c r="E30" i="1" s="1"/>
  <c r="E582" i="1" a="1"/>
  <c r="E582" i="1" s="1"/>
  <c r="E157" i="1" a="1"/>
  <c r="E157" i="1" s="1"/>
  <c r="E380" i="1" a="1"/>
  <c r="E380" i="1" s="1"/>
  <c r="E192" i="1" a="1"/>
  <c r="E192" i="1" s="1"/>
  <c r="E97" i="1" a="1"/>
  <c r="E97" i="1" s="1"/>
  <c r="E83" i="1" a="1"/>
  <c r="E83" i="1" s="1"/>
  <c r="E580" i="1" a="1"/>
  <c r="E580" i="1" s="1"/>
  <c r="E545" i="1" a="1"/>
  <c r="E545" i="1" s="1"/>
  <c r="E44" i="1" a="1"/>
  <c r="E44" i="1" s="1"/>
  <c r="Q44" i="1" s="1" a="1"/>
  <c r="Q44" i="1" s="1"/>
  <c r="E543" i="1" a="1"/>
  <c r="E543" i="1" s="1"/>
  <c r="E569" i="1" a="1"/>
  <c r="E569" i="1" s="1"/>
  <c r="E234" i="1" a="1"/>
  <c r="E234" i="1" s="1"/>
  <c r="E573" i="1" a="1"/>
  <c r="E573" i="1" s="1"/>
  <c r="E190" i="1" a="1"/>
  <c r="E190" i="1" s="1"/>
  <c r="E389" i="1" a="1"/>
  <c r="E389" i="1" s="1"/>
  <c r="E117" i="1" a="1"/>
  <c r="E117" i="1" s="1"/>
  <c r="E480" i="1" a="1"/>
  <c r="E480" i="1" s="1"/>
  <c r="E193" i="1" a="1"/>
  <c r="E193" i="1" s="1"/>
  <c r="E111" i="1" a="1"/>
  <c r="E111" i="1" s="1"/>
  <c r="E103" i="1" a="1"/>
  <c r="E103" i="1" s="1"/>
  <c r="E278" i="1" a="1"/>
  <c r="E278" i="1" s="1"/>
  <c r="E168" i="1" a="1"/>
  <c r="E168" i="1" s="1"/>
  <c r="E198" i="1" a="1"/>
  <c r="E198" i="1" s="1"/>
  <c r="E317" i="1" a="1"/>
  <c r="E317" i="1" s="1"/>
  <c r="E295" i="1" a="1"/>
  <c r="E295" i="1" s="1"/>
  <c r="E403" i="1" a="1"/>
  <c r="E403" i="1" s="1"/>
  <c r="E263" i="1" a="1"/>
  <c r="E263" i="1" s="1"/>
  <c r="E109" i="1" a="1"/>
  <c r="E109" i="1" s="1"/>
  <c r="E51" i="1" a="1"/>
  <c r="E51" i="1" s="1"/>
  <c r="E61" i="1" a="1"/>
  <c r="E61" i="1" s="1"/>
  <c r="E343" i="1" a="1"/>
  <c r="E343" i="1" s="1"/>
  <c r="E84" i="1" a="1"/>
  <c r="E84" i="1" s="1"/>
  <c r="E13" i="1" a="1"/>
  <c r="E13" i="1" s="1"/>
  <c r="O13" i="1" s="1"/>
  <c r="E450" i="1" a="1"/>
  <c r="E450" i="1" s="1"/>
  <c r="E474" i="1" a="1"/>
  <c r="E474" i="1" s="1"/>
  <c r="E253" i="1" a="1"/>
  <c r="E253" i="1" s="1"/>
  <c r="E145" i="1" a="1"/>
  <c r="E145" i="1" s="1"/>
  <c r="E394" i="1" a="1"/>
  <c r="E394" i="1" s="1"/>
  <c r="E335" i="1" a="1"/>
  <c r="E335" i="1" s="1"/>
  <c r="E269" i="1" a="1"/>
  <c r="E269" i="1" s="1"/>
  <c r="E354" i="1" a="1"/>
  <c r="E354" i="1" s="1"/>
  <c r="E270" i="1" a="1"/>
  <c r="E270" i="1" s="1"/>
  <c r="E123" i="1" a="1"/>
  <c r="E123" i="1" s="1"/>
  <c r="O383" i="1" l="1"/>
  <c r="Q383" i="1" a="1"/>
  <c r="Q383" i="1" s="1"/>
  <c r="O420" i="1"/>
  <c r="Q420" i="1" a="1"/>
  <c r="Q420" i="1" s="1"/>
  <c r="O459" i="1"/>
  <c r="Q459" i="1" a="1"/>
  <c r="Q459" i="1" s="1"/>
  <c r="O3" i="1"/>
  <c r="Q3" i="1" a="1"/>
  <c r="Q3" i="1" s="1"/>
  <c r="O278" i="1"/>
  <c r="O573" i="1"/>
  <c r="O97" i="1"/>
  <c r="O582" i="1"/>
  <c r="O32" i="1"/>
  <c r="O86" i="1"/>
  <c r="O356" i="1"/>
  <c r="O135" i="1"/>
  <c r="O345" i="1"/>
  <c r="O226" i="1"/>
  <c r="O49" i="1"/>
  <c r="O262" i="1"/>
  <c r="O536" i="1"/>
  <c r="O78" i="1"/>
  <c r="O112" i="1"/>
  <c r="O523" i="1"/>
  <c r="O152" i="1"/>
  <c r="O244" i="1"/>
  <c r="O206" i="1"/>
  <c r="O531" i="1"/>
  <c r="O134" i="1"/>
  <c r="O115" i="1"/>
  <c r="O73" i="1"/>
  <c r="O265" i="1"/>
  <c r="O81" i="1"/>
  <c r="O40" i="1"/>
  <c r="O175" i="1"/>
  <c r="O528" i="1"/>
  <c r="O282" i="1"/>
  <c r="O60" i="1"/>
  <c r="O80" i="1"/>
  <c r="O52" i="1"/>
  <c r="O55" i="1"/>
  <c r="O228" i="1"/>
  <c r="O558" i="1"/>
  <c r="O422" i="1"/>
  <c r="O239" i="1"/>
  <c r="O62" i="1"/>
  <c r="O42" i="1"/>
  <c r="O202" i="1"/>
  <c r="O496" i="1"/>
  <c r="O534" i="1"/>
  <c r="O524" i="1"/>
  <c r="O64" i="1"/>
  <c r="O491" i="1"/>
  <c r="O181" i="1"/>
  <c r="O342" i="1"/>
  <c r="O433" i="1"/>
  <c r="O195" i="1"/>
  <c r="O525" i="1"/>
  <c r="O350" i="1"/>
  <c r="O455" i="1"/>
  <c r="O154" i="1"/>
  <c r="O299" i="1"/>
  <c r="O392" i="1"/>
  <c r="O430" i="1"/>
  <c r="O498" i="1"/>
  <c r="O146" i="1"/>
  <c r="O199" i="1"/>
  <c r="O492" i="1"/>
  <c r="O70" i="1"/>
  <c r="O473" i="1"/>
  <c r="O552" i="1"/>
  <c r="O469" i="1"/>
  <c r="O166" i="1"/>
  <c r="O131" i="1"/>
  <c r="O279" i="1"/>
  <c r="O293" i="1"/>
  <c r="O240" i="1"/>
  <c r="O256" i="1"/>
  <c r="O540" i="1"/>
  <c r="O439" i="1"/>
  <c r="O158" i="1"/>
  <c r="O271" i="1"/>
  <c r="O255" i="1"/>
  <c r="O277" i="1"/>
  <c r="O93" i="1"/>
  <c r="O151" i="1"/>
  <c r="O101" i="1"/>
  <c r="O453" i="1"/>
  <c r="O159" i="1"/>
  <c r="O427" i="1"/>
  <c r="O144" i="1"/>
  <c r="O223" i="1"/>
  <c r="O522" i="1"/>
  <c r="O584" i="1"/>
  <c r="O506" i="1"/>
  <c r="O509" i="1"/>
  <c r="O113" i="1"/>
  <c r="O311" i="1"/>
  <c r="O402" i="1"/>
  <c r="O107" i="1"/>
  <c r="O87" i="1"/>
  <c r="O91" i="1"/>
  <c r="O261" i="1"/>
  <c r="O143" i="1"/>
  <c r="O246" i="1"/>
  <c r="O479" i="1"/>
  <c r="O284" i="1"/>
  <c r="O538" i="1"/>
  <c r="O527" i="1"/>
  <c r="O125" i="1"/>
  <c r="O153" i="1"/>
  <c r="O347" i="1"/>
  <c r="O518" i="1"/>
  <c r="O269" i="1"/>
  <c r="O253" i="1"/>
  <c r="O317" i="1"/>
  <c r="O117" i="1"/>
  <c r="O234" i="1"/>
  <c r="O545" i="1"/>
  <c r="O192" i="1"/>
  <c r="O30" i="1"/>
  <c r="O530" i="1"/>
  <c r="O548" i="1"/>
  <c r="O252" i="1"/>
  <c r="O241" i="1"/>
  <c r="O184" i="1"/>
  <c r="O495" i="1"/>
  <c r="O116" i="1"/>
  <c r="O371" i="1"/>
  <c r="O258" i="1"/>
  <c r="O512" i="1"/>
  <c r="O89" i="1"/>
  <c r="O150" i="1"/>
  <c r="O162" i="1"/>
  <c r="O185" i="1"/>
  <c r="O67" i="1"/>
  <c r="O466" i="1"/>
  <c r="O177" i="1"/>
  <c r="O414" i="1"/>
  <c r="O330" i="1"/>
  <c r="O446" i="1"/>
  <c r="O568" i="1"/>
  <c r="O365" i="1"/>
  <c r="O118" i="1"/>
  <c r="O77" i="1"/>
  <c r="O90" i="1"/>
  <c r="O224" i="1"/>
  <c r="O341" i="1"/>
  <c r="O546" i="1"/>
  <c r="O482" i="1"/>
  <c r="O139" i="1"/>
  <c r="O5" i="1"/>
  <c r="O331" i="1"/>
  <c r="O510" i="1"/>
  <c r="O105" i="1"/>
  <c r="O27" i="1"/>
  <c r="O437" i="1"/>
  <c r="O163" i="1"/>
  <c r="O41" i="1"/>
  <c r="O387" i="1"/>
  <c r="O106" i="1"/>
  <c r="O76" i="1"/>
  <c r="O572" i="1"/>
  <c r="O147" i="1"/>
  <c r="O264" i="1"/>
  <c r="O129" i="1"/>
  <c r="O108" i="1"/>
  <c r="O497" i="1"/>
  <c r="O68" i="1"/>
  <c r="O53" i="1"/>
  <c r="O39" i="1"/>
  <c r="O490" i="1"/>
  <c r="O484" i="1"/>
  <c r="O434" i="1"/>
  <c r="O212" i="1"/>
  <c r="O196" i="1"/>
  <c r="O421" i="1"/>
  <c r="O535" i="1"/>
  <c r="O504" i="1"/>
  <c r="O187" i="1"/>
  <c r="O114" i="1"/>
  <c r="O288" i="1"/>
  <c r="O63" i="1"/>
  <c r="O225" i="1"/>
  <c r="O130" i="1"/>
  <c r="O69" i="1"/>
  <c r="O285" i="1"/>
  <c r="O287" i="1"/>
  <c r="O94" i="1"/>
  <c r="O539" i="1"/>
  <c r="O140" i="1"/>
  <c r="O250" i="1"/>
  <c r="O189" i="1"/>
  <c r="O292" i="1"/>
  <c r="O452" i="1"/>
  <c r="O88" i="1"/>
  <c r="O36" i="1"/>
  <c r="O349" i="1"/>
  <c r="O529" i="1"/>
  <c r="O409" i="1"/>
  <c r="O494" i="1"/>
  <c r="O272" i="1"/>
  <c r="O50" i="1"/>
  <c r="O205" i="1"/>
  <c r="O588" i="1"/>
  <c r="O351" i="1"/>
  <c r="O217" i="1"/>
  <c r="O366" i="1"/>
  <c r="O142" i="1"/>
  <c r="O541" i="1"/>
  <c r="O178" i="1"/>
  <c r="O476" i="1"/>
  <c r="O340" i="1"/>
  <c r="O254" i="1"/>
  <c r="O326" i="1"/>
  <c r="O4" i="1"/>
  <c r="O102" i="1"/>
  <c r="O334" i="1"/>
  <c r="O155" i="1"/>
  <c r="O519" i="1"/>
  <c r="O526" i="1"/>
  <c r="O354" i="1"/>
  <c r="O44" i="1"/>
  <c r="O109" i="1"/>
  <c r="O123" i="1"/>
  <c r="O474" i="1"/>
  <c r="O263" i="1"/>
  <c r="O111" i="1"/>
  <c r="O389" i="1"/>
  <c r="O569" i="1"/>
  <c r="O580" i="1"/>
  <c r="O380" i="1"/>
  <c r="O174" i="1"/>
  <c r="O521" i="1"/>
  <c r="O441" i="1"/>
  <c r="O361" i="1"/>
  <c r="O386" i="1"/>
  <c r="O550" i="1"/>
  <c r="O170" i="1"/>
  <c r="O443" i="1"/>
  <c r="O227" i="1"/>
  <c r="O327" i="1"/>
  <c r="O46" i="1"/>
  <c r="O562" i="1"/>
  <c r="O336" i="1"/>
  <c r="O172" i="1"/>
  <c r="O502" i="1"/>
  <c r="O229" i="1"/>
  <c r="O165" i="1"/>
  <c r="O268" i="1"/>
  <c r="O517" i="1"/>
  <c r="O137" i="1"/>
  <c r="O29" i="1"/>
  <c r="O393" i="1"/>
  <c r="O560" i="1"/>
  <c r="O374" i="1"/>
  <c r="O180" i="1"/>
  <c r="O578" i="1"/>
  <c r="O319" i="1"/>
  <c r="O126" i="1"/>
  <c r="O475" i="1"/>
  <c r="O95" i="1"/>
  <c r="O511" i="1"/>
  <c r="O323" i="1"/>
  <c r="O451" i="1"/>
  <c r="O274" i="1"/>
  <c r="O309" i="1"/>
  <c r="O478" i="1"/>
  <c r="O141" i="1"/>
  <c r="O120" i="1"/>
  <c r="O306" i="1"/>
  <c r="O57" i="1"/>
  <c r="O574" i="1"/>
  <c r="O457" i="1"/>
  <c r="O242" i="1"/>
  <c r="O138" i="1"/>
  <c r="O59" i="1"/>
  <c r="O156" i="1"/>
  <c r="O396" i="1"/>
  <c r="O171" i="1"/>
  <c r="O248" i="1"/>
  <c r="O590" i="1"/>
  <c r="O230" i="1"/>
  <c r="O210" i="1"/>
  <c r="O215" i="1"/>
  <c r="O243" i="1"/>
  <c r="O188" i="1"/>
  <c r="O390" i="1"/>
  <c r="O133" i="1"/>
  <c r="O104" i="1"/>
  <c r="O260" i="1"/>
  <c r="O382" i="1"/>
  <c r="O48" i="1"/>
  <c r="O219" i="1"/>
  <c r="O554" i="1"/>
  <c r="O592" i="1"/>
  <c r="O85" i="1"/>
  <c r="O281" i="1"/>
  <c r="O209" i="1"/>
  <c r="O458" i="1"/>
  <c r="O485" i="1"/>
  <c r="O273" i="1"/>
  <c r="O339" i="1"/>
  <c r="O222" i="1"/>
  <c r="O596" i="1"/>
  <c r="O37" i="1"/>
  <c r="O442" i="1"/>
  <c r="O407" i="1"/>
  <c r="O110" i="1"/>
  <c r="O75" i="1"/>
  <c r="O6" i="1"/>
  <c r="O236" i="1"/>
  <c r="O301" i="1"/>
  <c r="O384" i="1"/>
  <c r="O28" i="1"/>
  <c r="O465" i="1"/>
  <c r="O31" i="1"/>
  <c r="O221" i="1"/>
  <c r="O82" i="1"/>
  <c r="O43" i="1"/>
  <c r="O391" i="1"/>
  <c r="O559" i="1"/>
  <c r="O515" i="1"/>
  <c r="O404" i="1"/>
  <c r="O220" i="1"/>
  <c r="O100" i="1"/>
  <c r="O33" i="1"/>
  <c r="O267" i="1"/>
  <c r="O368" i="1"/>
  <c r="O566" i="1"/>
  <c r="O300" i="1"/>
  <c r="O487" i="1"/>
  <c r="O598" i="1"/>
  <c r="O145" i="1"/>
  <c r="O51" i="1"/>
  <c r="O295" i="1"/>
  <c r="O480" i="1"/>
  <c r="O84" i="1"/>
  <c r="O103" i="1"/>
  <c r="O335" i="1"/>
  <c r="O343" i="1"/>
  <c r="O198" i="1"/>
  <c r="O270" i="1"/>
  <c r="O394" i="1"/>
  <c r="O450" i="1"/>
  <c r="O61" i="1"/>
  <c r="O403" i="1"/>
  <c r="O168" i="1"/>
  <c r="O193" i="1"/>
  <c r="O190" i="1"/>
  <c r="O543" i="1"/>
  <c r="O83" i="1"/>
  <c r="O157" i="1"/>
  <c r="O415" i="1"/>
  <c r="O98" i="1"/>
  <c r="O194" i="1"/>
  <c r="O483" i="1"/>
  <c r="O481" i="1"/>
  <c r="O38" i="1"/>
  <c r="O307" i="1"/>
  <c r="O367" i="1"/>
  <c r="O360" i="1"/>
  <c r="O167" i="1"/>
  <c r="O160" i="1"/>
  <c r="O488" i="1"/>
  <c r="O65" i="1"/>
  <c r="O460" i="1"/>
  <c r="O461" i="1"/>
  <c r="O315" i="1"/>
  <c r="O532" i="1"/>
  <c r="O503" i="1"/>
  <c r="O25" i="1"/>
  <c r="O516" i="1"/>
  <c r="O586" i="1"/>
  <c r="O303" i="1"/>
  <c r="O587" i="1"/>
  <c r="O71" i="1"/>
  <c r="O35" i="1"/>
  <c r="O508" i="1"/>
  <c r="O467" i="1"/>
  <c r="O470" i="1"/>
  <c r="O477" i="1"/>
  <c r="O245" i="1"/>
  <c r="O464" i="1"/>
  <c r="O456" i="1"/>
  <c r="O370" i="1"/>
  <c r="O266" i="1"/>
  <c r="O514" i="1"/>
  <c r="O233" i="1"/>
  <c r="O79" i="1"/>
  <c r="O247" i="1"/>
  <c r="O136" i="1"/>
  <c r="O363" i="1"/>
  <c r="O544" i="1"/>
  <c r="O425" i="1"/>
  <c r="O564" i="1"/>
  <c r="O537" i="1"/>
  <c r="O507" i="1"/>
  <c r="O218" i="1"/>
  <c r="O333" i="1"/>
  <c r="O375" i="1"/>
  <c r="O237" i="1"/>
  <c r="O352" i="1"/>
  <c r="O438" i="1"/>
  <c r="O385" i="1"/>
  <c r="O128" i="1"/>
  <c r="O124" i="1"/>
  <c r="O45" i="1"/>
  <c r="O283" i="1"/>
  <c r="O493" i="1"/>
  <c r="O216" i="1"/>
  <c r="O186" i="1"/>
  <c r="O405" i="1"/>
  <c r="O183" i="1"/>
  <c r="O364" i="1"/>
  <c r="O318" i="1"/>
  <c r="O176" i="1"/>
  <c r="O408" i="1"/>
  <c r="O298" i="1"/>
  <c r="O297" i="1"/>
  <c r="O445" i="1"/>
  <c r="O47" i="1"/>
  <c r="O462" i="1"/>
  <c r="O34" i="1"/>
  <c r="O332" i="1"/>
  <c r="O127" i="1"/>
  <c r="O203" i="1"/>
  <c r="O232" i="1"/>
  <c r="O426" i="1"/>
  <c r="O179" i="1"/>
  <c r="O436" i="1"/>
  <c r="O200" i="1"/>
  <c r="O324" i="1"/>
  <c r="O66" i="1"/>
  <c r="O556" i="1"/>
  <c r="O169" i="1"/>
  <c r="O121" i="1"/>
  <c r="O56" i="1"/>
  <c r="O275" i="1"/>
  <c r="O395" i="1"/>
  <c r="O500" i="1"/>
  <c r="O249" i="1"/>
  <c r="O570" i="1"/>
  <c r="O164" i="1"/>
  <c r="O322" i="1"/>
  <c r="O313" i="1"/>
  <c r="O74" i="1"/>
  <c r="O96" i="1"/>
  <c r="O410" i="1"/>
  <c r="O372" i="1"/>
  <c r="O486" i="1"/>
  <c r="O1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<sst xmlns="http://schemas.openxmlformats.org/spreadsheetml/2006/main" count="5822" uniqueCount="748">
  <si>
    <t>N° ligne</t>
  </si>
  <si>
    <t>Parent</t>
  </si>
  <si>
    <t>Niveau</t>
  </si>
  <si>
    <t>Type Ligne Richel</t>
  </si>
  <si>
    <t>N°</t>
  </si>
  <si>
    <t>Désignation</t>
  </si>
  <si>
    <t>Désignation 2</t>
  </si>
  <si>
    <t>Information technique</t>
  </si>
  <si>
    <t>Quantité Totale</t>
  </si>
  <si>
    <t>Prix unitaire HT</t>
  </si>
  <si>
    <t>% remise ligne</t>
  </si>
  <si>
    <t>Groupe rem. article</t>
  </si>
  <si>
    <t>Poids Net Unitaire</t>
  </si>
  <si>
    <t>Poids Net Total</t>
  </si>
  <si>
    <t>Oui</t>
  </si>
  <si>
    <t>Chapitre</t>
  </si>
  <si>
    <t>PC_960MRH400_OV90</t>
  </si>
  <si>
    <t>Chapelle 9m60 MRH 400 OV90</t>
  </si>
  <si>
    <t/>
  </si>
  <si>
    <t>Non</t>
  </si>
  <si>
    <t>Détail</t>
  </si>
  <si>
    <t>OSSATURE DE LA SERRE</t>
  </si>
  <si>
    <t>ARMATURE</t>
  </si>
  <si>
    <t>Kit</t>
  </si>
  <si>
    <t>B30145</t>
  </si>
  <si>
    <t>960MRH400/90 N0 C0 BASE 4m</t>
  </si>
  <si>
    <t>CHARPENTE</t>
  </si>
  <si>
    <t>P190002</t>
  </si>
  <si>
    <t>FAITAGE CHAPELLE 1280 OV 90</t>
  </si>
  <si>
    <t>P190003</t>
  </si>
  <si>
    <t>CINTRE CHAPELLE 960 OV 90</t>
  </si>
  <si>
    <t>P330090</t>
  </si>
  <si>
    <t>CHENEAU ADV 4m LP</t>
  </si>
  <si>
    <t>P710042</t>
  </si>
  <si>
    <t>ECROU FREIN H M10 CL8 ZN</t>
  </si>
  <si>
    <t>ACCESSOIRE</t>
  </si>
  <si>
    <t>P710002</t>
  </si>
  <si>
    <t>VIS H M8x20/20 CL 8.8 GEO</t>
  </si>
  <si>
    <t>P730003</t>
  </si>
  <si>
    <t>RONDELLE PLASTIQUE</t>
  </si>
  <si>
    <t>P710011</t>
  </si>
  <si>
    <t>RONDELLE M8x24x2 ZN</t>
  </si>
  <si>
    <t>P730069</t>
  </si>
  <si>
    <t>CARTOUCHE MASTIC</t>
  </si>
  <si>
    <t>P620528</t>
  </si>
  <si>
    <t>CACHE PIED ARBALETRIER CH960RC</t>
  </si>
  <si>
    <t>P710182</t>
  </si>
  <si>
    <t>VIS H M10x65/26 CL 10.9 GEO</t>
  </si>
  <si>
    <t>P130070</t>
  </si>
  <si>
    <t>RENFORT 45AD20 L 4470</t>
  </si>
  <si>
    <t>P710014</t>
  </si>
  <si>
    <t>ECROU FREIN H M8 CL8 ZN</t>
  </si>
  <si>
    <t>P710019</t>
  </si>
  <si>
    <t>VIS H M10x80/80 CL 8.8 GEO</t>
  </si>
  <si>
    <t>P330134</t>
  </si>
  <si>
    <t>PIECE LIAISON CHENEAU 441 V</t>
  </si>
  <si>
    <t>P710012</t>
  </si>
  <si>
    <t>VIS TECK H ST4.8x19 CRANTEE ZN</t>
  </si>
  <si>
    <t>P620649</t>
  </si>
  <si>
    <t>CAVALIER EXTREMITE OV90</t>
  </si>
  <si>
    <t>P710062</t>
  </si>
  <si>
    <t>VIS H M8x100/100 CL 10.9 GEO</t>
  </si>
  <si>
    <t>PANSDF</t>
  </si>
  <si>
    <t>PANNEAU PUB SERRES DE FRANCE</t>
  </si>
  <si>
    <t>EQUIPEMENT</t>
  </si>
  <si>
    <t>B30146</t>
  </si>
  <si>
    <t>960MRH400/90 N0 C0 PIG 4m</t>
  </si>
  <si>
    <t>P330091</t>
  </si>
  <si>
    <t>CHENEAU ADV 4m STD</t>
  </si>
  <si>
    <t>P620484</t>
  </si>
  <si>
    <t>FER A BETON DIA 8 HA LG 250</t>
  </si>
  <si>
    <t>B30147</t>
  </si>
  <si>
    <t>960MRH400/90 N0 C0 LP 4m</t>
  </si>
  <si>
    <t>P130054</t>
  </si>
  <si>
    <t>RENFORT 45AD20 L 1700</t>
  </si>
  <si>
    <t>P710040</t>
  </si>
  <si>
    <t>VIS H M10x40/40 CL 10.9 GEO</t>
  </si>
  <si>
    <t>P620635</t>
  </si>
  <si>
    <t>CAVALIER OVALE 90</t>
  </si>
  <si>
    <t>P710069</t>
  </si>
  <si>
    <t>VIS H M8x70/70 CL 10.9 GEO</t>
  </si>
  <si>
    <t>P710058</t>
  </si>
  <si>
    <t>VIS TECK H ST6.3x22 CRANTEE ZN</t>
  </si>
  <si>
    <t>P720001</t>
  </si>
  <si>
    <t>KG FIL DE FER N°16 GALVA</t>
  </si>
  <si>
    <t>P720029</t>
  </si>
  <si>
    <t>CROCHET LIGATURE 80x40</t>
  </si>
  <si>
    <t>B30148</t>
  </si>
  <si>
    <t>960MRH400/90 N0 C0 STD 4m</t>
  </si>
  <si>
    <t>P110526</t>
  </si>
  <si>
    <t>RENFORT 32AC15 L 1700</t>
  </si>
  <si>
    <t>B30151</t>
  </si>
  <si>
    <t>MRH400 80x80x1.5 NO C0 HT 400 RIVE</t>
  </si>
  <si>
    <t>P240083</t>
  </si>
  <si>
    <t>RENFORT 27AC15 L 375</t>
  </si>
  <si>
    <t>P710003</t>
  </si>
  <si>
    <t>VIS H M8x30/30 CL 10.9 GEO</t>
  </si>
  <si>
    <t>P620289</t>
  </si>
  <si>
    <t>BRIDE 80x80</t>
  </si>
  <si>
    <t>P620016</t>
  </si>
  <si>
    <t>PIECE G</t>
  </si>
  <si>
    <t>P280058</t>
  </si>
  <si>
    <t>POTEAU CV 80x80x1.5 LG4300</t>
  </si>
  <si>
    <t>P620668</t>
  </si>
  <si>
    <t>EGOUT ARTICULE OV 90</t>
  </si>
  <si>
    <t>P620667</t>
  </si>
  <si>
    <t>ATTACHE BRACON RENFORCEE</t>
  </si>
  <si>
    <t>P620176</t>
  </si>
  <si>
    <t>BRIDE 59x40x87</t>
  </si>
  <si>
    <t>P620177</t>
  </si>
  <si>
    <t>EQUERRE DOUBLE 19*37*7</t>
  </si>
  <si>
    <t>P265067</t>
  </si>
  <si>
    <t>HAUBAN 80*40*1.5 LG 4400</t>
  </si>
  <si>
    <t>P710106</t>
  </si>
  <si>
    <t>VIS RCC M8x90/90 CL 8.8 GEO</t>
  </si>
  <si>
    <t>P620482</t>
  </si>
  <si>
    <t>PLAQUE TETE POTEAU</t>
  </si>
  <si>
    <t>P710006</t>
  </si>
  <si>
    <t>VIS H M8x60/60 CL 8.8 GEO</t>
  </si>
  <si>
    <t>P710009</t>
  </si>
  <si>
    <t>VIS H M8x110/110 CL 10.9 GEO</t>
  </si>
  <si>
    <t>P620839</t>
  </si>
  <si>
    <t>FIXATION HAUBAN 80x40 AVEC CAVALIER</t>
  </si>
  <si>
    <t>P710157</t>
  </si>
  <si>
    <t>CAVALIER FILETE 100x90</t>
  </si>
  <si>
    <t>P280136</t>
  </si>
  <si>
    <t>POTELET 80*80*1.5 LG 321</t>
  </si>
  <si>
    <t>B30152</t>
  </si>
  <si>
    <t>MRH400 80x80x1.5 NO C0 HT 400 ANGLE</t>
  </si>
  <si>
    <t>P110595</t>
  </si>
  <si>
    <t>RENFORT 32AC15 LG 2500</t>
  </si>
  <si>
    <t>P710007</t>
  </si>
  <si>
    <t>VIS H M8x70/70 CL 8.8 GEO</t>
  </si>
  <si>
    <t>P620174</t>
  </si>
  <si>
    <t>EQUERRE 100*60</t>
  </si>
  <si>
    <t>P620175</t>
  </si>
  <si>
    <t>EQUERRE DOUBLE 20*77*38</t>
  </si>
  <si>
    <t>P141207</t>
  </si>
  <si>
    <t>PANNE 50x30 LG 1950</t>
  </si>
  <si>
    <t>P620684</t>
  </si>
  <si>
    <t>FIXATION HAUBAN 80*40/POTEAU</t>
  </si>
  <si>
    <t>B25032</t>
  </si>
  <si>
    <t>POT 90 80x80x1.5 H400 PIG</t>
  </si>
  <si>
    <t>B30153</t>
  </si>
  <si>
    <t>POT 80x40x1.5 LG4300 PERC SIMPLE CENT</t>
  </si>
  <si>
    <t>P265093</t>
  </si>
  <si>
    <t>POTEAU CV 80x40x1.5 Lg4300 PERCAGE SIMPLE</t>
  </si>
  <si>
    <t>B18717</t>
  </si>
  <si>
    <t>INSERT POTEAU 80*80</t>
  </si>
  <si>
    <t>P271000</t>
  </si>
  <si>
    <t>INSERT 70*70*1.5 LG 1200</t>
  </si>
  <si>
    <t>B18718</t>
  </si>
  <si>
    <t>INSERT POTEAU 80*40</t>
  </si>
  <si>
    <t>P270019</t>
  </si>
  <si>
    <t>INSERT 70*35*1.5 LG 1200</t>
  </si>
  <si>
    <t>B25457</t>
  </si>
  <si>
    <t>ADV CSA 400 SUR 80*80</t>
  </si>
  <si>
    <t>P110483</t>
  </si>
  <si>
    <t>RENFORT 32AD30 L 5270 PER</t>
  </si>
  <si>
    <t>P620685</t>
  </si>
  <si>
    <t>BRIDE CSA RENFORCEE</t>
  </si>
  <si>
    <t>P710041</t>
  </si>
  <si>
    <t>VIS H M10x110/110 CL 8.8 GEO</t>
  </si>
  <si>
    <t>B30156</t>
  </si>
  <si>
    <t>CSA 400 SUR 80x40 2014</t>
  </si>
  <si>
    <t>P620288</t>
  </si>
  <si>
    <t>BRIDE 40x80</t>
  </si>
  <si>
    <t>P410015</t>
  </si>
  <si>
    <t>PLAQUETTE 124</t>
  </si>
  <si>
    <t>B17523</t>
  </si>
  <si>
    <t>960 ADV RENFORT PIGNON 80*80</t>
  </si>
  <si>
    <t>P270018</t>
  </si>
  <si>
    <t>RENFORT 60x60x2 LG 4930</t>
  </si>
  <si>
    <t>P620532</t>
  </si>
  <si>
    <t>FIXATION RENFORT/ARCEAU G</t>
  </si>
  <si>
    <t>P620533</t>
  </si>
  <si>
    <t>FIXATION RENFORT/ARCEAU D</t>
  </si>
  <si>
    <t>P620531</t>
  </si>
  <si>
    <t>FIXATION RENFORT/POTEAU</t>
  </si>
  <si>
    <t>P710008</t>
  </si>
  <si>
    <t>VIS H M8x80/80 CL 8.8 GEO</t>
  </si>
  <si>
    <t>P620488</t>
  </si>
  <si>
    <t>EMB CHENEAU ADV SANS DESC</t>
  </si>
  <si>
    <t>P620718</t>
  </si>
  <si>
    <t>EMB CHENEAU 441V AVEC DESCENTE</t>
  </si>
  <si>
    <t>B25066</t>
  </si>
  <si>
    <t>QTE COMPL BOULONNERIE CH1280/960 OV90</t>
  </si>
  <si>
    <t>P710013</t>
  </si>
  <si>
    <t>VIS TECK CB CARRE ST4.8x16 CRANTEE ZN</t>
  </si>
  <si>
    <t>P710046</t>
  </si>
  <si>
    <t>VIS H M8x40/40 CL 10.9 GEO</t>
  </si>
  <si>
    <t>P710096</t>
  </si>
  <si>
    <t>VIS MARTEAU CC M8x25/25 CL 8.8 GEO</t>
  </si>
  <si>
    <t>P620134</t>
  </si>
  <si>
    <t>BRIDE DIAMETRE 32</t>
  </si>
  <si>
    <t>P620178</t>
  </si>
  <si>
    <t>BRIDE 80x40</t>
  </si>
  <si>
    <t>P620592</t>
  </si>
  <si>
    <t>ATTACHE PROFIL C ENTRAXE 81</t>
  </si>
  <si>
    <t>P620662</t>
  </si>
  <si>
    <t>ATTACHE PROFIL C ENTRAXE 120</t>
  </si>
  <si>
    <t>B29392</t>
  </si>
  <si>
    <t>ARCEAU 960 OV90 TENSION FILM</t>
  </si>
  <si>
    <t>P510084</t>
  </si>
  <si>
    <t>CLIPS GALVA 6m PERCE</t>
  </si>
  <si>
    <t>P610003</t>
  </si>
  <si>
    <t>CLIPS PVC 3m</t>
  </si>
  <si>
    <t>P610019</t>
  </si>
  <si>
    <t>CLE CLIPS PVC 3m</t>
  </si>
  <si>
    <t>P730191</t>
  </si>
  <si>
    <t>BOUCHON OV90 NOIR AILETTE 57</t>
  </si>
  <si>
    <t>P744061</t>
  </si>
  <si>
    <t>SANGLE TETE ALOUETTE</t>
  </si>
  <si>
    <t>P744060</t>
  </si>
  <si>
    <t>TENDEUR 2 CROCHETS A LINGUET 450 Kg</t>
  </si>
  <si>
    <t>TOITURES</t>
  </si>
  <si>
    <t>ARMATURE DE LA TOITURE</t>
  </si>
  <si>
    <t>ARMATURE DE L'OUVRANT</t>
  </si>
  <si>
    <t>B28909</t>
  </si>
  <si>
    <t>OV 90 PANNE 60*35 + CLIP BASE 16M</t>
  </si>
  <si>
    <t>P620639</t>
  </si>
  <si>
    <t>CAVALIER OMEGA EXTREMITE OV90</t>
  </si>
  <si>
    <t>P620637</t>
  </si>
  <si>
    <t>CAVALIER OMEGA LONG OV90</t>
  </si>
  <si>
    <t>P710005</t>
  </si>
  <si>
    <t>VIS H M8x50/50 CL 8.8 GEO</t>
  </si>
  <si>
    <t>P340301</t>
  </si>
  <si>
    <t>U ECLISSE PANNE 60x35</t>
  </si>
  <si>
    <t>P510001</t>
  </si>
  <si>
    <t>CLIPS RICHEL GALVA 4m</t>
  </si>
  <si>
    <t>P165133</t>
  </si>
  <si>
    <t>PANNE 60*35 LG 7974 EXT 8M</t>
  </si>
  <si>
    <t>B28910</t>
  </si>
  <si>
    <t>OV 90 PANNE 60*35 + CLIP STD 8M</t>
  </si>
  <si>
    <t>P165134</t>
  </si>
  <si>
    <t>PANNE 60*35 LG 8000 STD</t>
  </si>
  <si>
    <t>B30172</t>
  </si>
  <si>
    <t>OV90 ENT FAIT 60x35 BASE 16m PE C0</t>
  </si>
  <si>
    <t>P620663</t>
  </si>
  <si>
    <t>ECLISSE PANNE FAITIERE 60*35</t>
  </si>
  <si>
    <t>P165130</t>
  </si>
  <si>
    <t>PANNE FAIT DEP/ARR 60*35 8055</t>
  </si>
  <si>
    <t>B30173</t>
  </si>
  <si>
    <t>OV90 ENT FAIT 60x35 STD 8m PE C0</t>
  </si>
  <si>
    <t>P165131</t>
  </si>
  <si>
    <t>PANNE FAIT STD 60*35 8000</t>
  </si>
  <si>
    <t>B27822</t>
  </si>
  <si>
    <t>960OC2mx2 90 EXT CLIP DBL</t>
  </si>
  <si>
    <t>P340160</t>
  </si>
  <si>
    <t>CASQ OC 2m06</t>
  </si>
  <si>
    <t>P510003</t>
  </si>
  <si>
    <t>CLIPS ALU DOUBLE 5m</t>
  </si>
  <si>
    <t>P510002</t>
  </si>
  <si>
    <t>CLIPS GALVA 5m PERCE</t>
  </si>
  <si>
    <t>P340150</t>
  </si>
  <si>
    <t>CORNIERE 40*40*1.5 L1275</t>
  </si>
  <si>
    <t>P710047</t>
  </si>
  <si>
    <t>VIS TECK H ST4.8x25 CRANTEE ZN</t>
  </si>
  <si>
    <t>P410037</t>
  </si>
  <si>
    <t>CAVALIER CARRE 50</t>
  </si>
  <si>
    <t>B28921</t>
  </si>
  <si>
    <t>OC 2m PE DEP 4m GUI 50x30</t>
  </si>
  <si>
    <t>P110070</t>
  </si>
  <si>
    <t>RENFORT 32AC15 L 1120</t>
  </si>
  <si>
    <t>P610041</t>
  </si>
  <si>
    <t>BOITE PIGNON TU 5-30</t>
  </si>
  <si>
    <t>P121023</t>
  </si>
  <si>
    <t>TUBE DE COMMANDE 4m DEPART</t>
  </si>
  <si>
    <t>P710103</t>
  </si>
  <si>
    <t>VIS H M6x45/18 CL 10.9 GEO</t>
  </si>
  <si>
    <t>P710104</t>
  </si>
  <si>
    <t>ECROU FREIN H M6 CL8 ZN</t>
  </si>
  <si>
    <t>P710110</t>
  </si>
  <si>
    <t>VIS SANS TETE Hc M8x10/10 CL 8.8 GEO CUVETTE</t>
  </si>
  <si>
    <t>P620013</t>
  </si>
  <si>
    <t>PIECE C</t>
  </si>
  <si>
    <t>P730112</t>
  </si>
  <si>
    <t>KG GRAISSE MECANISME ALIM</t>
  </si>
  <si>
    <t>P121020</t>
  </si>
  <si>
    <t>TUBE DE CDE LG 3660 DEP</t>
  </si>
  <si>
    <t>P510137</t>
  </si>
  <si>
    <t>BAS OC PROFI CLIP 50*47 LG4000</t>
  </si>
  <si>
    <t>P141346</t>
  </si>
  <si>
    <t>GUITARE 50x30 LG 2000</t>
  </si>
  <si>
    <t>P620721</t>
  </si>
  <si>
    <t>EGOUT DE GUITARE 50x30</t>
  </si>
  <si>
    <t>P620719</t>
  </si>
  <si>
    <t>CHARNIERE OC2m 50x30</t>
  </si>
  <si>
    <t>P620720</t>
  </si>
  <si>
    <t>ATTACHE CREMAILLERE SUR 50x30</t>
  </si>
  <si>
    <t>P620444</t>
  </si>
  <si>
    <t>RAIL CREM 30.3/L 1880</t>
  </si>
  <si>
    <t>P620728</t>
  </si>
  <si>
    <t>BRIDE 50x30</t>
  </si>
  <si>
    <t>P620715</t>
  </si>
  <si>
    <t>BRIDE PALIER A BILLE OV90</t>
  </si>
  <si>
    <t>P710072</t>
  </si>
  <si>
    <t>VIS H M8x25/25 CL 8.8 GEO</t>
  </si>
  <si>
    <t>P620854</t>
  </si>
  <si>
    <t>PALIER 2017</t>
  </si>
  <si>
    <t>P710010</t>
  </si>
  <si>
    <t>ECROU H M8 CL8 ZN</t>
  </si>
  <si>
    <t>P121006</t>
  </si>
  <si>
    <t>TUBE DE COMMANDE 5m</t>
  </si>
  <si>
    <t>B28922</t>
  </si>
  <si>
    <t>OC 2m PE ARR 4m GUI 50x30</t>
  </si>
  <si>
    <t>P121004</t>
  </si>
  <si>
    <t>TUBE DE COMMANDE 4m</t>
  </si>
  <si>
    <t>P620725</t>
  </si>
  <si>
    <t>CORNIERE FINITION EXTR BAS OC 50x47</t>
  </si>
  <si>
    <t>B28923</t>
  </si>
  <si>
    <t>OC 2m PE STD 4m GUI 50x30</t>
  </si>
  <si>
    <t>FIXATION DE LA TOITURE</t>
  </si>
  <si>
    <t>FIXATION DE L'OUVRANT</t>
  </si>
  <si>
    <t>B25460</t>
  </si>
  <si>
    <t>CH COUV PE FIXATION 4m</t>
  </si>
  <si>
    <t>P730173</t>
  </si>
  <si>
    <t>CARTOUCHE SILICONE NEUTRE</t>
  </si>
  <si>
    <t>MOTORISATION DE LA TOITURE</t>
  </si>
  <si>
    <t>B25476</t>
  </si>
  <si>
    <t>ENS SUP MOT RW FAITAGE OV90 4m00</t>
  </si>
  <si>
    <t>P710016</t>
  </si>
  <si>
    <t>VIS H M10x30/30 CL 8.8 GEO</t>
  </si>
  <si>
    <t>P620256</t>
  </si>
  <si>
    <t>PLAQUE SUPPORT RE40 LONGUE</t>
  </si>
  <si>
    <t>P741001</t>
  </si>
  <si>
    <t>COLLIER RILSAN 280x4.5mm</t>
  </si>
  <si>
    <t>P710180</t>
  </si>
  <si>
    <t>CAVALIER FILETE D50 INTx110 M8</t>
  </si>
  <si>
    <t>P141315</t>
  </si>
  <si>
    <t>RENFORT PLAQUE MOTEUR LG4050mm</t>
  </si>
  <si>
    <t>P730084</t>
  </si>
  <si>
    <t>BOUCHON D 32</t>
  </si>
  <si>
    <t>P620837</t>
  </si>
  <si>
    <t>PLATINE SUPPORT MOTEUR EP8MM</t>
  </si>
  <si>
    <t>P742098</t>
  </si>
  <si>
    <t>MOT L RW OUV 230-400 TRI50 / 440 TRI60 0.37 +ACC</t>
  </si>
  <si>
    <t>P741081A</t>
  </si>
  <si>
    <t>BI 24/230-440 TRI/1 A 1.6 (A)</t>
  </si>
  <si>
    <t>P741214</t>
  </si>
  <si>
    <t>C4P 24/380/440V TRI 13-18A - CE</t>
  </si>
  <si>
    <t>P741134</t>
  </si>
  <si>
    <t>CABLE HO7 RN-F 4G1.5/ml</t>
  </si>
  <si>
    <t>P741008</t>
  </si>
  <si>
    <t>CABLE U1000 RO2V 4 G 1.5 AVEC V/J</t>
  </si>
  <si>
    <t>P741027</t>
  </si>
  <si>
    <t>CABLE U1000 RO2V 3 X 1.5 SANS V/J</t>
  </si>
  <si>
    <t>B31102</t>
  </si>
  <si>
    <t>KIT MARQUAGE CE : OCDF</t>
  </si>
  <si>
    <t>P743244</t>
  </si>
  <si>
    <t>AUTOCOLLANT D20cm ACCES INTERDIT PERS NON AUTORISE</t>
  </si>
  <si>
    <t>P743246</t>
  </si>
  <si>
    <t>AUTOCOLLANT 48x172mm DANGER OCDF ECDO</t>
  </si>
  <si>
    <t>PNOTNI103OCDFFR</t>
  </si>
  <si>
    <t>NOTICE INSTRUCTION OUVRANT CONTINU FR</t>
  </si>
  <si>
    <t>PNOTNI103OCDFES</t>
  </si>
  <si>
    <t>NOTICE INSTRUCTION OUVRANT CONTINU ES</t>
  </si>
  <si>
    <t>PDECCONFOCDF</t>
  </si>
  <si>
    <t>DECLARATION DE CONFORMITE CE - OUV CONT FAIT</t>
  </si>
  <si>
    <t>PETIQ_OCDFCE</t>
  </si>
  <si>
    <t>ETIQUETTE MARQUAGE CE RICHEL SUR BOITIER OCDF</t>
  </si>
  <si>
    <t>FILMS DE LA TOITURE</t>
  </si>
  <si>
    <t>P807450F</t>
  </si>
  <si>
    <t>FILM 4m50 META EVO AB 200 T RS2000</t>
  </si>
  <si>
    <t>P807450F / 6*49mL</t>
  </si>
  <si>
    <t>COUVERTURE</t>
  </si>
  <si>
    <t>ACCESSOIRES DE LA TOITURE</t>
  </si>
  <si>
    <t>B12283</t>
  </si>
  <si>
    <t xml:space="preserve">ENS CLE TENSION POUR OUVRANT SP    </t>
  </si>
  <si>
    <t>P744037</t>
  </si>
  <si>
    <t>LEVIER CLE TENSION SP</t>
  </si>
  <si>
    <t>P744038</t>
  </si>
  <si>
    <t>BIELLETTE CLE TENSION SP</t>
  </si>
  <si>
    <t>PIGNONS DE LA SERRE</t>
  </si>
  <si>
    <t>PIGNON AERATION</t>
  </si>
  <si>
    <t>ARMATURE AERATION PIGNON</t>
  </si>
  <si>
    <t>B30243</t>
  </si>
  <si>
    <t>CH96 ENR PIG 80x80x1.5 C2 DLS 400</t>
  </si>
  <si>
    <t>P141116</t>
  </si>
  <si>
    <t>PANNE 50x30 LG 3180</t>
  </si>
  <si>
    <t>P620173</t>
  </si>
  <si>
    <t>CAVALIER 50x80</t>
  </si>
  <si>
    <t>P110102</t>
  </si>
  <si>
    <t>TUBE D32 RETREIND LG 5m</t>
  </si>
  <si>
    <t>P620255</t>
  </si>
  <si>
    <t>CLIPS 3cm SANS BORD</t>
  </si>
  <si>
    <t>P710088</t>
  </si>
  <si>
    <t>VIS TECK F CRUCI ST3.9x16 ZN</t>
  </si>
  <si>
    <t>P141267</t>
  </si>
  <si>
    <t>PANNE 50x30 LG 3065</t>
  </si>
  <si>
    <t>P340082</t>
  </si>
  <si>
    <t>CORNIERE 60*40*4000</t>
  </si>
  <si>
    <t>P280160</t>
  </si>
  <si>
    <t>MONTANT 80x80x1.5 LG6300</t>
  </si>
  <si>
    <t>B6972</t>
  </si>
  <si>
    <t>CH96 ENR PIG DEP 9m60 C1 C2</t>
  </si>
  <si>
    <t>B6973</t>
  </si>
  <si>
    <t>CH96 ENR PIG ARR 9m60 C1 C2</t>
  </si>
  <si>
    <t>MOTORISATION AERATION PIGNON</t>
  </si>
  <si>
    <t>B8941</t>
  </si>
  <si>
    <t>ENS SUP MOTO AER PIG EXT</t>
  </si>
  <si>
    <t>P620196</t>
  </si>
  <si>
    <t>PLAQUE SUPP REDUCT</t>
  </si>
  <si>
    <t>P710148</t>
  </si>
  <si>
    <t>VIS H M8x160/28 CL 8.8 GEO</t>
  </si>
  <si>
    <t>P742146</t>
  </si>
  <si>
    <t>BRAS TELESCOPIQUE 3m60 AA (2xD20)</t>
  </si>
  <si>
    <t>P741194</t>
  </si>
  <si>
    <t>BI+B4P 24/380-440TRI/0.6 A 1 T5S CE</t>
  </si>
  <si>
    <t>P742151</t>
  </si>
  <si>
    <t>MOT ENR 230-440 TRI 0.25 AA</t>
  </si>
  <si>
    <t>ACCESSOIRES AERATION PIGNON</t>
  </si>
  <si>
    <t>P720041</t>
  </si>
  <si>
    <t>CROCHET 80 x 80</t>
  </si>
  <si>
    <t>P730001</t>
  </si>
  <si>
    <t>TENDEUR COLIGNON</t>
  </si>
  <si>
    <t>P720025</t>
  </si>
  <si>
    <t>FIL TRANSPARENT D2.6mm/1300m</t>
  </si>
  <si>
    <t>FILMS AERATION PIGNON</t>
  </si>
  <si>
    <t>P808450F</t>
  </si>
  <si>
    <t>FILM 4m50 META EVO DIFF 50 AB 200 T RS2000</t>
  </si>
  <si>
    <t>P808450F / 6*10mL</t>
  </si>
  <si>
    <t>P808570F</t>
  </si>
  <si>
    <t>FILM 5m70 META EVO DIFF 50 AB 200 T RS2000</t>
  </si>
  <si>
    <t>P808570F / 4*8mL</t>
  </si>
  <si>
    <t>P810110F</t>
  </si>
  <si>
    <t>FILM INC GAINE 1.10 ml/D700</t>
  </si>
  <si>
    <t>P810110F / 2*28.8mL</t>
  </si>
  <si>
    <t>FILETS AERATION PIGNON</t>
  </si>
  <si>
    <t>P812986F</t>
  </si>
  <si>
    <t>F INS-PROOF 5m 280µx780µ/ml</t>
  </si>
  <si>
    <t>P812986F / 2*30.8mL</t>
  </si>
  <si>
    <t>LONGS PANS DE LA SERRE</t>
  </si>
  <si>
    <t>LONGS PANS FIXES</t>
  </si>
  <si>
    <t>ARMATURE DES LONGS PANS FIXES</t>
  </si>
  <si>
    <t>PANNES BASSES ET CLIPS</t>
  </si>
  <si>
    <t>B17046</t>
  </si>
  <si>
    <t>MRH 400 PANNE LP BASE</t>
  </si>
  <si>
    <t>P132004</t>
  </si>
  <si>
    <t>PROFIL C 35*35 LG 4000</t>
  </si>
  <si>
    <t>P620490</t>
  </si>
  <si>
    <t>PLAQUE FIX PANNE C35 BAS 80x80</t>
  </si>
  <si>
    <t>P710082</t>
  </si>
  <si>
    <t>ETRIER CARRE FILETE50x95</t>
  </si>
  <si>
    <t>B6904</t>
  </si>
  <si>
    <t>CLIPS RICHEL 4m COMPLET</t>
  </si>
  <si>
    <t>FIXATION DES LONGS PANS FIXES</t>
  </si>
  <si>
    <t>FIXATION LONG PAN SP</t>
  </si>
  <si>
    <t>B25475</t>
  </si>
  <si>
    <t>MRH400 LP PE 4m RICHEL</t>
  </si>
  <si>
    <t>B29697</t>
  </si>
  <si>
    <t>MRH LP PE FIXA VERTI</t>
  </si>
  <si>
    <t>LONGS PANS PORTES</t>
  </si>
  <si>
    <t>ARMATURE LONG PAN PORTE</t>
  </si>
  <si>
    <t>B29696</t>
  </si>
  <si>
    <t>MRH FIXA CLIPS HAUBAN PORTE</t>
  </si>
  <si>
    <t>B25230</t>
  </si>
  <si>
    <t>OV90 PTE 400 1BAT RAIL LP FILM</t>
  </si>
  <si>
    <t>P340052</t>
  </si>
  <si>
    <t>CORNIERE 30*30*3m35</t>
  </si>
  <si>
    <t>P165056</t>
  </si>
  <si>
    <t>PANNE LP 4000 1280</t>
  </si>
  <si>
    <t>P340080</t>
  </si>
  <si>
    <t>CORNIERE 40*40 LG 4m</t>
  </si>
  <si>
    <t>P131059</t>
  </si>
  <si>
    <t>CARRE 35 LG 1940</t>
  </si>
  <si>
    <t>P620286</t>
  </si>
  <si>
    <t>EQUERRE 100*100</t>
  </si>
  <si>
    <t>P620287</t>
  </si>
  <si>
    <t>EQUERRE DOUBLE 80*80</t>
  </si>
  <si>
    <t>P620230</t>
  </si>
  <si>
    <t>EQUERRE POUR TUBE 35x35</t>
  </si>
  <si>
    <t>P620260</t>
  </si>
  <si>
    <t>SUPPORT POIGNEE</t>
  </si>
  <si>
    <t>P730093</t>
  </si>
  <si>
    <t>POIGNEE PLASTIQUE</t>
  </si>
  <si>
    <t>P710001</t>
  </si>
  <si>
    <t>VIS H M8x16/16 CL 8.8 GEO</t>
  </si>
  <si>
    <t>P265065</t>
  </si>
  <si>
    <t>PANNE SUP PORT SUS 4m LP 1 BAT</t>
  </si>
  <si>
    <t>P730013</t>
  </si>
  <si>
    <t>RAIL 6m 35*30</t>
  </si>
  <si>
    <t>P730015</t>
  </si>
  <si>
    <t>RACCORD DE RAIL</t>
  </si>
  <si>
    <t>P710020</t>
  </si>
  <si>
    <t>ECROU H M10 CL8 ZN</t>
  </si>
  <si>
    <t>P730063</t>
  </si>
  <si>
    <t>GALET DE PORTE</t>
  </si>
  <si>
    <t>P131130</t>
  </si>
  <si>
    <t>CADRE PORTE SUSPENDUE NG 2010</t>
  </si>
  <si>
    <t>P620625</t>
  </si>
  <si>
    <t>CORNIERE SUPPORT RAIL PORTE</t>
  </si>
  <si>
    <t>P730164</t>
  </si>
  <si>
    <t>BROSSE STRIBO H5.25 3m</t>
  </si>
  <si>
    <t>P340341</t>
  </si>
  <si>
    <t>PROFIL U GUIDE DE PORTE 4000</t>
  </si>
  <si>
    <t>P730190</t>
  </si>
  <si>
    <t>GUIDE NYLON PTE SUSPENDUE NG</t>
  </si>
  <si>
    <t>P340342</t>
  </si>
  <si>
    <t>MANCHON PROFIL U GUIDE DE PTE</t>
  </si>
  <si>
    <t>P141204</t>
  </si>
  <si>
    <t>PANNE 50x30 LG 280</t>
  </si>
  <si>
    <t>P620184</t>
  </si>
  <si>
    <t>ECLISSE BAS OC CH8</t>
  </si>
  <si>
    <t>P620168</t>
  </si>
  <si>
    <t>U DE POUTRE</t>
  </si>
  <si>
    <t>PNOT_24932</t>
  </si>
  <si>
    <t>NOT PTE RAIL 4M LP MAILLE 3M00</t>
  </si>
  <si>
    <t>PNOT_24935</t>
  </si>
  <si>
    <t>NOT PTE RAIL 4M LP MAILLE 4M00</t>
  </si>
  <si>
    <t>P730178</t>
  </si>
  <si>
    <t>BUTEE 1098</t>
  </si>
  <si>
    <t>P730203</t>
  </si>
  <si>
    <t>BOUCHON POUR TUBE 80x40x1.5</t>
  </si>
  <si>
    <t>P285051</t>
  </si>
  <si>
    <t>POUTRE PORTE4m 140*80*3 Lg3900</t>
  </si>
  <si>
    <t>P620594</t>
  </si>
  <si>
    <t>EQUERRE SUPPORT POUTRE</t>
  </si>
  <si>
    <t>P620207</t>
  </si>
  <si>
    <t>CORNIERE 50*50 OMBRIERE</t>
  </si>
  <si>
    <t>P280060</t>
  </si>
  <si>
    <t>MONTANT 80x80x2 LG 2200</t>
  </si>
  <si>
    <t>P620607</t>
  </si>
  <si>
    <t>EQUERRE DOUBLE 140*29mm</t>
  </si>
  <si>
    <t>P730014</t>
  </si>
  <si>
    <t>ECLISSE DE RAIL</t>
  </si>
  <si>
    <t>P710172</t>
  </si>
  <si>
    <t>VIS H M10x120/120 CL 8.8 GEO</t>
  </si>
  <si>
    <t>PNOT_24926</t>
  </si>
  <si>
    <t>NOT PTE RAIL 4M LP MAILLE 2M50</t>
  </si>
  <si>
    <t>P110361</t>
  </si>
  <si>
    <t>RENFORT 32AC15 L 3530</t>
  </si>
  <si>
    <t>P330084</t>
  </si>
  <si>
    <t>TOLE BAS DE PORTE 220*2010</t>
  </si>
  <si>
    <t>P240035</t>
  </si>
  <si>
    <t>RENFORT 27AC15 L 1340</t>
  </si>
  <si>
    <t>P730042</t>
  </si>
  <si>
    <t>VERROU A BAILLONETTE 18X1000</t>
  </si>
  <si>
    <t>P620606</t>
  </si>
  <si>
    <t>EQUERRE 165*105mm</t>
  </si>
  <si>
    <t>P710071</t>
  </si>
  <si>
    <t>ECROU H M6 CL8 ZN</t>
  </si>
  <si>
    <t>P710076</t>
  </si>
  <si>
    <t>VIS H M6x80/80 CL 8.8 GEO</t>
  </si>
  <si>
    <t>P710025</t>
  </si>
  <si>
    <t>RONDELLE M6x12x1.6 ZN</t>
  </si>
  <si>
    <t>P710200</t>
  </si>
  <si>
    <t>B27983</t>
  </si>
  <si>
    <t>MOD RENF LP PTE MRH400 HSC400</t>
  </si>
  <si>
    <t>P110205</t>
  </si>
  <si>
    <t>RENFORT 32AC15 L 2790 PER</t>
  </si>
  <si>
    <t>SEMI RIGIDE DES LONGS PANS PORTES</t>
  </si>
  <si>
    <t>B25240</t>
  </si>
  <si>
    <t>HAB PC8 PORTE SUSP 400x330</t>
  </si>
  <si>
    <t>P830305</t>
  </si>
  <si>
    <t>PLAQUE PC8 210x305</t>
  </si>
  <si>
    <t>P730052</t>
  </si>
  <si>
    <t>RONDELLE ETANCH/D 30</t>
  </si>
  <si>
    <t>P999028</t>
  </si>
  <si>
    <t>PROFILE E8 (U) Lg 6m</t>
  </si>
  <si>
    <t>ACCESSOIRES DES LONGS PANS FIXES</t>
  </si>
  <si>
    <t>FILMS DES LONGS PANS FIXES</t>
  </si>
  <si>
    <t>LONG PAN AERATION</t>
  </si>
  <si>
    <t>ARMATURE LONG PAN AERATION</t>
  </si>
  <si>
    <t>B17048</t>
  </si>
  <si>
    <t>MRH AERLAT ENRL 4m D32</t>
  </si>
  <si>
    <t>PNOTAERLATADV</t>
  </si>
  <si>
    <t>NOTICE MONTAGE AERLAT ADVANTAG</t>
  </si>
  <si>
    <t>B17047</t>
  </si>
  <si>
    <t>MRH 400 PANNE LP STD 4m</t>
  </si>
  <si>
    <t>P620324</t>
  </si>
  <si>
    <t>MANCHON PROFIL C35</t>
  </si>
  <si>
    <t>FIXATION AERATION LATERALE</t>
  </si>
  <si>
    <t>B17050</t>
  </si>
  <si>
    <t>ADV AERLAT CLIPS R EXTR</t>
  </si>
  <si>
    <t>P510021</t>
  </si>
  <si>
    <t>CLIPS W 4m Ep. 0.7</t>
  </si>
  <si>
    <t>ACCESSOIRES AERATION LATERALE</t>
  </si>
  <si>
    <t>MOTORISATION AERATION LATERALE</t>
  </si>
  <si>
    <t>B8942</t>
  </si>
  <si>
    <t>ENS SUP MOTO AERLAT EXT SR/XR</t>
  </si>
  <si>
    <t>FILMS AERATION LATERALE</t>
  </si>
  <si>
    <t>P808725F</t>
  </si>
  <si>
    <t>FILM 7m25 META EVO DIFF 50 AB 200 T RS2000</t>
  </si>
  <si>
    <t>P808725F / 6*5mL</t>
  </si>
  <si>
    <t>FILET AERATION LATERALE</t>
  </si>
  <si>
    <t>P812985F</t>
  </si>
  <si>
    <t>F INS-PROOF 6m 280µx780µ/ml</t>
  </si>
  <si>
    <t>P812985F / 1*22mL+[1*26mL+[1*46mL</t>
  </si>
  <si>
    <t>ANGLE HAUBANNE DE LA SERRE MRH/XRH</t>
  </si>
  <si>
    <t>B29685</t>
  </si>
  <si>
    <t>MRH ANGLE CORRIDOR PANNE BASSE</t>
  </si>
  <si>
    <t>B29695</t>
  </si>
  <si>
    <t>MRH FIXA CLIPS ANGLE</t>
  </si>
  <si>
    <t>REGULATION</t>
  </si>
  <si>
    <t>ARMOIRE COFFRET BOITIER</t>
  </si>
  <si>
    <t>P750550</t>
  </si>
  <si>
    <t>REGULATEUR TENSION</t>
  </si>
  <si>
    <t>P750588</t>
  </si>
  <si>
    <t>KIT PROTECTION INVERSION PHASE</t>
  </si>
  <si>
    <t>P750618</t>
  </si>
  <si>
    <t>BOITIER PROTECT 0-20 MOT EXP</t>
  </si>
  <si>
    <t>MICRO</t>
  </si>
  <si>
    <t>B89671</t>
  </si>
  <si>
    <t>ENS POLYCLIM 31</t>
  </si>
  <si>
    <t>P750628</t>
  </si>
  <si>
    <t>POLYCLIM 31</t>
  </si>
  <si>
    <t>SONDES / CAPTEURS</t>
  </si>
  <si>
    <t>B89602</t>
  </si>
  <si>
    <t>ENS SONDE AIR</t>
  </si>
  <si>
    <t>P750535</t>
  </si>
  <si>
    <t>SONDE AIR NON VENTILE OEM01</t>
  </si>
  <si>
    <t>P741028</t>
  </si>
  <si>
    <t>BOITE DERIVATION 65*65</t>
  </si>
  <si>
    <t>P741029</t>
  </si>
  <si>
    <t>BARET.CONNEXION 4/3el.</t>
  </si>
  <si>
    <t>P741037</t>
  </si>
  <si>
    <t>PRESSE ETOUPE D 11+ECROU</t>
  </si>
  <si>
    <t>B89611</t>
  </si>
  <si>
    <t>ENS CAPTEUR VENT</t>
  </si>
  <si>
    <t>P750540</t>
  </si>
  <si>
    <t>CAPTEUR VENT OEM11</t>
  </si>
  <si>
    <t>P110375</t>
  </si>
  <si>
    <t>SUPPORT CAPTEUR VENT</t>
  </si>
  <si>
    <t>P710092</t>
  </si>
  <si>
    <t>TIGE FILETEE M8x250 CL 8.8 GEO</t>
  </si>
  <si>
    <t>B89614</t>
  </si>
  <si>
    <t>ENS CAPTEUR GIROUETTE</t>
  </si>
  <si>
    <t>P750549</t>
  </si>
  <si>
    <t>CAPTEUR GIROUETTE 2 DIRECTIONS AA</t>
  </si>
  <si>
    <t>P110376</t>
  </si>
  <si>
    <t>SUPPORT CAPTEUR</t>
  </si>
  <si>
    <t>B89653</t>
  </si>
  <si>
    <t>ENS CAPTEUR PLUIE AUTONOME</t>
  </si>
  <si>
    <t>P750597</t>
  </si>
  <si>
    <t>CAPTEUR PLUIE AUTONOME CAP0030</t>
  </si>
  <si>
    <t>DIVERS</t>
  </si>
  <si>
    <t>B6920</t>
  </si>
  <si>
    <t>KIT VISSAGE CARRE+H+H10</t>
  </si>
  <si>
    <t>P710029</t>
  </si>
  <si>
    <t>RALLONGE EMBOUT CR</t>
  </si>
  <si>
    <t>P710028</t>
  </si>
  <si>
    <t>EMBOUT VISSEUSE CR</t>
  </si>
  <si>
    <t>P710026</t>
  </si>
  <si>
    <t>EMBOUT VISSEUSE H</t>
  </si>
  <si>
    <t>P710027</t>
  </si>
  <si>
    <t>RALLONGE EMBOUT H</t>
  </si>
  <si>
    <t>P710059</t>
  </si>
  <si>
    <t>EMBOUT VISSEUSE H 10</t>
  </si>
  <si>
    <t>P710214</t>
  </si>
  <si>
    <t>EMBOUT VISSEUSE CARRE</t>
  </si>
  <si>
    <t>P710312</t>
  </si>
  <si>
    <t>EMBOUT VISSEUSE TORX</t>
  </si>
  <si>
    <t>P743259</t>
  </si>
  <si>
    <t>RUBAN ADHESIF 96mm x 20ml</t>
  </si>
  <si>
    <t>P743016</t>
  </si>
  <si>
    <t>AGRIPLAST 25 KGS</t>
  </si>
  <si>
    <t>ODIVE068</t>
  </si>
  <si>
    <t>AUTO COLLANT 100*20</t>
  </si>
  <si>
    <t>P743267</t>
  </si>
  <si>
    <t>PEINTURE PIED POTEAU ALSAN FLASHING 15KG</t>
  </si>
  <si>
    <t>P744067</t>
  </si>
  <si>
    <t>CLE DYNAMO 1-25N.m+ADAPT+6 PANS CREUX 4x25</t>
  </si>
  <si>
    <t>ELEMENTS DE SECURITE</t>
  </si>
  <si>
    <t>B14892</t>
  </si>
  <si>
    <t>GDE CORP CHEN 441 HAUB BASE 4m</t>
  </si>
  <si>
    <t>PNOTGARDECORPS</t>
  </si>
  <si>
    <t>NOTICE GARDE CORPS</t>
  </si>
  <si>
    <t>P730105</t>
  </si>
  <si>
    <t>BOUCHON D60</t>
  </si>
  <si>
    <t>P132008</t>
  </si>
  <si>
    <t>PROFIL C 35*35 LG 4100</t>
  </si>
  <si>
    <t>P620284</t>
  </si>
  <si>
    <t>OMEGA OVALE LONG</t>
  </si>
  <si>
    <t>P160088</t>
  </si>
  <si>
    <t>POTELET GARDE CORPS CHEN V 441-555</t>
  </si>
  <si>
    <t>P620480</t>
  </si>
  <si>
    <t>ATTACHE MONTANT</t>
  </si>
  <si>
    <t>P340345</t>
  </si>
  <si>
    <t>CORNIERE CLOISON OV90 1m998</t>
  </si>
  <si>
    <t>P730144</t>
  </si>
  <si>
    <t>BOUCHON EMBOUT VIS TECK</t>
  </si>
  <si>
    <t>B14893</t>
  </si>
  <si>
    <t>GDE CORP CHEN 441 HAUB STD 4m</t>
  </si>
  <si>
    <t>B14898</t>
  </si>
  <si>
    <t>SUPPORT ECHELLE ACCES CHEN FP441-V441-V555</t>
  </si>
  <si>
    <t>P165143</t>
  </si>
  <si>
    <t>TUBE 60x35x1.5 LG 1100</t>
  </si>
  <si>
    <t>P240078</t>
  </si>
  <si>
    <t>RENFORT 27AC15 L 700</t>
  </si>
  <si>
    <t>P620135</t>
  </si>
  <si>
    <t>BRIDE 40x60</t>
  </si>
  <si>
    <t>P710038</t>
  </si>
  <si>
    <t>VIS TECK H ST4.8x38 CRANTEE ZN</t>
  </si>
  <si>
    <t>P730264</t>
  </si>
  <si>
    <t>BOUCHON 60X35</t>
  </si>
  <si>
    <t>P340375</t>
  </si>
  <si>
    <t>BRIDE BUTEE PORTIQUE EXT CHENEAU</t>
  </si>
  <si>
    <t>P710175</t>
  </si>
  <si>
    <t>CAVALIER FILETE 55x70 M8</t>
  </si>
  <si>
    <t>PNOT_38091</t>
  </si>
  <si>
    <t>NOT SUPPORT ECHELLE</t>
  </si>
  <si>
    <t>COMPLEMENTS AERATIONS</t>
  </si>
  <si>
    <t>B30530</t>
  </si>
  <si>
    <t>KIT MARQUAGE CE : ALBT - 10m</t>
  </si>
  <si>
    <t>P743242</t>
  </si>
  <si>
    <t>AUTOCOLLANT 5x5cm DANGER DEMARRAGE AUTO</t>
  </si>
  <si>
    <t>P743243</t>
  </si>
  <si>
    <t>AUTOCOLLANT 5x5cm DANGER RISQUE ENTRAINEMENT</t>
  </si>
  <si>
    <t>P743245</t>
  </si>
  <si>
    <t>AUTOCOLLANT 5x5cm DANGER</t>
  </si>
  <si>
    <t>P730018</t>
  </si>
  <si>
    <t>RONDELLE ETANCHEITE PR</t>
  </si>
  <si>
    <t>PNOTNI101ALBTFR</t>
  </si>
  <si>
    <t>NOTICE INSTRUCTION AER LAT BRAS TELESCOPIQUE - FR</t>
  </si>
  <si>
    <t>B30531</t>
  </si>
  <si>
    <t>KIT AVERTISSEUR SONORE</t>
  </si>
  <si>
    <t>P741206</t>
  </si>
  <si>
    <t>BUZZER 24V CE</t>
  </si>
  <si>
    <t>PNOTNI101ALBTES</t>
  </si>
  <si>
    <t>NOTICE INSTRUCTION AER LAT BRAS TELESCOPIQUE - ES</t>
  </si>
  <si>
    <t>PDECCONFALBT</t>
  </si>
  <si>
    <t>DECLARATION DE CONFORMITE CE - AER LAT BR TEL</t>
  </si>
  <si>
    <t>NOTICES</t>
  </si>
  <si>
    <t>PNOTNI001CHAPES</t>
  </si>
  <si>
    <t>NOTICE INSTRUCTION CHAPELLE - ES</t>
  </si>
  <si>
    <t>PNOTNI001CHAPFR</t>
  </si>
  <si>
    <t>NOTICE INSTRUCTION CHAPELLE - FR</t>
  </si>
  <si>
    <t>PNOTNM001CHAPES</t>
  </si>
  <si>
    <t>NOTICE MAINTENANCE CHAPELLE - ES</t>
  </si>
  <si>
    <t>PNOTNM001CHAPFR</t>
  </si>
  <si>
    <t>NOTICE MAINTENANCE CHAPELLE - FR</t>
  </si>
  <si>
    <t>ARTICLE STATISTIQUE</t>
  </si>
  <si>
    <t>SCA5</t>
  </si>
  <si>
    <t>Chapelle CH 9.60 MRH 400 OV90</t>
  </si>
  <si>
    <t>Niveau réel</t>
  </si>
  <si>
    <t>charpente</t>
  </si>
  <si>
    <t>accessoire</t>
  </si>
  <si>
    <t>couverture</t>
  </si>
  <si>
    <t>equipement</t>
  </si>
  <si>
    <t>nb sous niveau</t>
  </si>
  <si>
    <t>MLD</t>
  </si>
  <si>
    <t>MLP</t>
  </si>
  <si>
    <t>Total général</t>
  </si>
  <si>
    <t>Somme de MLP</t>
  </si>
  <si>
    <t>comm</t>
  </si>
  <si>
    <t>Somme de MLD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</si>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</sst>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8"/>
      <name val="Verdana"/>
      <family val="2"/>
    </font>
    <font>
      <sz val="10"/>
      <name val="Verdana"/>
      <family val="2"/>
    </font>
    <font>
      <b/>
      <sz val="10"/>
      <color rgb="FFFF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9" fillId="33" borderId="0" xfId="0" applyFont="1" applyFill="1" applyAlignment="1">
      <alignment horizontal="left" wrapText="1"/>
    </xf>
    <xf numFmtId="0" fontId="20" fillId="0" borderId="0" xfId="0" applyFont="1" applyAlignment="1">
      <alignment horizontal="right"/>
    </xf>
    <xf numFmtId="0" fontId="20" fillId="0" borderId="0" xfId="0" applyFont="1" applyAlignment="1">
      <alignment horizontal="left"/>
    </xf>
    <xf numFmtId="4" fontId="20" fillId="0" borderId="0" xfId="0" applyNumberFormat="1" applyFont="1" applyAlignment="1">
      <alignment horizontal="right"/>
    </xf>
    <xf numFmtId="0" fontId="0" fillId="0" borderId="0" xfId="0" pivotButton="1"/>
    <xf numFmtId="8" fontId="0" fillId="0" borderId="0" xfId="0" applyNumberFormat="1"/>
    <xf numFmtId="8" fontId="21" fillId="34" borderId="0" xfId="0" applyNumberFormat="1" applyFont="1" applyFill="1"/>
    <xf numFmtId="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9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numFmt numFmtId="12" formatCode="#,##0.00\ &quot;€&quot;;[Red]\-#,##0.00\ &quot;€&quot;"/>
    </dxf>
    <dxf>
      <numFmt numFmtId="12" formatCode="#,##0.00\ &quot;€&quot;;[Red]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scheme val="none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fill>
        <patternFill patternType="solid">
          <fgColor indexed="64"/>
          <bgColor rgb="FFC0C0C0"/>
        </patternFill>
      </fill>
      <alignment horizontal="left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eetMetadata" Target="metadata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266700</xdr:colOff>
      <xdr:row>1</xdr:row>
      <xdr:rowOff>114300</xdr:rowOff>
    </xdr:from>
    <xdr:to>
      <xdr:col>6</xdr:col>
      <xdr:colOff>38100</xdr:colOff>
      <xdr:row>16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iveau réel">
              <a:extLst>
                <a:ext uri="{FF2B5EF4-FFF2-40B4-BE49-F238E27FC236}">
                  <a16:creationId xmlns:a16="http://schemas.microsoft.com/office/drawing/2014/main" id="{AED63954-C3AF-4A49-9AB4-0298C4A8C8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iveau rée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020300" y="27622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171450</xdr:colOff>
      <xdr:row>1</xdr:row>
      <xdr:rowOff>104775</xdr:rowOff>
    </xdr:from>
    <xdr:to>
      <xdr:col>8</xdr:col>
      <xdr:colOff>476250</xdr:colOff>
      <xdr:row>16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Type Ligne Richel">
              <a:extLst>
                <a:ext uri="{FF2B5EF4-FFF2-40B4-BE49-F238E27FC236}">
                  <a16:creationId xmlns:a16="http://schemas.microsoft.com/office/drawing/2014/main" id="{D2D7AEB8-9B06-416D-801F-D7DC43513C7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Ligne Riche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82450" y="266700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581025</xdr:colOff>
      <xdr:row>1</xdr:row>
      <xdr:rowOff>123825</xdr:rowOff>
    </xdr:from>
    <xdr:to>
      <xdr:col>11</xdr:col>
      <xdr:colOff>123825</xdr:colOff>
      <xdr:row>16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Groupe rem. article">
              <a:extLst>
                <a:ext uri="{FF2B5EF4-FFF2-40B4-BE49-F238E27FC236}">
                  <a16:creationId xmlns:a16="http://schemas.microsoft.com/office/drawing/2014/main" id="{186167A2-586B-4AB3-8606-886637293C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oupe rem. artic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916025" y="285750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BRIFFAULT" refreshedDate="44465.822094675925" createdVersion="7" refreshedVersion="7" minRefreshableVersion="3" recordCount="826" xr:uid="{00000000-000A-0000-FFFF-FFFF18000000}">
  <cacheSource type="worksheet">
    <worksheetSource ref="D2:T828" sheet="Afficher - Détail ligne vente "/>
  </cacheSource>
  <cacheFields count="16">
    <cacheField name="Niveau réel" numFmtId="0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</cacheField>
    <cacheField name="nb sous niveau" numFmtId="0">
      <sharedItems containsSemiMixedTypes="0" containsString="0" containsNumber="1" containsInteger="1" minValue="0" maxValue="215"/>
    </cacheField>
    <cacheField name="Type Ligne Richel" numFmtId="0">
      <sharedItems count="3">
        <s v="Chapitre"/>
        <s v="Kit"/>
        <s v="Détail"/>
      </sharedItems>
    </cacheField>
    <cacheField name="N°" numFmtId="0">
      <sharedItems/>
    </cacheField>
    <cacheField name="Désignation" numFmtId="0">
      <sharedItems count="374">
        <s v="Chapelle 9m60 MRH 400 OV90"/>
        <s v="OSSATURE DE LA SERRE"/>
        <s v="ARMATURE"/>
        <s v="960MRH400/90 N0 C0 BASE 4m"/>
        <s v="FAITAGE CHAPELLE 1280 OV 90"/>
        <s v="CINTRE CHAPELLE 960 OV 90"/>
        <s v="CHENEAU ADV 4m LP"/>
        <s v="ECROU FREIN H M10 CL8 ZN"/>
        <s v="VIS H M8x20/20 CL 8.8 GEO"/>
        <s v="RONDELLE PLASTIQUE"/>
        <s v="RONDELLE M8x24x2 ZN"/>
        <s v="CARTOUCHE MASTIC"/>
        <s v="CACHE PIED ARBALETRIER CH960RC"/>
        <s v="VIS H M10x65/26 CL 10.9 GEO"/>
        <s v="RENFORT 45AD20 L 4470"/>
        <s v="ECROU FREIN H M8 CL8 ZN"/>
        <s v="VIS H M10x80/80 CL 8.8 GEO"/>
        <s v="PIECE LIAISON CHENEAU 441 V"/>
        <s v="VIS TECK H ST4.8x19 CRANTEE ZN"/>
        <s v="CAVALIER EXTREMITE OV90"/>
        <s v="VIS H M8x100/100 CL 10.9 GEO"/>
        <s v="PANNEAU PUB SERRES DE FRANCE"/>
        <s v="960MRH400/90 N0 C0 PIG 4m"/>
        <s v="CHENEAU ADV 4m STD"/>
        <s v="FER A BETON DIA 8 HA LG 250"/>
        <s v="960MRH400/90 N0 C0 LP 4m"/>
        <s v="RENFORT 45AD20 L 1700"/>
        <s v="VIS H M10x40/40 CL 10.9 GEO"/>
        <s v="CAVALIER OVALE 90"/>
        <s v="VIS H M8x70/70 CL 10.9 GEO"/>
        <s v="VIS TECK H ST6.3x22 CRANTEE ZN"/>
        <s v="KG FIL DE FER N°16 GALVA"/>
        <s v="CROCHET LIGATURE 80x40"/>
        <s v="960MRH400/90 N0 C0 STD 4m"/>
        <s v="RENFORT 32AC15 L 1700"/>
        <s v="MRH400 80x80x1.5 NO C0 HT 400 RIVE"/>
        <s v="RENFORT 27AC15 L 375"/>
        <s v="VIS H M8x30/30 CL 10.9 GEO"/>
        <s v="BRIDE 80x80"/>
        <s v="PIECE G"/>
        <s v="POTEAU CV 80x80x1.5 LG4300"/>
        <s v="EGOUT ARTICULE OV 90"/>
        <s v="ATTACHE BRACON RENFORCEE"/>
        <s v="BRIDE 59x40x87"/>
        <s v="EQUERRE DOUBLE 19*37*7"/>
        <s v="HAUBAN 80*40*1.5 LG 4400"/>
        <s v="VIS RCC M8x90/90 CL 8.8 GEO"/>
        <s v="PLAQUE TETE POTEAU"/>
        <s v="VIS H M8x60/60 CL 8.8 GEO"/>
        <s v="VIS H M8x110/110 CL 10.9 GEO"/>
        <s v="FIXATION HAUBAN 80x40 AVEC CAVALIER"/>
        <s v="CAVALIER FILETE 100x90"/>
        <s v="POTELET 80*80*1.5 LG 321"/>
        <s v="MRH400 80x80x1.5 NO C0 HT 400 ANGLE"/>
        <s v="RENFORT 32AC15 LG 2500"/>
        <s v="VIS H M8x70/70 CL 8.8 GEO"/>
        <s v="EQUERRE 100*60"/>
        <s v="EQUERRE DOUBLE 20*77*38"/>
        <s v="PANNE 50x30 LG 1950"/>
        <s v="FIXATION HAUBAN 80*40/POTEAU"/>
        <s v="POT 90 80x80x1.5 H400 PIG"/>
        <s v="POT 80x40x1.5 LG4300 PERC SIMPLE CENT"/>
        <s v="POTEAU CV 80x40x1.5 Lg4300 PERCAGE SIMPLE"/>
        <s v="INSERT POTEAU 80*80"/>
        <s v="INSERT 70*70*1.5 LG 1200"/>
        <s v="INSERT POTEAU 80*40"/>
        <s v="INSERT 70*35*1.5 LG 1200"/>
        <s v="ADV CSA 400 SUR 80*80"/>
        <s v="RENFORT 32AD30 L 5270 PER"/>
        <s v="BRIDE CSA RENFORCEE"/>
        <s v="VIS H M10x110/110 CL 8.8 GEO"/>
        <s v="CSA 400 SUR 80x40 2014"/>
        <s v="BRIDE 40x80"/>
        <s v="PLAQUETTE 124"/>
        <s v="960 ADV RENFORT PIGNON 80*80"/>
        <s v="RENFORT 60x60x2 LG 4930"/>
        <s v="FIXATION RENFORT/ARCEAU G"/>
        <s v="FIXATION RENFORT/ARCEAU D"/>
        <s v="FIXATION RENFORT/POTEAU"/>
        <s v="VIS H M8x80/80 CL 8.8 GEO"/>
        <s v="EMB CHENEAU ADV SANS DESC"/>
        <s v="EMB CHENEAU 441V AVEC DESCENTE"/>
        <s v="QTE COMPL BOULONNERIE CH1280/960 OV90"/>
        <s v="VIS TECK CB CARRE ST4.8x16 CRANTEE ZN"/>
        <s v="VIS H M8x40/40 CL 10.9 GEO"/>
        <s v="VIS MARTEAU CC M8x25/25 CL 8.8 GEO"/>
        <s v="BRIDE DIAMETRE 32"/>
        <s v="BRIDE 80x40"/>
        <s v="ATTACHE PROFIL C ENTRAXE 81"/>
        <s v="ATTACHE PROFIL C ENTRAXE 120"/>
        <s v="ARCEAU 960 OV90 TENSION FILM"/>
        <s v="CLIPS GALVA 6m PERCE"/>
        <s v="CLIPS PVC 3m"/>
        <s v="CLE CLIPS PVC 3m"/>
        <s v="BOUCHON OV90 NOIR AILETTE 57"/>
        <s v="SANGLE TETE ALOUETTE"/>
        <s v="TENDEUR 2 CROCHETS A LINGUET 450 Kg"/>
        <s v="TOITURES"/>
        <s v="ARMATURE DE LA TOITURE"/>
        <s v="ARMATURE DE L'OUVRANT"/>
        <s v="OV 90 PANNE 60*35 + CLIP BASE 16M"/>
        <s v="CAVALIER OMEGA EXTREMITE OV90"/>
        <s v="CAVALIER OMEGA LONG OV90"/>
        <s v="VIS H M8x50/50 CL 8.8 GEO"/>
        <s v="U ECLISSE PANNE 60x35"/>
        <s v="CLIPS RICHEL GALVA 4m"/>
        <s v="PANNE 60*35 LG 7974 EXT 8M"/>
        <s v="OV 90 PANNE 60*35 + CLIP STD 8M"/>
        <s v="PANNE 60*35 LG 8000 STD"/>
        <s v="OV90 ENT FAIT 60x35 BASE 16m PE C0"/>
        <s v="ECLISSE PANNE FAITIERE 60*35"/>
        <s v="PANNE FAIT DEP/ARR 60*35 8055"/>
        <s v="OV90 ENT FAIT 60x35 STD 8m PE C0"/>
        <s v="PANNE FAIT STD 60*35 8000"/>
        <s v="960OC2mx2 90 EXT CLIP DBL"/>
        <s v="CASQ OC 2m06"/>
        <s v="CLIPS ALU DOUBLE 5m"/>
        <s v="CLIPS GALVA 5m PERCE"/>
        <s v="CORNIERE 40*40*1.5 L1275"/>
        <s v="VIS TECK H ST4.8x25 CRANTEE ZN"/>
        <s v="CAVALIER CARRE 50"/>
        <s v="OC 2m PE DEP 4m GUI 50x30"/>
        <s v="RENFORT 32AC15 L 1120"/>
        <s v="BOITE PIGNON TU 5-30"/>
        <s v="TUBE DE COMMANDE 4m DEPART"/>
        <s v="VIS H M6x45/18 CL 10.9 GEO"/>
        <s v="ECROU FREIN H M6 CL8 ZN"/>
        <s v="VIS SANS TETE Hc M8x10/10 CL 8.8 GEO CUVETTE"/>
        <s v="PIECE C"/>
        <s v="KG GRAISSE MECANISME ALIM"/>
        <s v="TUBE DE CDE LG 3660 DEP"/>
        <s v="BAS OC PROFI CLIP 50*47 LG4000"/>
        <s v="GUITARE 50x30 LG 2000"/>
        <s v="EGOUT DE GUITARE 50x30"/>
        <s v="CHARNIERE OC2m 50x30"/>
        <s v="ATTACHE CREMAILLERE SUR 50x30"/>
        <s v="RAIL CREM 30.3/L 1880"/>
        <s v="BRIDE 50x30"/>
        <s v="BRIDE PALIER A BILLE OV90"/>
        <s v="VIS H M8x25/25 CL 8.8 GEO"/>
        <s v="PALIER 2017"/>
        <s v="ECROU H M8 CL8 ZN"/>
        <s v="TUBE DE COMMANDE 5m"/>
        <s v="OC 2m PE ARR 4m GUI 50x30"/>
        <s v="TUBE DE COMMANDE 4m"/>
        <s v="CORNIERE FINITION EXTR BAS OC 50x47"/>
        <s v="OC 2m PE STD 4m GUI 50x30"/>
        <s v="FIXATION DE LA TOITURE"/>
        <s v="FIXATION DE L'OUVRANT"/>
        <s v="CH COUV PE FIXATION 4m"/>
        <s v="CARTOUCHE SILICONE NEUTRE"/>
        <s v="MOTORISATION DE LA TOITURE"/>
        <s v="ENS SUP MOT RW FAITAGE OV90 4m00"/>
        <s v="VIS H M10x30/30 CL 8.8 GEO"/>
        <s v="PLAQUE SUPPORT RE40 LONGUE"/>
        <s v="COLLIER RILSAN 280x4.5mm"/>
        <s v="CAVALIER FILETE D50 INTx110 M8"/>
        <s v="RENFORT PLAQUE MOTEUR LG4050mm"/>
        <s v="BOUCHON D 32"/>
        <s v="PLATINE SUPPORT MOTEUR EP8MM"/>
        <s v="MOT L RW OUV 230-400 TRI50 / 440 TRI60 0.37 +ACC"/>
        <s v="BI 24/230-440 TRI/1 A 1.6 (A)"/>
        <s v="C4P 24/380/440V TRI 13-18A - CE"/>
        <s v="CABLE HO7 RN-F 4G1.5/ml"/>
        <s v="CABLE U1000 RO2V 4 G 1.5 AVEC V/J"/>
        <s v="CABLE U1000 RO2V 3 X 1.5 SANS V/J"/>
        <s v="KIT MARQUAGE CE : OCDF"/>
        <s v="AUTOCOLLANT D20cm ACCES INTERDIT PERS NON AUTORISE"/>
        <s v="AUTOCOLLANT 48x172mm DANGER OCDF ECDO"/>
        <s v="NOTICE INSTRUCTION OUVRANT CONTINU FR"/>
        <s v="NOTICE INSTRUCTION OUVRANT CONTINU ES"/>
        <s v="DECLARATION DE CONFORMITE CE - OUV CONT FAIT"/>
        <s v="ETIQUETTE MARQUAGE CE RICHEL SUR BOITIER OCDF"/>
        <s v="FILMS DE LA TOITURE"/>
        <s v="FILM 4m50 META EVO AB 200 T RS2000"/>
        <s v="ACCESSOIRES DE LA TOITURE"/>
        <s v="ENS CLE TENSION POUR OUVRANT SP    "/>
        <s v="LEVIER CLE TENSION SP"/>
        <s v="BIELLETTE CLE TENSION SP"/>
        <s v="PIGNONS DE LA SERRE"/>
        <s v="PIGNON AERATION"/>
        <s v="ARMATURE AERATION PIGNON"/>
        <s v="CH96 ENR PIG 80x80x1.5 C2 DLS 400"/>
        <s v="PANNE 50x30 LG 3180"/>
        <s v="CAVALIER 50x80"/>
        <s v="TUBE D32 RETREIND LG 5m"/>
        <s v="CLIPS 3cm SANS BORD"/>
        <s v="VIS TECK F CRUCI ST3.9x16 ZN"/>
        <s v="PANNE 50x30 LG 3065"/>
        <s v="CORNIERE 60*40*4000"/>
        <s v="MONTANT 80x80x1.5 LG6300"/>
        <s v="CH96 ENR PIG DEP 9m60 C1 C2"/>
        <s v="CH96 ENR PIG ARR 9m60 C1 C2"/>
        <s v="MOTORISATION AERATION PIGNON"/>
        <s v="ENS SUP MOTO AER PIG EXT"/>
        <s v="PLAQUE SUPP REDUCT"/>
        <s v="VIS H M8x160/28 CL 8.8 GEO"/>
        <s v="BRAS TELESCOPIQUE 3m60 AA (2xD20)"/>
        <s v="BI+B4P 24/380-440TRI/0.6 A 1 T5S CE"/>
        <s v="MOT ENR 230-440 TRI 0.25 AA"/>
        <s v="ACCESSOIRES AERATION PIGNON"/>
        <s v="CROCHET 80 x 80"/>
        <s v="TENDEUR COLIGNON"/>
        <s v="FIL TRANSPARENT D2.6mm/1300m"/>
        <s v="FILMS AERATION PIGNON"/>
        <s v="FILM 4m50 META EVO DIFF 50 AB 200 T RS2000"/>
        <s v="FILM 5m70 META EVO DIFF 50 AB 200 T RS2000"/>
        <s v="FILM INC GAINE 1.10 ml/D700"/>
        <s v="FILETS AERATION PIGNON"/>
        <s v="F INS-PROOF 5m 280µx780µ/ml"/>
        <s v="LONGS PANS DE LA SERRE"/>
        <s v="LONGS PANS FIXES"/>
        <s v="ARMATURE DES LONGS PANS FIXES"/>
        <s v="PANNES BASSES ET CLIPS"/>
        <s v="MRH 400 PANNE LP BASE"/>
        <s v="PROFIL C 35*35 LG 4000"/>
        <s v="PLAQUE FIX PANNE C35 BAS 80x80"/>
        <s v="ETRIER CARRE FILETE50x95"/>
        <s v="CLIPS RICHEL 4m COMPLET"/>
        <s v="FIXATION DES LONGS PANS FIXES"/>
        <s v="FIXATION LONG PAN SP"/>
        <s v="MRH400 LP PE 4m RICHEL"/>
        <s v="MRH LP PE FIXA VERTI"/>
        <s v="LONGS PANS PORTES"/>
        <s v="ARMATURE LONG PAN PORTE"/>
        <s v="MRH FIXA CLIPS HAUBAN PORTE"/>
        <s v="OV90 PTE 400 1BAT RAIL LP FILM"/>
        <s v="CORNIERE 30*30*3m35"/>
        <s v="PANNE LP 4000 1280"/>
        <s v="CORNIERE 40*40 LG 4m"/>
        <s v="CARRE 35 LG 1940"/>
        <s v="EQUERRE 100*100"/>
        <s v="EQUERRE DOUBLE 80*80"/>
        <s v="EQUERRE POUR TUBE 35x35"/>
        <s v="SUPPORT POIGNEE"/>
        <s v="POIGNEE PLASTIQUE"/>
        <s v="VIS H M8x16/16 CL 8.8 GEO"/>
        <s v="PANNE SUP PORT SUS 4m LP 1 BAT"/>
        <s v="RAIL 6m 35*30"/>
        <s v="RACCORD DE RAIL"/>
        <s v="ECROU H M10 CL8 ZN"/>
        <s v="GALET DE PORTE"/>
        <s v="CADRE PORTE SUSPENDUE NG 2010"/>
        <s v="CORNIERE SUPPORT RAIL PORTE"/>
        <s v="BROSSE STRIBO H5.25 3m"/>
        <s v="PROFIL U GUIDE DE PORTE 4000"/>
        <s v="GUIDE NYLON PTE SUSPENDUE NG"/>
        <s v="MANCHON PROFIL U GUIDE DE PTE"/>
        <s v="PANNE 50x30 LG 280"/>
        <s v="ECLISSE BAS OC CH8"/>
        <s v="U DE POUTRE"/>
        <s v="NOT PTE RAIL 4M LP MAILLE 3M00"/>
        <s v="NOT PTE RAIL 4M LP MAILLE 4M00"/>
        <s v="BUTEE 1098"/>
        <s v="BOUCHON POUR TUBE 80x40x1.5"/>
        <s v="POUTRE PORTE4m 140*80*3 Lg3900"/>
        <s v="EQUERRE SUPPORT POUTRE"/>
        <s v="CORNIERE 50*50 OMBRIERE"/>
        <s v="MONTANT 80x80x2 LG 2200"/>
        <s v="EQUERRE DOUBLE 140*29mm"/>
        <s v="ECLISSE DE RAIL"/>
        <s v="VIS H M10x120/120 CL 8.8 GEO"/>
        <s v="NOT PTE RAIL 4M LP MAILLE 2M50"/>
        <s v="RENFORT 32AC15 L 3530"/>
        <s v="TOLE BAS DE PORTE 220*2010"/>
        <s v="RENFORT 27AC15 L 1340"/>
        <s v="VERROU A BAILLONETTE 18X1000"/>
        <s v="EQUERRE 165*105mm"/>
        <s v="ECROU H M6 CL8 ZN"/>
        <s v="VIS H M6x80/80 CL 8.8 GEO"/>
        <s v="RONDELLE M6x12x1.6 ZN"/>
        <s v="MOD RENF LP PTE MRH400 HSC400"/>
        <s v="RENFORT 32AC15 L 2790 PER"/>
        <s v="SEMI RIGIDE DES LONGS PANS PORTES"/>
        <s v="HAB PC8 PORTE SUSP 400x330"/>
        <s v="PLAQUE PC8 210x305"/>
        <s v="RONDELLE ETANCH/D 30"/>
        <s v="PROFILE E8 (U) Lg 6m"/>
        <s v="ACCESSOIRES DES LONGS PANS FIXES"/>
        <s v="FILMS DES LONGS PANS FIXES"/>
        <s v="LONG PAN AERATION"/>
        <s v="ARMATURE LONG PAN AERATION"/>
        <s v="MRH AERLAT ENRL 4m D32"/>
        <s v="NOTICE MONTAGE AERLAT ADVANTAG"/>
        <s v="MRH 400 PANNE LP STD 4m"/>
        <s v="MANCHON PROFIL C35"/>
        <s v="FIXATION AERATION LATERALE"/>
        <s v="ADV AERLAT CLIPS R EXTR"/>
        <s v="CLIPS W 4m Ep. 0.7"/>
        <s v="ACCESSOIRES AERATION LATERALE"/>
        <s v="MOTORISATION AERATION LATERALE"/>
        <s v="ENS SUP MOTO AERLAT EXT SR/XR"/>
        <s v="FILMS AERATION LATERALE"/>
        <s v="FILM 7m25 META EVO DIFF 50 AB 200 T RS2000"/>
        <s v="FILET AERATION LATERALE"/>
        <s v="F INS-PROOF 6m 280µx780µ/ml"/>
        <s v="ANGLE HAUBANNE DE LA SERRE MRH/XRH"/>
        <s v="MRH ANGLE CORRIDOR PANNE BASSE"/>
        <s v="MRH FIXA CLIPS ANGLE"/>
        <s v="REGULATION"/>
        <s v="ARMOIRE COFFRET BOITIER"/>
        <s v="REGULATEUR TENSION"/>
        <s v="KIT PROTECTION INVERSION PHASE"/>
        <s v="BOITIER PROTECT 0-20 MOT EXP"/>
        <s v="MICRO"/>
        <s v="ENS POLYCLIM 31"/>
        <s v="POLYCLIM 31"/>
        <s v="SONDES / CAPTEURS"/>
        <s v="ENS SONDE AIR"/>
        <s v="SONDE AIR NON VENTILE OEM01"/>
        <s v="BOITE DERIVATION 65*65"/>
        <s v="BARET.CONNEXION 4/3el."/>
        <s v="PRESSE ETOUPE D 11+ECROU"/>
        <s v="ENS CAPTEUR VENT"/>
        <s v="CAPTEUR VENT OEM11"/>
        <s v="SUPPORT CAPTEUR VENT"/>
        <s v="TIGE FILETEE M8x250 CL 8.8 GEO"/>
        <s v="ENS CAPTEUR GIROUETTE"/>
        <s v="CAPTEUR GIROUETTE 2 DIRECTIONS AA"/>
        <s v="SUPPORT CAPTEUR"/>
        <s v="ENS CAPTEUR PLUIE AUTONOME"/>
        <s v="CAPTEUR PLUIE AUTONOME CAP0030"/>
        <s v="DIVERS"/>
        <s v="KIT VISSAGE CARRE+H+H10"/>
        <s v="RALLONGE EMBOUT CR"/>
        <s v="EMBOUT VISSEUSE CR"/>
        <s v="EMBOUT VISSEUSE H"/>
        <s v="RALLONGE EMBOUT H"/>
        <s v="EMBOUT VISSEUSE H 10"/>
        <s v="EMBOUT VISSEUSE CARRE"/>
        <s v="EMBOUT VISSEUSE TORX"/>
        <s v="RUBAN ADHESIF 96mm x 20ml"/>
        <s v="AGRIPLAST 25 KGS"/>
        <s v="AUTO COLLANT 100*20"/>
        <s v="PEINTURE PIED POTEAU ALSAN FLASHING 15KG"/>
        <s v="CLE DYNAMO 1-25N.m+ADAPT+6 PANS CREUX 4x25"/>
        <s v="ELEMENTS DE SECURITE"/>
        <s v="GDE CORP CHEN 441 HAUB BASE 4m"/>
        <s v="NOTICE GARDE CORPS"/>
        <s v="BOUCHON D60"/>
        <s v="PROFIL C 35*35 LG 4100"/>
        <s v="OMEGA OVALE LONG"/>
        <s v="POTELET GARDE CORPS CHEN V 441-555"/>
        <s v="ATTACHE MONTANT"/>
        <s v="CORNIERE CLOISON OV90 1m998"/>
        <s v="BOUCHON EMBOUT VIS TECK"/>
        <s v="GDE CORP CHEN 441 HAUB STD 4m"/>
        <s v="SUPPORT ECHELLE ACCES CHEN FP441-V441-V555"/>
        <s v="TUBE 60x35x1.5 LG 1100"/>
        <s v="RENFORT 27AC15 L 700"/>
        <s v="BRIDE 40x60"/>
        <s v="VIS TECK H ST4.8x38 CRANTEE ZN"/>
        <s v="BOUCHON 60X35"/>
        <s v="BRIDE BUTEE PORTIQUE EXT CHENEAU"/>
        <s v="CAVALIER FILETE 55x70 M8"/>
        <s v="NOT SUPPORT ECHELLE"/>
        <s v="COMPLEMENTS AERATIONS"/>
        <s v="KIT MARQUAGE CE : ALBT - 10m"/>
        <s v="AUTOCOLLANT 5x5cm DANGER DEMARRAGE AUTO"/>
        <s v="AUTOCOLLANT 5x5cm DANGER RISQUE ENTRAINEMENT"/>
        <s v="AUTOCOLLANT 5x5cm DANGER"/>
        <s v="RONDELLE ETANCHEITE PR"/>
        <s v="NOTICE INSTRUCTION AER LAT BRAS TELESCOPIQUE - FR"/>
        <s v="KIT AVERTISSEUR SONORE"/>
        <s v="BUZZER 24V CE"/>
        <s v="NOTICE INSTRUCTION AER LAT BRAS TELESCOPIQUE - ES"/>
        <s v="DECLARATION DE CONFORMITE CE - AER LAT BR TEL"/>
        <s v="NOTICES"/>
        <s v="NOTICE INSTRUCTION CHAPELLE - ES"/>
        <s v="NOTICE INSTRUCTION CHAPELLE - FR"/>
        <s v="NOTICE MAINTENANCE CHAPELLE - ES"/>
        <s v="NOTICE MAINTENANCE CHAPELLE - FR"/>
        <s v="ARTICLE STATISTIQUE"/>
        <s v="Chapelle CH 9.60 MRH 400 OV90"/>
      </sharedItems>
    </cacheField>
    <cacheField name="Désignation 2" numFmtId="0">
      <sharedItems/>
    </cacheField>
    <cacheField name="Information technique" numFmtId="0">
      <sharedItems/>
    </cacheField>
    <cacheField name="Quantité Totale" numFmtId="4">
      <sharedItems containsSemiMixedTypes="0" containsString="0" containsNumber="1" minValue="2E-3" maxValue="1478.4"/>
    </cacheField>
    <cacheField name="Prix unitaire HT" numFmtId="4">
      <sharedItems containsSemiMixedTypes="0" containsString="0" containsNumber="1" minValue="0" maxValue="112797.58"/>
    </cacheField>
    <cacheField name="% remise ligne" numFmtId="4">
      <sharedItems containsSemiMixedTypes="0" containsString="0" containsNumber="1" minValue="0" maxValue="0.57999999999999996"/>
    </cacheField>
    <cacheField name="comm" numFmtId="4">
      <sharedItems containsSemiMixedTypes="0" containsString="0" containsNumber="1" containsInteger="1" minValue="0" maxValue="0"/>
    </cacheField>
    <cacheField name="MLP" numFmtId="4">
      <sharedItems containsMixedTypes="1" containsNumber="1" minValue="0" maxValue="20405.27115"/>
    </cacheField>
    <cacheField name="MLD" numFmtId="4">
      <sharedItems containsMixedTypes="1" containsNumber="1" minValue="0" maxValue="2420.5950000000003"/>
    </cacheField>
    <cacheField name="Groupe rem. article" numFmtId="0">
      <sharedItems count="5">
        <s v=""/>
        <s v="CHARPENTE"/>
        <s v="ACCESSOIRE"/>
        <s v="EQUIPEMENT"/>
        <s v="COUVERTURE"/>
      </sharedItems>
    </cacheField>
    <cacheField name="Poids Net Unitaire" numFmtId="4">
      <sharedItems containsSemiMixedTypes="0" containsString="0" containsNumber="1" minValue="0" maxValue="1166.3371619"/>
    </cacheField>
    <cacheField name="Poids Net Total" numFmtId="4">
      <sharedItems containsSemiMixedTypes="0" containsString="0" containsNumber="1" minValue="0" maxValue="13680.002177599999"/>
    </cacheField>
  </cacheFields>
  <extLst>
    <ext xmlns:x14="http://schemas.microsoft.com/office/spreadsheetml/2009/9/main" uri="{725AE2AE-9491-48be-B2B4-4EB974FC3084}">
      <x14:pivotCacheDefinition pivotCacheId="110562744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26">
  <r>
    <x v="0"/>
    <n v="0"/>
    <x v="0"/>
    <s v="PC_960MRH400_OV90"/>
    <x v="0"/>
    <s v=""/>
    <s v=""/>
    <n v="1"/>
    <n v="112797.58"/>
    <n v="0"/>
    <n v="0"/>
    <s v=""/>
    <s v=""/>
    <x v="0"/>
    <n v="1166.3371619"/>
    <n v="13680.002177599999"/>
  </r>
  <r>
    <x v="1"/>
    <n v="215"/>
    <x v="0"/>
    <s v=""/>
    <x v="1"/>
    <s v=""/>
    <s v=""/>
    <n v="1"/>
    <n v="36519.550000000003"/>
    <n v="0"/>
    <n v="0"/>
    <n v="15749.969458000001"/>
    <s v=""/>
    <x v="0"/>
    <n v="374.59949999999998"/>
    <n v="5000.0108"/>
  </r>
  <r>
    <x v="2"/>
    <n v="214"/>
    <x v="0"/>
    <s v=""/>
    <x v="2"/>
    <s v=""/>
    <s v=""/>
    <n v="1"/>
    <n v="36519.550000000003"/>
    <n v="0"/>
    <n v="0"/>
    <n v="15749.969458000001"/>
    <s v=""/>
    <x v="0"/>
    <n v="374.59949999999998"/>
    <n v="5000.0108"/>
  </r>
  <r>
    <x v="3"/>
    <n v="18"/>
    <x v="1"/>
    <s v="B30145"/>
    <x v="3"/>
    <s v=""/>
    <s v=""/>
    <n v="1"/>
    <n v="1196.04"/>
    <n v="0.57999999999999996"/>
    <n v="0"/>
    <n v="513.53270799999996"/>
    <s v=""/>
    <x v="1"/>
    <n v="51.226999999999997"/>
    <n v="174.6103"/>
  </r>
  <r>
    <x v="4"/>
    <n v="0"/>
    <x v="2"/>
    <s v="P190002"/>
    <x v="4"/>
    <s v=""/>
    <s v=""/>
    <n v="2"/>
    <n v="60.79"/>
    <n v="0.57999999999999996"/>
    <n v="0"/>
    <s v=""/>
    <n v="51.063600000000001"/>
    <x v="1"/>
    <n v="8.4139999999999997"/>
    <n v="16.827999999999999"/>
  </r>
  <r>
    <x v="4"/>
    <n v="0"/>
    <x v="2"/>
    <s v="P190003"/>
    <x v="5"/>
    <s v=""/>
    <s v=""/>
    <n v="4"/>
    <n v="73.47"/>
    <n v="0.57999999999999996"/>
    <n v="0"/>
    <s v=""/>
    <n v="123.42960000000001"/>
    <x v="1"/>
    <n v="11.295"/>
    <n v="45.18"/>
  </r>
  <r>
    <x v="4"/>
    <n v="0"/>
    <x v="2"/>
    <s v="P330090"/>
    <x v="6"/>
    <s v=""/>
    <s v=""/>
    <n v="2"/>
    <n v="127.95"/>
    <n v="0.57999999999999996"/>
    <n v="0"/>
    <s v=""/>
    <n v="107.47800000000001"/>
    <x v="1"/>
    <n v="21.45"/>
    <n v="42.9"/>
  </r>
  <r>
    <x v="4"/>
    <n v="0"/>
    <x v="2"/>
    <s v="P710042"/>
    <x v="7"/>
    <s v=""/>
    <s v=""/>
    <n v="8"/>
    <n v="0.21"/>
    <n v="0.53"/>
    <n v="0"/>
    <s v=""/>
    <n v="0.78959999999999997"/>
    <x v="2"/>
    <n v="0.01"/>
    <n v="0.08"/>
  </r>
  <r>
    <x v="4"/>
    <n v="0"/>
    <x v="2"/>
    <s v="P710002"/>
    <x v="8"/>
    <s v=""/>
    <s v=""/>
    <n v="36"/>
    <n v="0.17"/>
    <n v="0.53"/>
    <n v="0"/>
    <s v=""/>
    <n v="2.8763999999999998"/>
    <x v="2"/>
    <n v="1.4999999999999999E-2"/>
    <n v="0.54"/>
  </r>
  <r>
    <x v="4"/>
    <n v="0"/>
    <x v="2"/>
    <s v="P730003"/>
    <x v="9"/>
    <s v=""/>
    <s v=""/>
    <n v="36"/>
    <n v="0.12"/>
    <n v="0.53"/>
    <n v="0"/>
    <s v=""/>
    <n v="2.0304000000000002"/>
    <x v="2"/>
    <n v="3.0000000000000001E-3"/>
    <n v="0.108"/>
  </r>
  <r>
    <x v="4"/>
    <n v="0"/>
    <x v="2"/>
    <s v="P710011"/>
    <x v="10"/>
    <s v=""/>
    <s v=""/>
    <n v="12"/>
    <n v="0.16"/>
    <n v="0.53"/>
    <n v="0"/>
    <s v=""/>
    <n v="0.90239999999999987"/>
    <x v="2"/>
    <n v="7.0000000000000001E-3"/>
    <n v="8.4000000000000005E-2"/>
  </r>
  <r>
    <x v="4"/>
    <n v="0"/>
    <x v="2"/>
    <s v="P730069"/>
    <x v="11"/>
    <s v=""/>
    <s v=""/>
    <n v="1.02"/>
    <n v="7.32"/>
    <n v="0.53"/>
    <n v="0"/>
    <s v=""/>
    <n v="3.5092079999999997"/>
    <x v="2"/>
    <n v="0.56499999999999995"/>
    <n v="0.57630000000000003"/>
  </r>
  <r>
    <x v="4"/>
    <n v="0"/>
    <x v="2"/>
    <s v="P620528"/>
    <x v="12"/>
    <s v=""/>
    <s v=""/>
    <n v="2"/>
    <n v="11.84"/>
    <n v="0.53"/>
    <n v="0"/>
    <s v=""/>
    <n v="11.1296"/>
    <x v="2"/>
    <n v="0.25"/>
    <n v="0.5"/>
  </r>
  <r>
    <x v="4"/>
    <n v="0"/>
    <x v="2"/>
    <s v="P710182"/>
    <x v="13"/>
    <s v=""/>
    <s v=""/>
    <n v="4"/>
    <n v="0.84"/>
    <n v="0.53"/>
    <n v="0"/>
    <s v=""/>
    <n v="1.5791999999999999"/>
    <x v="2"/>
    <n v="4.4999999999999998E-2"/>
    <n v="0.18"/>
  </r>
  <r>
    <x v="4"/>
    <n v="0"/>
    <x v="2"/>
    <s v="P130070"/>
    <x v="14"/>
    <s v=""/>
    <s v=""/>
    <n v="8"/>
    <n v="47.09"/>
    <n v="0.57999999999999996"/>
    <n v="0"/>
    <s v=""/>
    <n v="158.22240000000002"/>
    <x v="1"/>
    <n v="7.5750000000000002"/>
    <n v="60.6"/>
  </r>
  <r>
    <x v="4"/>
    <n v="0"/>
    <x v="2"/>
    <s v="P710014"/>
    <x v="15"/>
    <s v=""/>
    <s v=""/>
    <n v="52"/>
    <n v="0.09"/>
    <n v="0.53"/>
    <n v="0"/>
    <s v=""/>
    <n v="2.1995999999999998"/>
    <x v="2"/>
    <n v="5.0000000000000001E-3"/>
    <n v="0.26"/>
  </r>
  <r>
    <x v="4"/>
    <n v="0"/>
    <x v="2"/>
    <s v="P710019"/>
    <x v="16"/>
    <s v=""/>
    <s v=""/>
    <n v="4"/>
    <n v="0.81"/>
    <n v="0.53"/>
    <n v="0"/>
    <s v=""/>
    <n v="1.5227999999999999"/>
    <x v="2"/>
    <n v="0.05"/>
    <n v="0.2"/>
  </r>
  <r>
    <x v="4"/>
    <n v="0"/>
    <x v="2"/>
    <s v="P330134"/>
    <x v="17"/>
    <s v=""/>
    <s v=""/>
    <n v="2"/>
    <n v="21.53"/>
    <n v="0.53"/>
    <n v="0"/>
    <s v=""/>
    <n v="20.238199999999999"/>
    <x v="2"/>
    <n v="1.08"/>
    <n v="2.16"/>
  </r>
  <r>
    <x v="4"/>
    <n v="0"/>
    <x v="2"/>
    <s v="P710012"/>
    <x v="18"/>
    <s v=""/>
    <s v=""/>
    <n v="18"/>
    <n v="7.0000000000000007E-2"/>
    <n v="0.53"/>
    <n v="0"/>
    <s v=""/>
    <n v="0.59220000000000006"/>
    <x v="2"/>
    <n v="3.0000000000000001E-3"/>
    <n v="5.3999999999999999E-2"/>
  </r>
  <r>
    <x v="4"/>
    <n v="0"/>
    <x v="2"/>
    <s v="P620649"/>
    <x v="19"/>
    <s v=""/>
    <s v=""/>
    <n v="16"/>
    <n v="1.6"/>
    <n v="0.53"/>
    <n v="0"/>
    <s v=""/>
    <n v="12.032"/>
    <x v="2"/>
    <n v="0.22"/>
    <n v="3.52"/>
  </r>
  <r>
    <x v="4"/>
    <n v="0"/>
    <x v="2"/>
    <s v="P710062"/>
    <x v="20"/>
    <s v=""/>
    <s v=""/>
    <n v="16"/>
    <n v="0.5"/>
    <n v="0.53"/>
    <n v="0"/>
    <s v=""/>
    <n v="3.76"/>
    <x v="2"/>
    <n v="0.04"/>
    <n v="0.64"/>
  </r>
  <r>
    <x v="4"/>
    <n v="0"/>
    <x v="2"/>
    <s v="PANSDF"/>
    <x v="21"/>
    <s v=""/>
    <s v=""/>
    <n v="1"/>
    <n v="13.57"/>
    <n v="0.25"/>
    <n v="0"/>
    <s v=""/>
    <n v="10.1775"/>
    <x v="3"/>
    <n v="0.2"/>
    <n v="0.2"/>
  </r>
  <r>
    <x v="3"/>
    <n v="18"/>
    <x v="1"/>
    <s v="B30146"/>
    <x v="22"/>
    <s v=""/>
    <s v=""/>
    <n v="2"/>
    <n v="1023.855"/>
    <n v="0.57999999999999996"/>
    <n v="0"/>
    <n v="870.20500800000002"/>
    <s v=""/>
    <x v="1"/>
    <n v="51.115000000000002"/>
    <n v="302.44830000000002"/>
  </r>
  <r>
    <x v="4"/>
    <n v="0"/>
    <x v="2"/>
    <s v="P190002"/>
    <x v="4"/>
    <s v=""/>
    <s v=""/>
    <n v="4"/>
    <n v="60.79"/>
    <n v="0.57999999999999996"/>
    <n v="0"/>
    <s v=""/>
    <n v="102.1272"/>
    <x v="1"/>
    <n v="8.4139999999999997"/>
    <n v="33.655999999999999"/>
  </r>
  <r>
    <x v="4"/>
    <n v="0"/>
    <x v="2"/>
    <s v="P190003"/>
    <x v="5"/>
    <s v=""/>
    <s v=""/>
    <n v="8"/>
    <n v="73.47"/>
    <n v="0.57999999999999996"/>
    <n v="0"/>
    <s v=""/>
    <n v="246.85920000000002"/>
    <x v="1"/>
    <n v="11.295"/>
    <n v="90.36"/>
  </r>
  <r>
    <x v="4"/>
    <n v="0"/>
    <x v="2"/>
    <s v="P330091"/>
    <x v="23"/>
    <s v=""/>
    <s v=""/>
    <n v="2"/>
    <n v="129.99"/>
    <n v="0.57999999999999996"/>
    <n v="0"/>
    <s v=""/>
    <n v="109.19160000000002"/>
    <x v="1"/>
    <n v="21.45"/>
    <n v="42.9"/>
  </r>
  <r>
    <x v="4"/>
    <n v="0"/>
    <x v="2"/>
    <s v="P710042"/>
    <x v="7"/>
    <s v=""/>
    <s v=""/>
    <n v="16"/>
    <n v="0.21"/>
    <n v="0.53"/>
    <n v="0"/>
    <s v=""/>
    <n v="1.5791999999999999"/>
    <x v="2"/>
    <n v="0.01"/>
    <n v="0.16"/>
  </r>
  <r>
    <x v="4"/>
    <n v="0"/>
    <x v="2"/>
    <s v="P710002"/>
    <x v="8"/>
    <s v=""/>
    <s v=""/>
    <n v="36"/>
    <n v="0.17"/>
    <n v="0.53"/>
    <n v="0"/>
    <s v=""/>
    <n v="2.8763999999999998"/>
    <x v="2"/>
    <n v="1.4999999999999999E-2"/>
    <n v="0.54"/>
  </r>
  <r>
    <x v="4"/>
    <n v="0"/>
    <x v="2"/>
    <s v="P730003"/>
    <x v="9"/>
    <s v=""/>
    <s v=""/>
    <n v="36"/>
    <n v="0.12"/>
    <n v="0.53"/>
    <n v="0"/>
    <s v=""/>
    <n v="2.0304000000000002"/>
    <x v="2"/>
    <n v="3.0000000000000001E-3"/>
    <n v="0.108"/>
  </r>
  <r>
    <x v="4"/>
    <n v="0"/>
    <x v="2"/>
    <s v="P710011"/>
    <x v="10"/>
    <s v=""/>
    <s v=""/>
    <n v="12"/>
    <n v="0.16"/>
    <n v="0.53"/>
    <n v="0"/>
    <s v=""/>
    <n v="0.90239999999999987"/>
    <x v="2"/>
    <n v="7.0000000000000001E-3"/>
    <n v="8.4000000000000005E-2"/>
  </r>
  <r>
    <x v="4"/>
    <n v="0"/>
    <x v="2"/>
    <s v="P730069"/>
    <x v="11"/>
    <s v=""/>
    <s v=""/>
    <n v="1.02"/>
    <n v="7.32"/>
    <n v="0.53"/>
    <n v="0"/>
    <s v=""/>
    <n v="3.5092079999999997"/>
    <x v="2"/>
    <n v="0.56499999999999995"/>
    <n v="0.57630000000000003"/>
  </r>
  <r>
    <x v="4"/>
    <n v="0"/>
    <x v="2"/>
    <s v="P620528"/>
    <x v="12"/>
    <s v=""/>
    <s v=""/>
    <n v="4"/>
    <n v="11.84"/>
    <n v="0.53"/>
    <n v="0"/>
    <s v=""/>
    <n v="22.2592"/>
    <x v="2"/>
    <n v="0.25"/>
    <n v="1"/>
  </r>
  <r>
    <x v="4"/>
    <n v="0"/>
    <x v="2"/>
    <s v="P710182"/>
    <x v="13"/>
    <s v=""/>
    <s v=""/>
    <n v="8"/>
    <n v="0.84"/>
    <n v="0.53"/>
    <n v="0"/>
    <s v=""/>
    <n v="3.1583999999999999"/>
    <x v="2"/>
    <n v="4.4999999999999998E-2"/>
    <n v="0.36"/>
  </r>
  <r>
    <x v="4"/>
    <n v="0"/>
    <x v="2"/>
    <s v="P130070"/>
    <x v="14"/>
    <s v=""/>
    <s v=""/>
    <n v="16"/>
    <n v="47.09"/>
    <n v="0.57999999999999996"/>
    <n v="0"/>
    <s v=""/>
    <n v="316.44480000000004"/>
    <x v="1"/>
    <n v="7.5750000000000002"/>
    <n v="121.2"/>
  </r>
  <r>
    <x v="4"/>
    <n v="0"/>
    <x v="2"/>
    <s v="P710014"/>
    <x v="15"/>
    <s v=""/>
    <s v=""/>
    <n v="68"/>
    <n v="0.09"/>
    <n v="0.53"/>
    <n v="0"/>
    <s v=""/>
    <n v="2.8763999999999998"/>
    <x v="2"/>
    <n v="5.0000000000000001E-3"/>
    <n v="0.34"/>
  </r>
  <r>
    <x v="4"/>
    <n v="0"/>
    <x v="2"/>
    <s v="P710019"/>
    <x v="16"/>
    <s v=""/>
    <s v=""/>
    <n v="8"/>
    <n v="0.81"/>
    <n v="0.53"/>
    <n v="0"/>
    <s v=""/>
    <n v="3.0455999999999999"/>
    <x v="2"/>
    <n v="0.05"/>
    <n v="0.4"/>
  </r>
  <r>
    <x v="4"/>
    <n v="0"/>
    <x v="2"/>
    <s v="P330134"/>
    <x v="17"/>
    <s v=""/>
    <s v=""/>
    <n v="2"/>
    <n v="21.53"/>
    <n v="0.53"/>
    <n v="0"/>
    <s v=""/>
    <n v="20.238199999999999"/>
    <x v="2"/>
    <n v="1.08"/>
    <n v="2.16"/>
  </r>
  <r>
    <x v="4"/>
    <n v="0"/>
    <x v="2"/>
    <s v="P710012"/>
    <x v="18"/>
    <s v=""/>
    <s v=""/>
    <n v="36"/>
    <n v="7.0000000000000007E-2"/>
    <n v="0.53"/>
    <n v="0"/>
    <s v=""/>
    <n v="1.1844000000000001"/>
    <x v="2"/>
    <n v="3.0000000000000001E-3"/>
    <n v="0.108"/>
  </r>
  <r>
    <x v="4"/>
    <n v="0"/>
    <x v="2"/>
    <s v="P620649"/>
    <x v="19"/>
    <s v=""/>
    <s v=""/>
    <n v="32"/>
    <n v="1.6"/>
    <n v="0.53"/>
    <n v="0"/>
    <s v=""/>
    <n v="24.064"/>
    <x v="2"/>
    <n v="0.22"/>
    <n v="7.04"/>
  </r>
  <r>
    <x v="4"/>
    <n v="0"/>
    <x v="2"/>
    <s v="P710062"/>
    <x v="20"/>
    <s v=""/>
    <s v=""/>
    <n v="32"/>
    <n v="0.5"/>
    <n v="0.53"/>
    <n v="0"/>
    <s v=""/>
    <n v="7.52"/>
    <x v="2"/>
    <n v="0.04"/>
    <n v="1.28"/>
  </r>
  <r>
    <x v="4"/>
    <n v="0"/>
    <x v="2"/>
    <s v="P620484"/>
    <x v="24"/>
    <s v=""/>
    <s v=""/>
    <n v="2"/>
    <n v="0.36"/>
    <n v="0.53"/>
    <n v="0"/>
    <s v=""/>
    <n v="0.33839999999999998"/>
    <x v="2"/>
    <n v="8.7999999999999995E-2"/>
    <n v="0.17599999999999999"/>
  </r>
  <r>
    <x v="3"/>
    <n v="18"/>
    <x v="1"/>
    <s v="B30147"/>
    <x v="25"/>
    <s v=""/>
    <s v=""/>
    <n v="11"/>
    <n v="524.50454545454545"/>
    <n v="0.57999999999999996"/>
    <n v="0"/>
    <n v="2436.217146"/>
    <s v=""/>
    <x v="1"/>
    <n v="46.215000000000003"/>
    <n v="900.04309999999998"/>
  </r>
  <r>
    <x v="4"/>
    <n v="0"/>
    <x v="2"/>
    <s v="P190002"/>
    <x v="4"/>
    <s v=""/>
    <s v=""/>
    <n v="11"/>
    <n v="60.79"/>
    <n v="0.57999999999999996"/>
    <n v="0"/>
    <s v=""/>
    <n v="280.84980000000002"/>
    <x v="1"/>
    <n v="8.4139999999999997"/>
    <n v="92.554000000000002"/>
  </r>
  <r>
    <x v="4"/>
    <n v="0"/>
    <x v="2"/>
    <s v="P190003"/>
    <x v="5"/>
    <s v=""/>
    <s v=""/>
    <n v="22"/>
    <n v="73.47"/>
    <n v="0.57999999999999996"/>
    <n v="0"/>
    <s v=""/>
    <n v="678.86279999999999"/>
    <x v="1"/>
    <n v="11.295"/>
    <n v="248.49"/>
  </r>
  <r>
    <x v="4"/>
    <n v="0"/>
    <x v="2"/>
    <s v="P330090"/>
    <x v="6"/>
    <s v=""/>
    <s v=""/>
    <n v="22"/>
    <n v="127.95"/>
    <n v="0.57999999999999996"/>
    <n v="0"/>
    <s v=""/>
    <n v="1182.258"/>
    <x v="1"/>
    <n v="21.45"/>
    <n v="471.9"/>
  </r>
  <r>
    <x v="4"/>
    <n v="0"/>
    <x v="2"/>
    <s v="P130054"/>
    <x v="26"/>
    <s v=""/>
    <s v=""/>
    <n v="22"/>
    <n v="18.61"/>
    <n v="0.57999999999999996"/>
    <n v="0"/>
    <s v=""/>
    <n v="171.9564"/>
    <x v="1"/>
    <n v="2.9689999999999999"/>
    <n v="65.317999999999998"/>
  </r>
  <r>
    <x v="4"/>
    <n v="0"/>
    <x v="2"/>
    <s v="P710002"/>
    <x v="8"/>
    <s v=""/>
    <s v=""/>
    <n v="132"/>
    <n v="0.17"/>
    <n v="0.53"/>
    <n v="0"/>
    <s v=""/>
    <n v="10.546799999999999"/>
    <x v="2"/>
    <n v="1.4999999999999999E-2"/>
    <n v="1.98"/>
  </r>
  <r>
    <x v="4"/>
    <n v="0"/>
    <x v="2"/>
    <s v="P730003"/>
    <x v="9"/>
    <s v=""/>
    <s v=""/>
    <n v="132"/>
    <n v="0.12"/>
    <n v="0.53"/>
    <n v="0"/>
    <s v=""/>
    <n v="7.4447999999999999"/>
    <x v="2"/>
    <n v="3.0000000000000001E-3"/>
    <n v="0.39600000000000002"/>
  </r>
  <r>
    <x v="4"/>
    <n v="0"/>
    <x v="2"/>
    <s v="P710011"/>
    <x v="10"/>
    <s v=""/>
    <s v=""/>
    <n v="44"/>
    <n v="0.16"/>
    <n v="0.53"/>
    <n v="0"/>
    <s v=""/>
    <n v="3.3087999999999997"/>
    <x v="2"/>
    <n v="7.0000000000000001E-3"/>
    <n v="0.308"/>
  </r>
  <r>
    <x v="4"/>
    <n v="0"/>
    <x v="2"/>
    <s v="P730069"/>
    <x v="11"/>
    <s v=""/>
    <s v=""/>
    <n v="3.74"/>
    <n v="7.32"/>
    <n v="0.53"/>
    <n v="0"/>
    <s v=""/>
    <n v="12.867096"/>
    <x v="2"/>
    <n v="0.56499999999999995"/>
    <n v="2.1131000000000002"/>
  </r>
  <r>
    <x v="4"/>
    <n v="0"/>
    <x v="2"/>
    <s v="P710040"/>
    <x v="27"/>
    <s v=""/>
    <s v=""/>
    <n v="22"/>
    <n v="0.51"/>
    <n v="0.53"/>
    <n v="0"/>
    <s v=""/>
    <n v="5.2733999999999996"/>
    <x v="2"/>
    <n v="0.03"/>
    <n v="0.66"/>
  </r>
  <r>
    <x v="4"/>
    <n v="0"/>
    <x v="2"/>
    <s v="P620635"/>
    <x v="28"/>
    <s v=""/>
    <s v=""/>
    <n v="22"/>
    <n v="2.31"/>
    <n v="0.53"/>
    <n v="0"/>
    <s v=""/>
    <n v="23.885399999999997"/>
    <x v="2"/>
    <n v="0.31"/>
    <n v="6.82"/>
  </r>
  <r>
    <x v="4"/>
    <n v="0"/>
    <x v="2"/>
    <s v="P710069"/>
    <x v="29"/>
    <s v=""/>
    <s v=""/>
    <n v="22"/>
    <n v="0.5"/>
    <n v="0.53"/>
    <n v="0"/>
    <s v=""/>
    <n v="5.17"/>
    <x v="2"/>
    <n v="0.03"/>
    <n v="0.66"/>
  </r>
  <r>
    <x v="4"/>
    <n v="0"/>
    <x v="2"/>
    <s v="P710058"/>
    <x v="30"/>
    <s v=""/>
    <s v=""/>
    <n v="22"/>
    <n v="0.16"/>
    <n v="0.53"/>
    <n v="0"/>
    <s v=""/>
    <n v="1.6543999999999999"/>
    <x v="2"/>
    <n v="7.0000000000000001E-3"/>
    <n v="0.154"/>
  </r>
  <r>
    <x v="4"/>
    <n v="0"/>
    <x v="2"/>
    <s v="P720001"/>
    <x v="31"/>
    <s v=""/>
    <s v=""/>
    <n v="4.07"/>
    <n v="4.5"/>
    <n v="0.53"/>
    <n v="0"/>
    <s v=""/>
    <n v="8.6080500000000004"/>
    <x v="2"/>
    <n v="1"/>
    <n v="4.07"/>
  </r>
  <r>
    <x v="4"/>
    <n v="0"/>
    <x v="2"/>
    <s v="P720029"/>
    <x v="32"/>
    <s v=""/>
    <s v=""/>
    <n v="44"/>
    <n v="0.38"/>
    <n v="0.53"/>
    <n v="0"/>
    <s v=""/>
    <n v="7.8583999999999987"/>
    <x v="2"/>
    <n v="0.01"/>
    <n v="0.44"/>
  </r>
  <r>
    <x v="4"/>
    <n v="0"/>
    <x v="2"/>
    <s v="P710182"/>
    <x v="13"/>
    <s v=""/>
    <s v=""/>
    <n v="22"/>
    <n v="0.84"/>
    <n v="0.53"/>
    <n v="0"/>
    <s v=""/>
    <n v="8.6855999999999991"/>
    <x v="2"/>
    <n v="4.4999999999999998E-2"/>
    <n v="0.99"/>
  </r>
  <r>
    <x v="4"/>
    <n v="0"/>
    <x v="2"/>
    <s v="P710019"/>
    <x v="16"/>
    <s v=""/>
    <s v=""/>
    <n v="22"/>
    <n v="0.81"/>
    <n v="0.53"/>
    <n v="0"/>
    <s v=""/>
    <n v="8.3753999999999991"/>
    <x v="2"/>
    <n v="0.05"/>
    <n v="1.1000000000000001"/>
  </r>
  <r>
    <x v="4"/>
    <n v="0"/>
    <x v="2"/>
    <s v="P710042"/>
    <x v="7"/>
    <s v=""/>
    <s v=""/>
    <n v="66"/>
    <n v="0.21"/>
    <n v="0.53"/>
    <n v="0"/>
    <s v=""/>
    <n v="6.5141999999999998"/>
    <x v="2"/>
    <n v="0.01"/>
    <n v="0.66"/>
  </r>
  <r>
    <x v="4"/>
    <n v="0"/>
    <x v="2"/>
    <s v="P710014"/>
    <x v="15"/>
    <s v=""/>
    <s v=""/>
    <n v="286"/>
    <n v="0.09"/>
    <n v="0.53"/>
    <n v="0"/>
    <s v=""/>
    <n v="12.097799999999999"/>
    <x v="2"/>
    <n v="5.0000000000000001E-3"/>
    <n v="1.43"/>
  </r>
  <r>
    <x v="3"/>
    <n v="17"/>
    <x v="1"/>
    <s v="B30148"/>
    <x v="33"/>
    <s v=""/>
    <s v=""/>
    <n v="22"/>
    <n v="380.72454545454548"/>
    <n v="0.57999999999999996"/>
    <n v="0"/>
    <n v="3535.9822960000006"/>
    <s v=""/>
    <x v="1"/>
    <n v="44.338999999999999"/>
    <n v="1273.0091"/>
  </r>
  <r>
    <x v="4"/>
    <n v="0"/>
    <x v="2"/>
    <s v="P190002"/>
    <x v="4"/>
    <s v=""/>
    <s v=""/>
    <n v="22"/>
    <n v="60.79"/>
    <n v="0.57999999999999996"/>
    <n v="0"/>
    <s v=""/>
    <n v="561.69960000000003"/>
    <x v="1"/>
    <n v="8.4139999999999997"/>
    <n v="185.108"/>
  </r>
  <r>
    <x v="4"/>
    <n v="0"/>
    <x v="2"/>
    <s v="P190003"/>
    <x v="5"/>
    <s v=""/>
    <s v=""/>
    <n v="44"/>
    <n v="73.47"/>
    <n v="0.57999999999999996"/>
    <n v="0"/>
    <s v=""/>
    <n v="1357.7256"/>
    <x v="1"/>
    <n v="11.295"/>
    <n v="496.98"/>
  </r>
  <r>
    <x v="4"/>
    <n v="0"/>
    <x v="2"/>
    <s v="P330091"/>
    <x v="23"/>
    <s v=""/>
    <s v=""/>
    <n v="22"/>
    <n v="129.99"/>
    <n v="0.57999999999999996"/>
    <n v="0"/>
    <s v=""/>
    <n v="1201.1076000000003"/>
    <x v="1"/>
    <n v="21.45"/>
    <n v="471.9"/>
  </r>
  <r>
    <x v="4"/>
    <n v="0"/>
    <x v="2"/>
    <s v="P110526"/>
    <x v="34"/>
    <s v=""/>
    <s v=""/>
    <n v="44"/>
    <n v="13.28"/>
    <n v="0.57999999999999996"/>
    <n v="0"/>
    <s v=""/>
    <n v="245.4144"/>
    <x v="1"/>
    <n v="2.0150000000000001"/>
    <n v="88.66"/>
  </r>
  <r>
    <x v="4"/>
    <n v="0"/>
    <x v="2"/>
    <s v="P710002"/>
    <x v="8"/>
    <s v=""/>
    <s v=""/>
    <n v="132"/>
    <n v="0.17"/>
    <n v="0.53"/>
    <n v="0"/>
    <s v=""/>
    <n v="10.546799999999999"/>
    <x v="2"/>
    <n v="1.4999999999999999E-2"/>
    <n v="1.98"/>
  </r>
  <r>
    <x v="4"/>
    <n v="0"/>
    <x v="2"/>
    <s v="P730003"/>
    <x v="9"/>
    <s v=""/>
    <s v=""/>
    <n v="132"/>
    <n v="0.12"/>
    <n v="0.53"/>
    <n v="0"/>
    <s v=""/>
    <n v="7.4447999999999999"/>
    <x v="2"/>
    <n v="3.0000000000000001E-3"/>
    <n v="0.39600000000000002"/>
  </r>
  <r>
    <x v="4"/>
    <n v="0"/>
    <x v="2"/>
    <s v="P710011"/>
    <x v="10"/>
    <s v=""/>
    <s v=""/>
    <n v="44"/>
    <n v="0.16"/>
    <n v="0.53"/>
    <n v="0"/>
    <s v=""/>
    <n v="3.3087999999999997"/>
    <x v="2"/>
    <n v="7.0000000000000001E-3"/>
    <n v="0.308"/>
  </r>
  <r>
    <x v="4"/>
    <n v="0"/>
    <x v="2"/>
    <s v="P730069"/>
    <x v="11"/>
    <s v=""/>
    <s v=""/>
    <n v="3.74"/>
    <n v="7.32"/>
    <n v="0.53"/>
    <n v="0"/>
    <s v=""/>
    <n v="12.867096"/>
    <x v="2"/>
    <n v="0.56499999999999995"/>
    <n v="2.1131000000000002"/>
  </r>
  <r>
    <x v="4"/>
    <n v="0"/>
    <x v="2"/>
    <s v="P710040"/>
    <x v="27"/>
    <s v=""/>
    <s v=""/>
    <n v="44"/>
    <n v="0.51"/>
    <n v="0.53"/>
    <n v="0"/>
    <s v=""/>
    <n v="10.546799999999999"/>
    <x v="2"/>
    <n v="0.03"/>
    <n v="1.32"/>
  </r>
  <r>
    <x v="4"/>
    <n v="0"/>
    <x v="2"/>
    <s v="P620635"/>
    <x v="28"/>
    <s v=""/>
    <s v=""/>
    <n v="44"/>
    <n v="2.31"/>
    <n v="0.53"/>
    <n v="0"/>
    <s v=""/>
    <n v="47.770799999999994"/>
    <x v="2"/>
    <n v="0.31"/>
    <n v="13.64"/>
  </r>
  <r>
    <x v="4"/>
    <n v="0"/>
    <x v="2"/>
    <s v="P710069"/>
    <x v="29"/>
    <s v=""/>
    <s v=""/>
    <n v="44"/>
    <n v="0.5"/>
    <n v="0.53"/>
    <n v="0"/>
    <s v=""/>
    <n v="10.34"/>
    <x v="2"/>
    <n v="0.03"/>
    <n v="1.32"/>
  </r>
  <r>
    <x v="4"/>
    <n v="0"/>
    <x v="2"/>
    <s v="P710058"/>
    <x v="30"/>
    <s v=""/>
    <s v=""/>
    <n v="44"/>
    <n v="0.16"/>
    <n v="0.53"/>
    <n v="0"/>
    <s v=""/>
    <n v="3.3087999999999997"/>
    <x v="2"/>
    <n v="7.0000000000000001E-3"/>
    <n v="0.308"/>
  </r>
  <r>
    <x v="4"/>
    <n v="0"/>
    <x v="2"/>
    <s v="P710182"/>
    <x v="13"/>
    <s v=""/>
    <s v=""/>
    <n v="44"/>
    <n v="0.84"/>
    <n v="0.53"/>
    <n v="0"/>
    <s v=""/>
    <n v="17.371199999999998"/>
    <x v="2"/>
    <n v="4.4999999999999998E-2"/>
    <n v="1.98"/>
  </r>
  <r>
    <x v="4"/>
    <n v="0"/>
    <x v="2"/>
    <s v="P710019"/>
    <x v="16"/>
    <s v=""/>
    <s v=""/>
    <n v="44"/>
    <n v="0.81"/>
    <n v="0.53"/>
    <n v="0"/>
    <s v=""/>
    <n v="16.750799999999998"/>
    <x v="2"/>
    <n v="0.05"/>
    <n v="2.2000000000000002"/>
  </r>
  <r>
    <x v="4"/>
    <n v="0"/>
    <x v="2"/>
    <s v="P710042"/>
    <x v="7"/>
    <s v=""/>
    <s v=""/>
    <n v="132"/>
    <n v="0.21"/>
    <n v="0.53"/>
    <n v="0"/>
    <s v=""/>
    <n v="13.0284"/>
    <x v="2"/>
    <n v="0.01"/>
    <n v="1.32"/>
  </r>
  <r>
    <x v="4"/>
    <n v="0"/>
    <x v="2"/>
    <s v="P620484"/>
    <x v="24"/>
    <s v=""/>
    <s v=""/>
    <n v="22"/>
    <n v="0.36"/>
    <n v="0.53"/>
    <n v="0"/>
    <s v=""/>
    <n v="3.7223999999999999"/>
    <x v="2"/>
    <n v="8.7999999999999995E-2"/>
    <n v="1.9359999999999999"/>
  </r>
  <r>
    <x v="4"/>
    <n v="0"/>
    <x v="2"/>
    <s v="P710014"/>
    <x v="15"/>
    <s v=""/>
    <s v=""/>
    <n v="308"/>
    <n v="0.09"/>
    <n v="0.53"/>
    <n v="0"/>
    <s v=""/>
    <n v="13.0284"/>
    <x v="2"/>
    <n v="5.0000000000000001E-3"/>
    <n v="1.54"/>
  </r>
  <r>
    <x v="3"/>
    <n v="24"/>
    <x v="1"/>
    <s v="B30151"/>
    <x v="35"/>
    <s v=""/>
    <s v=""/>
    <n v="22"/>
    <n v="402.3"/>
    <n v="0.57999999999999996"/>
    <n v="0"/>
    <n v="3836.9319999999998"/>
    <s v=""/>
    <x v="1"/>
    <n v="33.680999999999997"/>
    <n v="1078.9680000000001"/>
  </r>
  <r>
    <x v="4"/>
    <n v="0"/>
    <x v="2"/>
    <s v="P240083"/>
    <x v="36"/>
    <s v=""/>
    <s v=""/>
    <n v="22"/>
    <n v="3.01"/>
    <n v="0.57999999999999996"/>
    <n v="0"/>
    <s v=""/>
    <n v="27.812400000000004"/>
    <x v="1"/>
    <n v="0.37"/>
    <n v="8.14"/>
  </r>
  <r>
    <x v="4"/>
    <n v="0"/>
    <x v="2"/>
    <s v="P730003"/>
    <x v="9"/>
    <s v=""/>
    <s v=""/>
    <n v="44"/>
    <n v="0.12"/>
    <n v="0.53"/>
    <n v="0"/>
    <s v=""/>
    <n v="2.4815999999999994"/>
    <x v="2"/>
    <n v="3.0000000000000001E-3"/>
    <n v="0.13200000000000001"/>
  </r>
  <r>
    <x v="4"/>
    <n v="0"/>
    <x v="2"/>
    <s v="P710003"/>
    <x v="37"/>
    <s v=""/>
    <s v=""/>
    <n v="44"/>
    <n v="0.23"/>
    <n v="0.53"/>
    <n v="0"/>
    <s v=""/>
    <n v="4.7564000000000002"/>
    <x v="2"/>
    <n v="1.4999999999999999E-2"/>
    <n v="0.66"/>
  </r>
  <r>
    <x v="4"/>
    <n v="0"/>
    <x v="2"/>
    <s v="P620484"/>
    <x v="24"/>
    <s v=""/>
    <s v=""/>
    <n v="66"/>
    <n v="0.36"/>
    <n v="0.53"/>
    <n v="0"/>
    <s v=""/>
    <n v="11.167199999999998"/>
    <x v="2"/>
    <n v="8.7999999999999995E-2"/>
    <n v="5.8079999999999998"/>
  </r>
  <r>
    <x v="4"/>
    <n v="0"/>
    <x v="2"/>
    <s v="P710002"/>
    <x v="8"/>
    <s v=""/>
    <s v=""/>
    <n v="132"/>
    <n v="0.17"/>
    <n v="0.53"/>
    <n v="0"/>
    <s v=""/>
    <n v="10.546799999999999"/>
    <x v="2"/>
    <n v="1.4999999999999999E-2"/>
    <n v="1.98"/>
  </r>
  <r>
    <x v="4"/>
    <n v="0"/>
    <x v="2"/>
    <s v="P620289"/>
    <x v="38"/>
    <s v=""/>
    <s v=""/>
    <n v="22"/>
    <n v="2.02"/>
    <n v="0.53"/>
    <n v="0"/>
    <s v=""/>
    <n v="20.886799999999997"/>
    <x v="2"/>
    <n v="0.26"/>
    <n v="5.72"/>
  </r>
  <r>
    <x v="4"/>
    <n v="0"/>
    <x v="2"/>
    <s v="P620016"/>
    <x v="39"/>
    <s v=""/>
    <s v=""/>
    <n v="22"/>
    <n v="0.95"/>
    <n v="0.53"/>
    <n v="0"/>
    <s v=""/>
    <n v="9.8229999999999986"/>
    <x v="2"/>
    <n v="0.13100000000000001"/>
    <n v="2.8820000000000001"/>
  </r>
  <r>
    <x v="4"/>
    <n v="0"/>
    <x v="2"/>
    <s v="P280058"/>
    <x v="40"/>
    <s v=""/>
    <s v=""/>
    <n v="22"/>
    <n v="108.41"/>
    <n v="0.57999999999999996"/>
    <n v="0"/>
    <s v=""/>
    <n v="1001.7084000000001"/>
    <x v="1"/>
    <n v="15.9"/>
    <n v="349.8"/>
  </r>
  <r>
    <x v="4"/>
    <n v="0"/>
    <x v="2"/>
    <s v="P620668"/>
    <x v="41"/>
    <s v=""/>
    <s v=""/>
    <n v="22"/>
    <n v="10.32"/>
    <n v="0.53"/>
    <n v="0"/>
    <s v=""/>
    <n v="106.7088"/>
    <x v="2"/>
    <n v="1.1399999999999999"/>
    <n v="25.08"/>
  </r>
  <r>
    <x v="4"/>
    <n v="0"/>
    <x v="2"/>
    <s v="P620667"/>
    <x v="42"/>
    <s v=""/>
    <s v=""/>
    <n v="22"/>
    <n v="3.49"/>
    <n v="0.53"/>
    <n v="0"/>
    <s v=""/>
    <n v="36.086599999999997"/>
    <x v="2"/>
    <n v="0.4"/>
    <n v="8.8000000000000007"/>
  </r>
  <r>
    <x v="4"/>
    <n v="0"/>
    <x v="2"/>
    <s v="P620176"/>
    <x v="43"/>
    <s v=""/>
    <s v=""/>
    <n v="22"/>
    <n v="2.5299999999999998"/>
    <n v="0.53"/>
    <n v="0"/>
    <s v=""/>
    <n v="26.160199999999996"/>
    <x v="2"/>
    <n v="0.214"/>
    <n v="4.7080000000000002"/>
  </r>
  <r>
    <x v="4"/>
    <n v="0"/>
    <x v="2"/>
    <s v="P620177"/>
    <x v="44"/>
    <s v=""/>
    <s v=""/>
    <n v="22"/>
    <n v="1.1100000000000001"/>
    <n v="0.53"/>
    <n v="0"/>
    <s v=""/>
    <n v="11.477399999999999"/>
    <x v="2"/>
    <n v="9.1999999999999998E-2"/>
    <n v="2.024"/>
  </r>
  <r>
    <x v="4"/>
    <n v="0"/>
    <x v="2"/>
    <s v="P265067"/>
    <x v="45"/>
    <s v=""/>
    <s v=""/>
    <n v="44"/>
    <n v="83.63"/>
    <n v="0.57999999999999996"/>
    <n v="0"/>
    <s v=""/>
    <n v="1545.4824000000001"/>
    <x v="1"/>
    <n v="12.122"/>
    <n v="533.36800000000005"/>
  </r>
  <r>
    <x v="4"/>
    <n v="0"/>
    <x v="2"/>
    <s v="P710106"/>
    <x v="46"/>
    <s v=""/>
    <s v=""/>
    <n v="88"/>
    <n v="0.66"/>
    <n v="0.53"/>
    <n v="0"/>
    <s v=""/>
    <n v="27.297600000000003"/>
    <x v="2"/>
    <n v="2.5000000000000001E-2"/>
    <n v="2.2000000000000002"/>
  </r>
  <r>
    <x v="4"/>
    <n v="0"/>
    <x v="2"/>
    <s v="P620482"/>
    <x v="47"/>
    <s v=""/>
    <s v=""/>
    <n v="66"/>
    <n v="4.9400000000000004"/>
    <n v="0.57999999999999996"/>
    <n v="0"/>
    <s v=""/>
    <n v="136.93680000000003"/>
    <x v="1"/>
    <n v="0.68700000000000006"/>
    <n v="45.341999999999999"/>
  </r>
  <r>
    <x v="4"/>
    <n v="0"/>
    <x v="2"/>
    <s v="P710006"/>
    <x v="48"/>
    <s v=""/>
    <s v=""/>
    <n v="22"/>
    <n v="0.35"/>
    <n v="0.53"/>
    <n v="0"/>
    <s v=""/>
    <n v="3.6189999999999993"/>
    <x v="2"/>
    <n v="2.5000000000000001E-2"/>
    <n v="0.55000000000000004"/>
  </r>
  <r>
    <x v="4"/>
    <n v="0"/>
    <x v="2"/>
    <s v="P710042"/>
    <x v="7"/>
    <s v=""/>
    <s v=""/>
    <n v="44"/>
    <n v="0.21"/>
    <n v="0.53"/>
    <n v="0"/>
    <s v=""/>
    <n v="4.3427999999999995"/>
    <x v="2"/>
    <n v="0.01"/>
    <n v="0.44"/>
  </r>
  <r>
    <x v="4"/>
    <n v="0"/>
    <x v="2"/>
    <s v="P710009"/>
    <x v="49"/>
    <s v=""/>
    <s v=""/>
    <n v="132"/>
    <n v="0.75"/>
    <n v="0.53"/>
    <n v="0"/>
    <s v=""/>
    <n v="46.529999999999994"/>
    <x v="2"/>
    <n v="4.4999999999999998E-2"/>
    <n v="5.94"/>
  </r>
  <r>
    <x v="4"/>
    <n v="0"/>
    <x v="2"/>
    <s v="P710014"/>
    <x v="15"/>
    <s v=""/>
    <s v=""/>
    <n v="594"/>
    <n v="0.09"/>
    <n v="0.53"/>
    <n v="0"/>
    <s v=""/>
    <n v="25.126199999999997"/>
    <x v="2"/>
    <n v="5.0000000000000001E-3"/>
    <n v="2.97"/>
  </r>
  <r>
    <x v="4"/>
    <n v="0"/>
    <x v="2"/>
    <s v="P620839"/>
    <x v="50"/>
    <s v=""/>
    <s v=""/>
    <n v="44"/>
    <n v="22.49"/>
    <n v="0.53"/>
    <n v="0"/>
    <s v=""/>
    <n v="465.09319999999997"/>
    <x v="2"/>
    <n v="0.83"/>
    <n v="36.520000000000003"/>
  </r>
  <r>
    <x v="4"/>
    <n v="0"/>
    <x v="2"/>
    <s v="P710157"/>
    <x v="51"/>
    <s v=""/>
    <s v=""/>
    <n v="88"/>
    <n v="1.3"/>
    <n v="0.53"/>
    <n v="0"/>
    <s v=""/>
    <n v="53.768000000000001"/>
    <x v="2"/>
    <n v="9.1999999999999998E-2"/>
    <n v="8.0960000000000001"/>
  </r>
  <r>
    <x v="4"/>
    <n v="0"/>
    <x v="2"/>
    <s v="P710011"/>
    <x v="10"/>
    <s v=""/>
    <s v=""/>
    <n v="44"/>
    <n v="0.16"/>
    <n v="0.53"/>
    <n v="0"/>
    <s v=""/>
    <n v="3.3087999999999997"/>
    <x v="2"/>
    <n v="7.0000000000000001E-3"/>
    <n v="0.308"/>
  </r>
  <r>
    <x v="4"/>
    <n v="0"/>
    <x v="2"/>
    <s v="P280136"/>
    <x v="52"/>
    <s v=""/>
    <s v=""/>
    <n v="22"/>
    <n v="23.06"/>
    <n v="0.53"/>
    <n v="0"/>
    <s v=""/>
    <n v="238.44039999999998"/>
    <x v="2"/>
    <n v="1.1599999999999999"/>
    <n v="25.52"/>
  </r>
  <r>
    <x v="4"/>
    <n v="0"/>
    <x v="2"/>
    <s v="P710182"/>
    <x v="13"/>
    <s v=""/>
    <s v=""/>
    <n v="44"/>
    <n v="0.84"/>
    <n v="0.53"/>
    <n v="0"/>
    <s v=""/>
    <n v="17.371199999999998"/>
    <x v="2"/>
    <n v="4.4999999999999998E-2"/>
    <n v="1.98"/>
  </r>
  <r>
    <x v="3"/>
    <n v="29"/>
    <x v="1"/>
    <s v="B30152"/>
    <x v="53"/>
    <s v=""/>
    <s v=""/>
    <n v="4"/>
    <n v="475"/>
    <n v="0.57999999999999996"/>
    <n v="0"/>
    <n v="821.54200000000003"/>
    <s v=""/>
    <x v="1"/>
    <n v="41.043999999999997"/>
    <n v="240.98"/>
  </r>
  <r>
    <x v="4"/>
    <n v="0"/>
    <x v="2"/>
    <s v="P280058"/>
    <x v="40"/>
    <s v=""/>
    <s v=""/>
    <n v="4"/>
    <n v="108.41"/>
    <n v="0.57999999999999996"/>
    <n v="0"/>
    <s v=""/>
    <n v="182.12880000000001"/>
    <x v="1"/>
    <n v="15.9"/>
    <n v="63.6"/>
  </r>
  <r>
    <x v="4"/>
    <n v="0"/>
    <x v="2"/>
    <s v="P710062"/>
    <x v="20"/>
    <s v=""/>
    <s v=""/>
    <n v="8"/>
    <n v="0.5"/>
    <n v="0.53"/>
    <n v="0"/>
    <s v=""/>
    <n v="1.88"/>
    <x v="2"/>
    <n v="0.04"/>
    <n v="0.32"/>
  </r>
  <r>
    <x v="4"/>
    <n v="0"/>
    <x v="2"/>
    <s v="P240083"/>
    <x v="36"/>
    <s v=""/>
    <s v=""/>
    <n v="4"/>
    <n v="3.01"/>
    <n v="0.57999999999999996"/>
    <n v="0"/>
    <s v=""/>
    <n v="5.0568"/>
    <x v="1"/>
    <n v="0.37"/>
    <n v="1.48"/>
  </r>
  <r>
    <x v="4"/>
    <n v="0"/>
    <x v="2"/>
    <s v="P620289"/>
    <x v="38"/>
    <s v=""/>
    <s v=""/>
    <n v="4"/>
    <n v="2.02"/>
    <n v="0.53"/>
    <n v="0"/>
    <s v=""/>
    <n v="3.7975999999999996"/>
    <x v="2"/>
    <n v="0.26"/>
    <n v="1.04"/>
  </r>
  <r>
    <x v="4"/>
    <n v="0"/>
    <x v="2"/>
    <s v="P620016"/>
    <x v="39"/>
    <s v=""/>
    <s v=""/>
    <n v="4"/>
    <n v="0.95"/>
    <n v="0.53"/>
    <n v="0"/>
    <s v=""/>
    <n v="1.7859999999999998"/>
    <x v="2"/>
    <n v="0.13100000000000001"/>
    <n v="0.52400000000000002"/>
  </r>
  <r>
    <x v="4"/>
    <n v="0"/>
    <x v="2"/>
    <s v="P620484"/>
    <x v="24"/>
    <s v=""/>
    <s v=""/>
    <n v="12"/>
    <n v="0.36"/>
    <n v="0.53"/>
    <n v="0"/>
    <s v=""/>
    <n v="2.0304000000000002"/>
    <x v="2"/>
    <n v="8.7999999999999995E-2"/>
    <n v="1.056"/>
  </r>
  <r>
    <x v="4"/>
    <n v="0"/>
    <x v="2"/>
    <s v="P730003"/>
    <x v="9"/>
    <s v=""/>
    <s v=""/>
    <n v="8"/>
    <n v="0.12"/>
    <n v="0.53"/>
    <n v="0"/>
    <s v=""/>
    <n v="0.45119999999999993"/>
    <x v="2"/>
    <n v="3.0000000000000001E-3"/>
    <n v="2.4E-2"/>
  </r>
  <r>
    <x v="4"/>
    <n v="0"/>
    <x v="2"/>
    <s v="P620668"/>
    <x v="41"/>
    <s v=""/>
    <s v=""/>
    <n v="4"/>
    <n v="10.32"/>
    <n v="0.53"/>
    <n v="0"/>
    <s v=""/>
    <n v="19.401599999999998"/>
    <x v="2"/>
    <n v="1.1399999999999999"/>
    <n v="4.5599999999999996"/>
  </r>
  <r>
    <x v="4"/>
    <n v="0"/>
    <x v="2"/>
    <s v="P265067"/>
    <x v="45"/>
    <s v=""/>
    <s v=""/>
    <n v="8"/>
    <n v="83.63"/>
    <n v="0.57999999999999996"/>
    <n v="0"/>
    <s v=""/>
    <n v="280.99680000000001"/>
    <x v="1"/>
    <n v="12.122"/>
    <n v="96.975999999999999"/>
  </r>
  <r>
    <x v="4"/>
    <n v="0"/>
    <x v="2"/>
    <s v="P110595"/>
    <x v="54"/>
    <s v=""/>
    <s v=""/>
    <n v="8"/>
    <n v="18.97"/>
    <n v="0.57999999999999996"/>
    <n v="0"/>
    <s v=""/>
    <n v="63.739200000000004"/>
    <x v="1"/>
    <n v="2.96"/>
    <n v="23.68"/>
  </r>
  <r>
    <x v="4"/>
    <n v="0"/>
    <x v="2"/>
    <s v="P710007"/>
    <x v="55"/>
    <s v=""/>
    <s v=""/>
    <n v="8"/>
    <n v="0.38"/>
    <n v="0.53"/>
    <n v="0"/>
    <s v=""/>
    <n v="1.4287999999999998"/>
    <x v="2"/>
    <n v="0.03"/>
    <n v="0.24"/>
  </r>
  <r>
    <x v="4"/>
    <n v="0"/>
    <x v="2"/>
    <s v="P620174"/>
    <x v="56"/>
    <s v=""/>
    <s v=""/>
    <n v="24"/>
    <n v="2"/>
    <n v="0.53"/>
    <n v="0"/>
    <s v=""/>
    <n v="22.56"/>
    <x v="2"/>
    <n v="0.17"/>
    <n v="4.08"/>
  </r>
  <r>
    <x v="4"/>
    <n v="0"/>
    <x v="2"/>
    <s v="P620175"/>
    <x v="57"/>
    <s v=""/>
    <s v=""/>
    <n v="24"/>
    <n v="1.62"/>
    <n v="0.53"/>
    <n v="0"/>
    <s v=""/>
    <n v="18.273600000000002"/>
    <x v="2"/>
    <n v="0.156"/>
    <n v="3.7440000000000002"/>
  </r>
  <r>
    <x v="4"/>
    <n v="0"/>
    <x v="2"/>
    <s v="P710012"/>
    <x v="18"/>
    <s v=""/>
    <s v=""/>
    <n v="60"/>
    <n v="7.0000000000000007E-2"/>
    <n v="0.53"/>
    <n v="0"/>
    <s v=""/>
    <n v="1.974"/>
    <x v="2"/>
    <n v="3.0000000000000001E-3"/>
    <n v="0.18"/>
  </r>
  <r>
    <x v="4"/>
    <n v="0"/>
    <x v="2"/>
    <s v="P620176"/>
    <x v="43"/>
    <s v=""/>
    <s v=""/>
    <n v="4"/>
    <n v="2.5299999999999998"/>
    <n v="0.53"/>
    <n v="0"/>
    <s v=""/>
    <n v="4.7563999999999993"/>
    <x v="2"/>
    <n v="0.214"/>
    <n v="0.85599999999999998"/>
  </r>
  <r>
    <x v="4"/>
    <n v="0"/>
    <x v="2"/>
    <s v="P620177"/>
    <x v="44"/>
    <s v=""/>
    <s v=""/>
    <n v="4"/>
    <n v="1.1100000000000001"/>
    <n v="0.53"/>
    <n v="0"/>
    <s v=""/>
    <n v="2.0868000000000002"/>
    <x v="2"/>
    <n v="9.1999999999999998E-2"/>
    <n v="0.36799999999999999"/>
  </r>
  <r>
    <x v="4"/>
    <n v="0"/>
    <x v="2"/>
    <s v="P710003"/>
    <x v="37"/>
    <s v=""/>
    <s v=""/>
    <n v="88"/>
    <n v="0.23"/>
    <n v="0.53"/>
    <n v="0"/>
    <s v=""/>
    <n v="9.5128000000000004"/>
    <x v="2"/>
    <n v="1.4999999999999999E-2"/>
    <n v="1.32"/>
  </r>
  <r>
    <x v="4"/>
    <n v="0"/>
    <x v="2"/>
    <s v="P141207"/>
    <x v="58"/>
    <s v=""/>
    <s v=""/>
    <n v="4"/>
    <n v="25.85"/>
    <n v="0.57999999999999996"/>
    <n v="0"/>
    <s v=""/>
    <n v="43.428000000000004"/>
    <x v="1"/>
    <n v="3.8140000000000001"/>
    <n v="15.256"/>
  </r>
  <r>
    <x v="4"/>
    <n v="0"/>
    <x v="2"/>
    <s v="P620482"/>
    <x v="47"/>
    <s v=""/>
    <s v=""/>
    <n v="12"/>
    <n v="4.9400000000000004"/>
    <n v="0.57999999999999996"/>
    <n v="0"/>
    <s v=""/>
    <n v="24.897600000000004"/>
    <x v="1"/>
    <n v="0.68700000000000006"/>
    <n v="8.2439999999999998"/>
  </r>
  <r>
    <x v="4"/>
    <n v="0"/>
    <x v="2"/>
    <s v="P710006"/>
    <x v="48"/>
    <s v=""/>
    <s v=""/>
    <n v="4"/>
    <n v="0.35"/>
    <n v="0.53"/>
    <n v="0"/>
    <s v=""/>
    <n v="0.65799999999999992"/>
    <x v="2"/>
    <n v="2.5000000000000001E-2"/>
    <n v="0.1"/>
  </r>
  <r>
    <x v="4"/>
    <n v="0"/>
    <x v="2"/>
    <s v="P710042"/>
    <x v="7"/>
    <s v=""/>
    <s v=""/>
    <n v="8"/>
    <n v="0.21"/>
    <n v="0.53"/>
    <n v="0"/>
    <s v=""/>
    <n v="0.78959999999999997"/>
    <x v="2"/>
    <n v="0.01"/>
    <n v="0.08"/>
  </r>
  <r>
    <x v="4"/>
    <n v="0"/>
    <x v="2"/>
    <s v="P710009"/>
    <x v="49"/>
    <s v=""/>
    <s v=""/>
    <n v="24"/>
    <n v="0.75"/>
    <n v="0.53"/>
    <n v="0"/>
    <s v=""/>
    <n v="8.4599999999999991"/>
    <x v="2"/>
    <n v="4.4999999999999998E-2"/>
    <n v="1.08"/>
  </r>
  <r>
    <x v="4"/>
    <n v="0"/>
    <x v="2"/>
    <s v="P710014"/>
    <x v="15"/>
    <s v=""/>
    <s v=""/>
    <n v="108"/>
    <n v="0.09"/>
    <n v="0.53"/>
    <n v="0"/>
    <s v=""/>
    <n v="4.5683999999999996"/>
    <x v="2"/>
    <n v="5.0000000000000001E-3"/>
    <n v="0.54"/>
  </r>
  <r>
    <x v="4"/>
    <n v="0"/>
    <x v="2"/>
    <s v="P710011"/>
    <x v="10"/>
    <s v=""/>
    <s v=""/>
    <n v="8"/>
    <n v="0.16"/>
    <n v="0.53"/>
    <n v="0"/>
    <s v=""/>
    <n v="0.60160000000000002"/>
    <x v="2"/>
    <n v="7.0000000000000001E-3"/>
    <n v="5.6000000000000001E-2"/>
  </r>
  <r>
    <x v="4"/>
    <n v="0"/>
    <x v="2"/>
    <s v="P280136"/>
    <x v="52"/>
    <s v=""/>
    <s v=""/>
    <n v="4"/>
    <n v="23.06"/>
    <n v="0.53"/>
    <n v="0"/>
    <s v=""/>
    <n v="43.352799999999995"/>
    <x v="2"/>
    <n v="1.1599999999999999"/>
    <n v="4.6399999999999997"/>
  </r>
  <r>
    <x v="4"/>
    <n v="0"/>
    <x v="2"/>
    <s v="P620839"/>
    <x v="50"/>
    <s v=""/>
    <s v=""/>
    <n v="4"/>
    <n v="22.49"/>
    <n v="0.53"/>
    <n v="0"/>
    <s v=""/>
    <n v="42.281199999999991"/>
    <x v="2"/>
    <n v="0.83"/>
    <n v="3.32"/>
  </r>
  <r>
    <x v="4"/>
    <n v="0"/>
    <x v="2"/>
    <s v="P710157"/>
    <x v="51"/>
    <s v=""/>
    <s v=""/>
    <n v="8"/>
    <n v="1.3"/>
    <n v="0.53"/>
    <n v="0"/>
    <s v=""/>
    <n v="4.8879999999999999"/>
    <x v="2"/>
    <n v="9.1999999999999998E-2"/>
    <n v="0.73599999999999999"/>
  </r>
  <r>
    <x v="4"/>
    <n v="0"/>
    <x v="2"/>
    <s v="P620684"/>
    <x v="59"/>
    <s v=""/>
    <s v=""/>
    <n v="4"/>
    <n v="12.02"/>
    <n v="0.53"/>
    <n v="0"/>
    <s v=""/>
    <n v="22.597599999999996"/>
    <x v="2"/>
    <n v="0.63"/>
    <n v="2.52"/>
  </r>
  <r>
    <x v="4"/>
    <n v="0"/>
    <x v="2"/>
    <s v="P710182"/>
    <x v="13"/>
    <s v=""/>
    <s v=""/>
    <n v="8"/>
    <n v="0.84"/>
    <n v="0.53"/>
    <n v="0"/>
    <s v=""/>
    <n v="3.1583999999999999"/>
    <x v="2"/>
    <n v="4.4999999999999998E-2"/>
    <n v="0.36"/>
  </r>
  <r>
    <x v="3"/>
    <n v="4"/>
    <x v="1"/>
    <s v="B25032"/>
    <x v="60"/>
    <s v=""/>
    <s v=""/>
    <n v="4"/>
    <n v="130.22999999999999"/>
    <n v="0"/>
    <n v="0"/>
    <n v="223.15040000000002"/>
    <s v=""/>
    <x v="0"/>
    <n v="17.085000000000001"/>
    <n v="73.08"/>
  </r>
  <r>
    <x v="4"/>
    <n v="0"/>
    <x v="2"/>
    <s v="P620668"/>
    <x v="41"/>
    <s v=""/>
    <s v=""/>
    <n v="8"/>
    <n v="10.32"/>
    <n v="0.53"/>
    <n v="0"/>
    <s v=""/>
    <n v="38.803199999999997"/>
    <x v="2"/>
    <n v="1.1399999999999999"/>
    <n v="9.1199999999999992"/>
  </r>
  <r>
    <x v="4"/>
    <n v="0"/>
    <x v="2"/>
    <s v="P710062"/>
    <x v="20"/>
    <s v=""/>
    <s v=""/>
    <n v="8"/>
    <n v="0.5"/>
    <n v="0.53"/>
    <n v="0"/>
    <s v=""/>
    <n v="1.88"/>
    <x v="2"/>
    <n v="0.04"/>
    <n v="0.32"/>
  </r>
  <r>
    <x v="4"/>
    <n v="0"/>
    <x v="2"/>
    <s v="P280058"/>
    <x v="40"/>
    <s v=""/>
    <s v=""/>
    <n v="4"/>
    <n v="108.41"/>
    <n v="0.57999999999999996"/>
    <n v="0"/>
    <s v=""/>
    <n v="182.12880000000001"/>
    <x v="1"/>
    <n v="15.9"/>
    <n v="63.6"/>
  </r>
  <r>
    <x v="4"/>
    <n v="0"/>
    <x v="2"/>
    <s v="P710014"/>
    <x v="15"/>
    <s v=""/>
    <s v=""/>
    <n v="8"/>
    <n v="0.09"/>
    <n v="0.53"/>
    <n v="0"/>
    <s v=""/>
    <n v="0.33839999999999998"/>
    <x v="2"/>
    <n v="5.0000000000000001E-3"/>
    <n v="0.04"/>
  </r>
  <r>
    <x v="3"/>
    <n v="4"/>
    <x v="1"/>
    <s v="B30153"/>
    <x v="61"/>
    <s v=""/>
    <s v=""/>
    <n v="22"/>
    <n v="101.92"/>
    <n v="0.57999999999999996"/>
    <n v="0"/>
    <n v="965.7428000000001"/>
    <s v=""/>
    <x v="1"/>
    <n v="13.185"/>
    <n v="316.14"/>
  </r>
  <r>
    <x v="4"/>
    <n v="0"/>
    <x v="2"/>
    <s v="P620668"/>
    <x v="41"/>
    <s v=""/>
    <s v=""/>
    <n v="44"/>
    <n v="10.32"/>
    <n v="0.53"/>
    <n v="0"/>
    <s v=""/>
    <n v="213.41759999999999"/>
    <x v="2"/>
    <n v="1.1399999999999999"/>
    <n v="50.16"/>
  </r>
  <r>
    <x v="4"/>
    <n v="0"/>
    <x v="2"/>
    <s v="P710062"/>
    <x v="20"/>
    <s v=""/>
    <s v=""/>
    <n v="44"/>
    <n v="0.5"/>
    <n v="0.53"/>
    <n v="0"/>
    <s v=""/>
    <n v="10.34"/>
    <x v="2"/>
    <n v="0.04"/>
    <n v="1.76"/>
  </r>
  <r>
    <x v="4"/>
    <n v="0"/>
    <x v="2"/>
    <s v="P265093"/>
    <x v="62"/>
    <s v=""/>
    <s v=""/>
    <n v="22"/>
    <n v="80.099999999999994"/>
    <n v="0.57999999999999996"/>
    <n v="0"/>
    <s v=""/>
    <n v="740.12400000000002"/>
    <x v="1"/>
    <n v="12"/>
    <n v="264"/>
  </r>
  <r>
    <x v="4"/>
    <n v="0"/>
    <x v="2"/>
    <s v="P710014"/>
    <x v="15"/>
    <s v=""/>
    <s v=""/>
    <n v="44"/>
    <n v="0.09"/>
    <n v="0.53"/>
    <n v="0"/>
    <s v=""/>
    <n v="1.8612"/>
    <x v="2"/>
    <n v="5.0000000000000001E-3"/>
    <n v="0.22"/>
  </r>
  <r>
    <x v="3"/>
    <n v="5"/>
    <x v="1"/>
    <s v="B18717"/>
    <x v="63"/>
    <s v=""/>
    <s v=""/>
    <n v="30"/>
    <n v="29.47"/>
    <n v="0"/>
    <n v="0"/>
    <n v="373.22700000000009"/>
    <s v=""/>
    <x v="0"/>
    <n v="4.016"/>
    <n v="120.69"/>
  </r>
  <r>
    <x v="4"/>
    <n v="0"/>
    <x v="2"/>
    <s v="P710011"/>
    <x v="10"/>
    <s v=""/>
    <s v=""/>
    <n v="60"/>
    <n v="0.16"/>
    <n v="0.53"/>
    <n v="0"/>
    <s v=""/>
    <n v="4.5119999999999996"/>
    <x v="2"/>
    <n v="7.0000000000000001E-3"/>
    <n v="0.42"/>
  </r>
  <r>
    <x v="4"/>
    <n v="0"/>
    <x v="2"/>
    <s v="P271000"/>
    <x v="64"/>
    <s v=""/>
    <s v=""/>
    <n v="30"/>
    <n v="28.2"/>
    <n v="0.57999999999999996"/>
    <n v="0"/>
    <s v=""/>
    <n v="355.32000000000005"/>
    <x v="1"/>
    <n v="3.8759999999999999"/>
    <n v="116.28"/>
  </r>
  <r>
    <x v="4"/>
    <n v="0"/>
    <x v="2"/>
    <s v="P620484"/>
    <x v="24"/>
    <s v=""/>
    <s v=""/>
    <n v="30"/>
    <n v="0.36"/>
    <n v="0.53"/>
    <n v="0"/>
    <s v=""/>
    <n v="5.0759999999999996"/>
    <x v="2"/>
    <n v="8.7999999999999995E-2"/>
    <n v="2.64"/>
  </r>
  <r>
    <x v="4"/>
    <n v="0"/>
    <x v="2"/>
    <s v="P710062"/>
    <x v="20"/>
    <s v=""/>
    <s v=""/>
    <n v="30"/>
    <n v="0.5"/>
    <n v="0.53"/>
    <n v="0"/>
    <s v=""/>
    <n v="7.05"/>
    <x v="2"/>
    <n v="0.04"/>
    <n v="1.2"/>
  </r>
  <r>
    <x v="4"/>
    <n v="0"/>
    <x v="2"/>
    <s v="P710014"/>
    <x v="15"/>
    <s v=""/>
    <s v=""/>
    <n v="30"/>
    <n v="0.09"/>
    <n v="0.53"/>
    <n v="0"/>
    <s v=""/>
    <n v="1.2689999999999999"/>
    <x v="2"/>
    <n v="5.0000000000000001E-3"/>
    <n v="0.15"/>
  </r>
  <r>
    <x v="3"/>
    <n v="5"/>
    <x v="1"/>
    <s v="B18718"/>
    <x v="65"/>
    <s v=""/>
    <s v=""/>
    <n v="22"/>
    <n v="23.61"/>
    <n v="0"/>
    <n v="0"/>
    <n v="219.38839999999999"/>
    <s v=""/>
    <x v="0"/>
    <n v="3.0225"/>
    <n v="66.649000000000001"/>
  </r>
  <r>
    <x v="4"/>
    <n v="0"/>
    <x v="2"/>
    <s v="P710011"/>
    <x v="10"/>
    <s v=""/>
    <s v=""/>
    <n v="44"/>
    <n v="0.16"/>
    <n v="0.53"/>
    <n v="0"/>
    <s v=""/>
    <n v="3.3087999999999997"/>
    <x v="2"/>
    <n v="7.0000000000000001E-3"/>
    <n v="0.308"/>
  </r>
  <r>
    <x v="4"/>
    <n v="0"/>
    <x v="2"/>
    <s v="P270019"/>
    <x v="66"/>
    <s v=""/>
    <s v=""/>
    <n v="22"/>
    <n v="22.49"/>
    <n v="0.57999999999999996"/>
    <n v="0"/>
    <s v=""/>
    <n v="207.80760000000001"/>
    <x v="1"/>
    <n v="2.8975"/>
    <n v="63.744999999999997"/>
  </r>
  <r>
    <x v="4"/>
    <n v="0"/>
    <x v="2"/>
    <s v="P620484"/>
    <x v="24"/>
    <s v=""/>
    <s v=""/>
    <n v="22"/>
    <n v="0.36"/>
    <n v="0.53"/>
    <n v="0"/>
    <s v=""/>
    <n v="3.7223999999999999"/>
    <x v="2"/>
    <n v="8.7999999999999995E-2"/>
    <n v="1.9359999999999999"/>
  </r>
  <r>
    <x v="4"/>
    <n v="0"/>
    <x v="2"/>
    <s v="P710006"/>
    <x v="48"/>
    <s v=""/>
    <s v=""/>
    <n v="22"/>
    <n v="0.35"/>
    <n v="0.53"/>
    <n v="0"/>
    <s v=""/>
    <n v="3.6189999999999993"/>
    <x v="2"/>
    <n v="2.5000000000000001E-2"/>
    <n v="0.55000000000000004"/>
  </r>
  <r>
    <x v="4"/>
    <n v="0"/>
    <x v="2"/>
    <s v="P710014"/>
    <x v="15"/>
    <s v=""/>
    <s v=""/>
    <n v="22"/>
    <n v="0.09"/>
    <n v="0.53"/>
    <n v="0"/>
    <s v=""/>
    <n v="0.93059999999999998"/>
    <x v="2"/>
    <n v="5.0000000000000001E-3"/>
    <n v="0.11"/>
  </r>
  <r>
    <x v="3"/>
    <n v="7"/>
    <x v="1"/>
    <s v="B25457"/>
    <x v="67"/>
    <s v=""/>
    <s v=""/>
    <n v="4"/>
    <n v="114.42"/>
    <n v="0"/>
    <n v="0"/>
    <n v="198.98560000000001"/>
    <s v=""/>
    <x v="0"/>
    <n v="7.1260000000000003"/>
    <n v="63.591999999999999"/>
  </r>
  <r>
    <x v="4"/>
    <n v="0"/>
    <x v="2"/>
    <s v="P110483"/>
    <x v="68"/>
    <s v=""/>
    <s v=""/>
    <n v="8"/>
    <n v="40.31"/>
    <n v="0.57999999999999996"/>
    <n v="0"/>
    <s v=""/>
    <n v="135.44160000000002"/>
    <x v="1"/>
    <n v="6.2789999999999999"/>
    <n v="50.231999999999999"/>
  </r>
  <r>
    <x v="4"/>
    <n v="0"/>
    <x v="2"/>
    <s v="P620685"/>
    <x v="69"/>
    <s v=""/>
    <s v=""/>
    <n v="16"/>
    <n v="6.66"/>
    <n v="0.53"/>
    <n v="0"/>
    <s v=""/>
    <n v="50.083199999999998"/>
    <x v="2"/>
    <n v="0.72499999999999998"/>
    <n v="11.6"/>
  </r>
  <r>
    <x v="4"/>
    <n v="0"/>
    <x v="2"/>
    <s v="P710041"/>
    <x v="70"/>
    <s v=""/>
    <s v=""/>
    <n v="16"/>
    <n v="1.07"/>
    <n v="0.53"/>
    <n v="0"/>
    <s v=""/>
    <n v="8.0464000000000002"/>
    <x v="2"/>
    <n v="7.4999999999999997E-2"/>
    <n v="1.2"/>
  </r>
  <r>
    <x v="4"/>
    <n v="0"/>
    <x v="2"/>
    <s v="P710042"/>
    <x v="7"/>
    <s v=""/>
    <s v=""/>
    <n v="16"/>
    <n v="0.21"/>
    <n v="0.53"/>
    <n v="0"/>
    <s v=""/>
    <n v="1.5791999999999999"/>
    <x v="2"/>
    <n v="0.01"/>
    <n v="0.16"/>
  </r>
  <r>
    <x v="4"/>
    <n v="0"/>
    <x v="2"/>
    <s v="P710006"/>
    <x v="48"/>
    <s v=""/>
    <s v=""/>
    <n v="4"/>
    <n v="0.35"/>
    <n v="0.53"/>
    <n v="0"/>
    <s v=""/>
    <n v="0.65799999999999992"/>
    <x v="2"/>
    <n v="2.5000000000000001E-2"/>
    <n v="0.1"/>
  </r>
  <r>
    <x v="4"/>
    <n v="0"/>
    <x v="2"/>
    <s v="P710014"/>
    <x v="15"/>
    <s v=""/>
    <s v=""/>
    <n v="4"/>
    <n v="0.09"/>
    <n v="0.53"/>
    <n v="0"/>
    <s v=""/>
    <n v="0.16919999999999999"/>
    <x v="2"/>
    <n v="5.0000000000000001E-3"/>
    <n v="0.02"/>
  </r>
  <r>
    <x v="4"/>
    <n v="0"/>
    <x v="2"/>
    <s v="P710058"/>
    <x v="30"/>
    <s v=""/>
    <s v=""/>
    <n v="40"/>
    <n v="0.16"/>
    <n v="0.53"/>
    <n v="0"/>
    <s v=""/>
    <n v="3.008"/>
    <x v="2"/>
    <n v="7.0000000000000001E-3"/>
    <n v="0.28000000000000003"/>
  </r>
  <r>
    <x v="3"/>
    <n v="7"/>
    <x v="1"/>
    <s v="B30156"/>
    <x v="71"/>
    <s v=""/>
    <s v=""/>
    <n v="4"/>
    <n v="97.34"/>
    <n v="0.57999999999999996"/>
    <n v="0"/>
    <n v="166.01920000000001"/>
    <s v=""/>
    <x v="1"/>
    <n v="6.6740000000000004"/>
    <n v="56.591999999999999"/>
  </r>
  <r>
    <x v="4"/>
    <n v="0"/>
    <x v="2"/>
    <s v="P710003"/>
    <x v="37"/>
    <s v=""/>
    <s v=""/>
    <n v="32"/>
    <n v="0.23"/>
    <n v="0.53"/>
    <n v="0"/>
    <s v=""/>
    <n v="3.4592000000000001"/>
    <x v="2"/>
    <n v="1.4999999999999999E-2"/>
    <n v="0.48"/>
  </r>
  <r>
    <x v="4"/>
    <n v="0"/>
    <x v="2"/>
    <s v="P710012"/>
    <x v="18"/>
    <s v=""/>
    <s v=""/>
    <n v="16"/>
    <n v="7.0000000000000007E-2"/>
    <n v="0.53"/>
    <n v="0"/>
    <s v=""/>
    <n v="0.52639999999999998"/>
    <x v="2"/>
    <n v="3.0000000000000001E-3"/>
    <n v="4.8000000000000001E-2"/>
  </r>
  <r>
    <x v="4"/>
    <n v="0"/>
    <x v="2"/>
    <s v="P710006"/>
    <x v="48"/>
    <s v=""/>
    <s v=""/>
    <n v="4"/>
    <n v="0.35"/>
    <n v="0.53"/>
    <n v="0"/>
    <s v=""/>
    <n v="0.65799999999999992"/>
    <x v="2"/>
    <n v="2.5000000000000001E-2"/>
    <n v="0.1"/>
  </r>
  <r>
    <x v="4"/>
    <n v="0"/>
    <x v="2"/>
    <s v="P110483"/>
    <x v="68"/>
    <s v=""/>
    <s v=""/>
    <n v="8"/>
    <n v="40.31"/>
    <n v="0.57999999999999996"/>
    <n v="0"/>
    <s v=""/>
    <n v="135.44160000000002"/>
    <x v="1"/>
    <n v="6.2789999999999999"/>
    <n v="50.231999999999999"/>
  </r>
  <r>
    <x v="4"/>
    <n v="0"/>
    <x v="2"/>
    <s v="P710014"/>
    <x v="15"/>
    <s v=""/>
    <s v=""/>
    <n v="36"/>
    <n v="0.09"/>
    <n v="0.53"/>
    <n v="0"/>
    <s v=""/>
    <n v="1.5227999999999997"/>
    <x v="2"/>
    <n v="5.0000000000000001E-3"/>
    <n v="0.18"/>
  </r>
  <r>
    <x v="4"/>
    <n v="0"/>
    <x v="2"/>
    <s v="P620288"/>
    <x v="72"/>
    <s v=""/>
    <s v=""/>
    <n v="16"/>
    <n v="2.29"/>
    <n v="0.53"/>
    <n v="0"/>
    <s v=""/>
    <n v="17.220800000000001"/>
    <x v="2"/>
    <n v="0.23"/>
    <n v="3.68"/>
  </r>
  <r>
    <x v="4"/>
    <n v="0"/>
    <x v="2"/>
    <s v="P410015"/>
    <x v="73"/>
    <s v=""/>
    <s v=""/>
    <n v="16"/>
    <n v="1.07"/>
    <n v="0.57999999999999996"/>
    <n v="0"/>
    <s v=""/>
    <n v="7.1904000000000012"/>
    <x v="1"/>
    <n v="0.11700000000000001"/>
    <n v="1.8720000000000001"/>
  </r>
  <r>
    <x v="3"/>
    <n v="9"/>
    <x v="1"/>
    <s v="B17523"/>
    <x v="74"/>
    <s v=""/>
    <s v=""/>
    <n v="6"/>
    <n v="301.83999999999997"/>
    <n v="0"/>
    <n v="0"/>
    <n v="1018.1952000000002"/>
    <s v=""/>
    <x v="0"/>
    <n v="20.640999999999998"/>
    <n v="239.59200000000001"/>
  </r>
  <r>
    <x v="4"/>
    <n v="0"/>
    <x v="2"/>
    <s v="P270018"/>
    <x v="75"/>
    <s v=""/>
    <s v=""/>
    <n v="12"/>
    <n v="127.74"/>
    <n v="0.57999999999999996"/>
    <n v="0"/>
    <s v=""/>
    <n v="643.80960000000005"/>
    <x v="1"/>
    <n v="17.994"/>
    <n v="215.928"/>
  </r>
  <r>
    <x v="4"/>
    <n v="0"/>
    <x v="2"/>
    <s v="P620532"/>
    <x v="76"/>
    <s v=""/>
    <s v=""/>
    <n v="6"/>
    <n v="10.09"/>
    <n v="0.53"/>
    <n v="0"/>
    <s v=""/>
    <n v="28.453799999999998"/>
    <x v="2"/>
    <n v="0.79"/>
    <n v="4.74"/>
  </r>
  <r>
    <x v="4"/>
    <n v="0"/>
    <x v="2"/>
    <s v="P620533"/>
    <x v="77"/>
    <s v=""/>
    <s v=""/>
    <n v="6"/>
    <n v="10.09"/>
    <n v="0.53"/>
    <n v="0"/>
    <s v=""/>
    <n v="28.453799999999998"/>
    <x v="2"/>
    <n v="0.79"/>
    <n v="4.74"/>
  </r>
  <r>
    <x v="4"/>
    <n v="0"/>
    <x v="2"/>
    <s v="P620531"/>
    <x v="78"/>
    <s v=""/>
    <s v=""/>
    <n v="12"/>
    <n v="9.4499999999999993"/>
    <n v="0.53"/>
    <n v="0"/>
    <s v=""/>
    <n v="53.297999999999995"/>
    <x v="2"/>
    <n v="0.94"/>
    <n v="11.28"/>
  </r>
  <r>
    <x v="4"/>
    <n v="0"/>
    <x v="2"/>
    <s v="P710157"/>
    <x v="51"/>
    <s v=""/>
    <s v=""/>
    <n v="12"/>
    <n v="1.3"/>
    <n v="0.53"/>
    <n v="0"/>
    <s v=""/>
    <n v="7.3319999999999999"/>
    <x v="2"/>
    <n v="9.1999999999999998E-2"/>
    <n v="1.1040000000000001"/>
  </r>
  <r>
    <x v="4"/>
    <n v="0"/>
    <x v="2"/>
    <s v="P710008"/>
    <x v="79"/>
    <s v=""/>
    <s v=""/>
    <n v="48"/>
    <n v="0.45"/>
    <n v="0.53"/>
    <n v="0"/>
    <s v=""/>
    <n v="10.151999999999999"/>
    <x v="2"/>
    <n v="0.03"/>
    <n v="1.44"/>
  </r>
  <r>
    <x v="4"/>
    <n v="0"/>
    <x v="2"/>
    <s v="P710014"/>
    <x v="15"/>
    <s v=""/>
    <s v=""/>
    <n v="72"/>
    <n v="0.09"/>
    <n v="0.53"/>
    <n v="0"/>
    <s v=""/>
    <n v="3.0455999999999994"/>
    <x v="2"/>
    <n v="5.0000000000000001E-3"/>
    <n v="0.36"/>
  </r>
  <r>
    <x v="4"/>
    <n v="0"/>
    <x v="2"/>
    <s v="P620488"/>
    <x v="80"/>
    <s v=""/>
    <s v=""/>
    <n v="4"/>
    <n v="46.98"/>
    <n v="0.57999999999999996"/>
    <n v="0"/>
    <s v=""/>
    <n v="78.926400000000001"/>
    <x v="1"/>
    <n v="1.48"/>
    <n v="5.92"/>
  </r>
  <r>
    <x v="4"/>
    <n v="0"/>
    <x v="2"/>
    <s v="P620718"/>
    <x v="81"/>
    <s v=""/>
    <s v=""/>
    <n v="4"/>
    <n v="98.05"/>
    <n v="0.57999999999999996"/>
    <n v="0"/>
    <s v=""/>
    <n v="164.72400000000002"/>
    <x v="1"/>
    <n v="3.9"/>
    <n v="15.6"/>
  </r>
  <r>
    <x v="3"/>
    <n v="22"/>
    <x v="1"/>
    <s v="B25066"/>
    <x v="82"/>
    <s v=""/>
    <s v=""/>
    <n v="1"/>
    <n v="143.93"/>
    <n v="0"/>
    <n v="0"/>
    <n v="66.709100000000007"/>
    <s v=""/>
    <x v="0"/>
    <n v="1.3660000000000001"/>
    <n v="9.4949999999999992"/>
  </r>
  <r>
    <x v="4"/>
    <n v="0"/>
    <x v="2"/>
    <s v="P710013"/>
    <x v="83"/>
    <s v=""/>
    <s v=""/>
    <n v="100"/>
    <n v="0.06"/>
    <n v="0.53"/>
    <n v="0"/>
    <s v=""/>
    <n v="2.82"/>
    <x v="2"/>
    <n v="3.0000000000000001E-3"/>
    <n v="0.3"/>
  </r>
  <r>
    <x v="4"/>
    <n v="0"/>
    <x v="2"/>
    <s v="P710046"/>
    <x v="84"/>
    <s v=""/>
    <s v=""/>
    <n v="30"/>
    <n v="0.33"/>
    <n v="0.53"/>
    <n v="0"/>
    <s v=""/>
    <n v="4.6529999999999996"/>
    <x v="2"/>
    <n v="0.02"/>
    <n v="0.6"/>
  </r>
  <r>
    <x v="4"/>
    <n v="0"/>
    <x v="2"/>
    <s v="P710002"/>
    <x v="8"/>
    <s v=""/>
    <s v=""/>
    <n v="20"/>
    <n v="0.17"/>
    <n v="0.53"/>
    <n v="0"/>
    <s v=""/>
    <n v="1.5980000000000001"/>
    <x v="2"/>
    <n v="1.4999999999999999E-2"/>
    <n v="0.3"/>
  </r>
  <r>
    <x v="4"/>
    <n v="0"/>
    <x v="2"/>
    <s v="P710008"/>
    <x v="79"/>
    <s v=""/>
    <s v=""/>
    <n v="30"/>
    <n v="0.45"/>
    <n v="0.53"/>
    <n v="0"/>
    <s v=""/>
    <n v="6.3449999999999998"/>
    <x v="2"/>
    <n v="0.03"/>
    <n v="0.9"/>
  </r>
  <r>
    <x v="4"/>
    <n v="0"/>
    <x v="2"/>
    <s v="P710062"/>
    <x v="20"/>
    <s v=""/>
    <s v=""/>
    <n v="10"/>
    <n v="0.5"/>
    <n v="0.53"/>
    <n v="0"/>
    <s v=""/>
    <n v="2.3499999999999996"/>
    <x v="2"/>
    <n v="0.04"/>
    <n v="0.4"/>
  </r>
  <r>
    <x v="4"/>
    <n v="0"/>
    <x v="2"/>
    <s v="P710096"/>
    <x v="85"/>
    <s v=""/>
    <s v=""/>
    <n v="2"/>
    <n v="2.15"/>
    <n v="0.53"/>
    <n v="0"/>
    <s v=""/>
    <n v="2.0209999999999999"/>
    <x v="2"/>
    <n v="2E-3"/>
    <n v="4.0000000000000001E-3"/>
  </r>
  <r>
    <x v="4"/>
    <n v="0"/>
    <x v="2"/>
    <s v="P710011"/>
    <x v="10"/>
    <s v=""/>
    <s v=""/>
    <n v="20"/>
    <n v="0.16"/>
    <n v="0.53"/>
    <n v="0"/>
    <s v=""/>
    <n v="1.504"/>
    <x v="2"/>
    <n v="7.0000000000000001E-3"/>
    <n v="0.14000000000000001"/>
  </r>
  <r>
    <x v="4"/>
    <n v="0"/>
    <x v="2"/>
    <s v="P730003"/>
    <x v="9"/>
    <s v=""/>
    <s v=""/>
    <n v="20"/>
    <n v="0.12"/>
    <n v="0.53"/>
    <n v="0"/>
    <s v=""/>
    <n v="1.1279999999999999"/>
    <x v="2"/>
    <n v="3.0000000000000001E-3"/>
    <n v="0.06"/>
  </r>
  <r>
    <x v="4"/>
    <n v="0"/>
    <x v="2"/>
    <s v="P620134"/>
    <x v="86"/>
    <s v=""/>
    <s v=""/>
    <n v="2"/>
    <n v="0.45"/>
    <n v="0.53"/>
    <n v="0"/>
    <s v=""/>
    <n v="0.42299999999999999"/>
    <x v="2"/>
    <n v="5.5E-2"/>
    <n v="0.11"/>
  </r>
  <r>
    <x v="4"/>
    <n v="0"/>
    <x v="2"/>
    <s v="P620178"/>
    <x v="87"/>
    <s v=""/>
    <s v=""/>
    <n v="2"/>
    <n v="1.78"/>
    <n v="0.57999999999999996"/>
    <n v="0"/>
    <s v=""/>
    <n v="1.4952000000000001"/>
    <x v="1"/>
    <n v="0.185"/>
    <n v="0.37"/>
  </r>
  <r>
    <x v="4"/>
    <n v="0"/>
    <x v="2"/>
    <s v="P620289"/>
    <x v="38"/>
    <s v=""/>
    <s v=""/>
    <n v="1"/>
    <n v="2.02"/>
    <n v="0.53"/>
    <n v="0"/>
    <s v=""/>
    <n v="0.94939999999999991"/>
    <x v="2"/>
    <n v="0.26"/>
    <n v="0.26"/>
  </r>
  <r>
    <x v="4"/>
    <n v="0"/>
    <x v="2"/>
    <s v="P710012"/>
    <x v="18"/>
    <s v=""/>
    <s v=""/>
    <n v="100"/>
    <n v="7.0000000000000007E-2"/>
    <n v="0.53"/>
    <n v="0"/>
    <s v=""/>
    <n v="3.29"/>
    <x v="2"/>
    <n v="3.0000000000000001E-3"/>
    <n v="0.3"/>
  </r>
  <r>
    <x v="4"/>
    <n v="0"/>
    <x v="2"/>
    <s v="P620016"/>
    <x v="39"/>
    <s v=""/>
    <s v=""/>
    <n v="1"/>
    <n v="0.95"/>
    <n v="0.53"/>
    <n v="0"/>
    <s v=""/>
    <n v="0.44649999999999995"/>
    <x v="2"/>
    <n v="0.13100000000000001"/>
    <n v="0.13100000000000001"/>
  </r>
  <r>
    <x v="4"/>
    <n v="0"/>
    <x v="2"/>
    <s v="P620592"/>
    <x v="88"/>
    <s v=""/>
    <s v=""/>
    <n v="5"/>
    <n v="1.37"/>
    <n v="0.57999999999999996"/>
    <n v="0"/>
    <s v=""/>
    <n v="2.8770000000000007"/>
    <x v="1"/>
    <n v="0.08"/>
    <n v="0.4"/>
  </r>
  <r>
    <x v="4"/>
    <n v="0"/>
    <x v="2"/>
    <s v="P620662"/>
    <x v="89"/>
    <s v=""/>
    <s v=""/>
    <n v="5"/>
    <n v="1.67"/>
    <n v="0.57999999999999996"/>
    <n v="0"/>
    <s v=""/>
    <n v="3.5070000000000001"/>
    <x v="1"/>
    <n v="0.105"/>
    <n v="0.52500000000000002"/>
  </r>
  <r>
    <x v="4"/>
    <n v="0"/>
    <x v="2"/>
    <s v="P710019"/>
    <x v="16"/>
    <s v=""/>
    <s v=""/>
    <n v="30"/>
    <n v="0.81"/>
    <n v="0.53"/>
    <n v="0"/>
    <s v=""/>
    <n v="11.420999999999999"/>
    <x v="2"/>
    <n v="0.05"/>
    <n v="1.5"/>
  </r>
  <r>
    <x v="4"/>
    <n v="0"/>
    <x v="2"/>
    <s v="P710003"/>
    <x v="37"/>
    <s v=""/>
    <s v=""/>
    <n v="10"/>
    <n v="0.23"/>
    <n v="0.53"/>
    <n v="0"/>
    <s v=""/>
    <n v="1.081"/>
    <x v="2"/>
    <n v="1.4999999999999999E-2"/>
    <n v="0.15"/>
  </r>
  <r>
    <x v="4"/>
    <n v="0"/>
    <x v="2"/>
    <s v="P620635"/>
    <x v="28"/>
    <s v=""/>
    <s v=""/>
    <n v="5"/>
    <n v="2.31"/>
    <n v="0.53"/>
    <n v="0"/>
    <s v=""/>
    <n v="5.4284999999999997"/>
    <x v="2"/>
    <n v="0.31"/>
    <n v="1.55"/>
  </r>
  <r>
    <x v="4"/>
    <n v="0"/>
    <x v="2"/>
    <s v="P710058"/>
    <x v="30"/>
    <s v=""/>
    <s v=""/>
    <n v="10"/>
    <n v="0.16"/>
    <n v="0.53"/>
    <n v="0"/>
    <s v=""/>
    <n v="0.752"/>
    <x v="2"/>
    <n v="7.0000000000000001E-3"/>
    <n v="7.0000000000000007E-2"/>
  </r>
  <r>
    <x v="4"/>
    <n v="0"/>
    <x v="2"/>
    <s v="P710040"/>
    <x v="27"/>
    <s v=""/>
    <s v=""/>
    <n v="10"/>
    <n v="0.51"/>
    <n v="0.53"/>
    <n v="0"/>
    <s v=""/>
    <n v="2.3969999999999998"/>
    <x v="2"/>
    <n v="0.03"/>
    <n v="0.3"/>
  </r>
  <r>
    <x v="4"/>
    <n v="0"/>
    <x v="2"/>
    <s v="P710042"/>
    <x v="7"/>
    <s v=""/>
    <s v=""/>
    <n v="50"/>
    <n v="0.21"/>
    <n v="0.53"/>
    <n v="0"/>
    <s v=""/>
    <n v="4.9349999999999996"/>
    <x v="2"/>
    <n v="0.01"/>
    <n v="0.5"/>
  </r>
  <r>
    <x v="4"/>
    <n v="0"/>
    <x v="2"/>
    <s v="P710014"/>
    <x v="15"/>
    <s v=""/>
    <s v=""/>
    <n v="125"/>
    <n v="0.09"/>
    <n v="0.53"/>
    <n v="0"/>
    <s v=""/>
    <n v="5.2874999999999996"/>
    <x v="2"/>
    <n v="5.0000000000000001E-3"/>
    <n v="0.625"/>
  </r>
  <r>
    <x v="3"/>
    <n v="12"/>
    <x v="1"/>
    <s v="B29392"/>
    <x v="90"/>
    <s v=""/>
    <s v=""/>
    <n v="1"/>
    <n v="382.82"/>
    <n v="0.57999999999999996"/>
    <n v="0"/>
    <n v="504.14060000000001"/>
    <s v=""/>
    <x v="1"/>
    <n v="25.183"/>
    <n v="49.402000000000001"/>
  </r>
  <r>
    <x v="4"/>
    <n v="0"/>
    <x v="2"/>
    <s v="P190002"/>
    <x v="4"/>
    <s v=""/>
    <s v=""/>
    <n v="1"/>
    <n v="60.79"/>
    <n v="0.57999999999999996"/>
    <n v="0"/>
    <s v=""/>
    <n v="25.5318"/>
    <x v="1"/>
    <n v="8.4139999999999997"/>
    <n v="8.4139999999999997"/>
  </r>
  <r>
    <x v="4"/>
    <n v="0"/>
    <x v="2"/>
    <s v="P710182"/>
    <x v="13"/>
    <s v=""/>
    <s v=""/>
    <n v="2"/>
    <n v="0.84"/>
    <n v="0.53"/>
    <n v="0"/>
    <s v=""/>
    <n v="0.78959999999999997"/>
    <x v="2"/>
    <n v="4.4999999999999998E-2"/>
    <n v="0.09"/>
  </r>
  <r>
    <x v="4"/>
    <n v="0"/>
    <x v="2"/>
    <s v="P710042"/>
    <x v="7"/>
    <s v=""/>
    <s v=""/>
    <n v="2"/>
    <n v="0.21"/>
    <n v="0.53"/>
    <n v="0"/>
    <s v=""/>
    <n v="0.19739999999999999"/>
    <x v="2"/>
    <n v="0.01"/>
    <n v="0.02"/>
  </r>
  <r>
    <x v="4"/>
    <n v="0"/>
    <x v="2"/>
    <s v="P510084"/>
    <x v="91"/>
    <s v=""/>
    <s v=""/>
    <n v="3"/>
    <n v="32.57"/>
    <n v="0.57999999999999996"/>
    <n v="0"/>
    <s v=""/>
    <n v="41.03820000000001"/>
    <x v="1"/>
    <n v="4.9000000000000004"/>
    <n v="14.7"/>
  </r>
  <r>
    <x v="4"/>
    <n v="0"/>
    <x v="2"/>
    <s v="P610003"/>
    <x v="92"/>
    <s v=""/>
    <s v=""/>
    <n v="6"/>
    <n v="2.73"/>
    <n v="0.53"/>
    <n v="0"/>
    <s v=""/>
    <n v="7.698599999999999"/>
    <x v="2"/>
    <n v="0.3"/>
    <n v="1.8"/>
  </r>
  <r>
    <x v="4"/>
    <n v="0"/>
    <x v="2"/>
    <s v="P610019"/>
    <x v="93"/>
    <s v=""/>
    <s v=""/>
    <n v="6"/>
    <n v="1.45"/>
    <n v="0.53"/>
    <n v="0"/>
    <s v=""/>
    <n v="4.0889999999999995"/>
    <x v="2"/>
    <n v="0.14299999999999999"/>
    <n v="0.85799999999999998"/>
  </r>
  <r>
    <x v="4"/>
    <n v="0"/>
    <x v="2"/>
    <s v="P710013"/>
    <x v="83"/>
    <s v=""/>
    <s v=""/>
    <n v="60"/>
    <n v="0.06"/>
    <n v="0.53"/>
    <n v="0"/>
    <s v=""/>
    <n v="1.6919999999999997"/>
    <x v="2"/>
    <n v="3.0000000000000001E-3"/>
    <n v="0.18"/>
  </r>
  <r>
    <x v="4"/>
    <n v="0"/>
    <x v="2"/>
    <s v="P730191"/>
    <x v="94"/>
    <s v=""/>
    <s v=""/>
    <n v="6"/>
    <n v="5.61"/>
    <n v="0.53"/>
    <n v="0"/>
    <s v=""/>
    <n v="15.820200000000002"/>
    <x v="2"/>
    <n v="0.02"/>
    <n v="0.12"/>
  </r>
  <r>
    <x v="4"/>
    <n v="0"/>
    <x v="2"/>
    <s v="P710012"/>
    <x v="18"/>
    <s v=""/>
    <s v=""/>
    <n v="10"/>
    <n v="7.0000000000000007E-2"/>
    <n v="0.53"/>
    <n v="0"/>
    <s v=""/>
    <n v="0.32900000000000001"/>
    <x v="2"/>
    <n v="3.0000000000000001E-3"/>
    <n v="0.03"/>
  </r>
  <r>
    <x v="4"/>
    <n v="0"/>
    <x v="2"/>
    <s v="P190003"/>
    <x v="5"/>
    <s v=""/>
    <s v=""/>
    <n v="2"/>
    <n v="73.47"/>
    <n v="0.57999999999999996"/>
    <n v="0"/>
    <s v=""/>
    <n v="61.714800000000004"/>
    <x v="1"/>
    <n v="11.295"/>
    <n v="22.59"/>
  </r>
  <r>
    <x v="4"/>
    <n v="0"/>
    <x v="2"/>
    <s v="P744061"/>
    <x v="95"/>
    <s v=""/>
    <s v=""/>
    <n v="12"/>
    <n v="1.02"/>
    <n v="0.25"/>
    <n v="0"/>
    <s v=""/>
    <n v="9.18"/>
    <x v="3"/>
    <n v="0.05"/>
    <n v="0.6"/>
  </r>
  <r>
    <x v="4"/>
    <n v="0"/>
    <x v="2"/>
    <s v="P744060"/>
    <x v="96"/>
    <s v=""/>
    <s v=""/>
    <n v="4"/>
    <n v="112.02"/>
    <n v="0.25"/>
    <n v="0"/>
    <s v=""/>
    <n v="336.06"/>
    <x v="3"/>
    <n v="3.3"/>
    <n v="13.2"/>
  </r>
  <r>
    <x v="1"/>
    <n v="205"/>
    <x v="0"/>
    <s v=""/>
    <x v="97"/>
    <s v=""/>
    <s v=""/>
    <n v="1"/>
    <n v="40452.980000000003"/>
    <n v="0"/>
    <n v="0"/>
    <n v="20405.27115"/>
    <s v=""/>
    <x v="0"/>
    <n v="269.08550000000002"/>
    <n v="5154.9101600000004"/>
  </r>
  <r>
    <x v="2"/>
    <n v="153"/>
    <x v="0"/>
    <s v=""/>
    <x v="98"/>
    <s v=""/>
    <s v=""/>
    <n v="1"/>
    <n v="29073.73"/>
    <n v="0"/>
    <n v="0"/>
    <n v="12802.331298000003"/>
    <s v=""/>
    <x v="0"/>
    <n v="203.94550000000001"/>
    <n v="4088.9189999999999"/>
  </r>
  <r>
    <x v="3"/>
    <n v="152"/>
    <x v="0"/>
    <s v=""/>
    <x v="99"/>
    <s v=""/>
    <s v=""/>
    <n v="1"/>
    <n v="29073.73"/>
    <n v="0"/>
    <n v="0"/>
    <n v="12802.331298000003"/>
    <s v=""/>
    <x v="0"/>
    <n v="203.94550000000001"/>
    <n v="4088.9189999999999"/>
  </r>
  <r>
    <x v="4"/>
    <n v="13"/>
    <x v="1"/>
    <s v="B28909"/>
    <x v="100"/>
    <s v=""/>
    <s v=""/>
    <n v="6"/>
    <n v="366.73166666666668"/>
    <n v="0.57999999999999996"/>
    <n v="0"/>
    <n v="937.49198400000012"/>
    <s v=""/>
    <x v="1"/>
    <n v="22.34"/>
    <n v="316.44972000000001"/>
  </r>
  <r>
    <x v="5"/>
    <n v="0"/>
    <x v="2"/>
    <s v="P620639"/>
    <x v="101"/>
    <s v=""/>
    <s v=""/>
    <n v="12"/>
    <n v="1.97"/>
    <n v="0.53"/>
    <n v="0"/>
    <s v=""/>
    <n v="11.110799999999999"/>
    <x v="2"/>
    <n v="0.14000000000000001"/>
    <n v="1.68"/>
  </r>
  <r>
    <x v="5"/>
    <n v="0"/>
    <x v="2"/>
    <s v="P620637"/>
    <x v="102"/>
    <s v=""/>
    <s v=""/>
    <n v="18"/>
    <n v="1.79"/>
    <n v="0.53"/>
    <n v="0"/>
    <s v=""/>
    <n v="15.143399999999998"/>
    <x v="2"/>
    <n v="0.24"/>
    <n v="4.32"/>
  </r>
  <r>
    <x v="5"/>
    <n v="0"/>
    <x v="2"/>
    <s v="P710005"/>
    <x v="103"/>
    <s v=""/>
    <s v=""/>
    <n v="36"/>
    <n v="0.32"/>
    <n v="0.53"/>
    <n v="0"/>
    <s v=""/>
    <n v="5.4143999999999997"/>
    <x v="2"/>
    <n v="2.5000000000000001E-2"/>
    <n v="0.9"/>
  </r>
  <r>
    <x v="5"/>
    <n v="0"/>
    <x v="2"/>
    <s v="P710012"/>
    <x v="18"/>
    <s v=""/>
    <s v=""/>
    <n v="48"/>
    <n v="7.0000000000000007E-2"/>
    <n v="0.53"/>
    <n v="0"/>
    <s v=""/>
    <n v="1.5792000000000002"/>
    <x v="2"/>
    <n v="3.0000000000000001E-3"/>
    <n v="0.14399999999999999"/>
  </r>
  <r>
    <x v="5"/>
    <n v="0"/>
    <x v="2"/>
    <s v="P340301"/>
    <x v="104"/>
    <s v=""/>
    <s v=""/>
    <n v="6"/>
    <n v="3.74"/>
    <n v="0.53"/>
    <n v="0"/>
    <s v=""/>
    <n v="10.546799999999999"/>
    <x v="2"/>
    <n v="0.64"/>
    <n v="3.84"/>
  </r>
  <r>
    <x v="5"/>
    <n v="0"/>
    <x v="2"/>
    <s v="P710008"/>
    <x v="79"/>
    <s v=""/>
    <s v=""/>
    <n v="24"/>
    <n v="0.45"/>
    <n v="0.53"/>
    <n v="0"/>
    <s v=""/>
    <n v="5.0759999999999996"/>
    <x v="2"/>
    <n v="0.03"/>
    <n v="0.72"/>
  </r>
  <r>
    <x v="5"/>
    <n v="0"/>
    <x v="2"/>
    <s v="P710002"/>
    <x v="8"/>
    <s v=""/>
    <s v=""/>
    <n v="12"/>
    <n v="0.17"/>
    <n v="0.53"/>
    <n v="0"/>
    <s v=""/>
    <n v="0.95879999999999999"/>
    <x v="2"/>
    <n v="1.4999999999999999E-2"/>
    <n v="0.18"/>
  </r>
  <r>
    <x v="5"/>
    <n v="0"/>
    <x v="2"/>
    <s v="P610003"/>
    <x v="92"/>
    <s v=""/>
    <s v=""/>
    <n v="32.04"/>
    <n v="2.73"/>
    <n v="0.53"/>
    <n v="0"/>
    <s v=""/>
    <n v="41.110523999999998"/>
    <x v="2"/>
    <n v="0.3"/>
    <n v="9.6120000000000001"/>
  </r>
  <r>
    <x v="5"/>
    <n v="0"/>
    <x v="2"/>
    <s v="P610019"/>
    <x v="93"/>
    <s v=""/>
    <s v=""/>
    <n v="32.04"/>
    <n v="1.45"/>
    <n v="0.53"/>
    <n v="0"/>
    <s v=""/>
    <n v="21.835259999999998"/>
    <x v="2"/>
    <n v="0.14299999999999999"/>
    <n v="4.5817199999999998"/>
  </r>
  <r>
    <x v="5"/>
    <n v="0"/>
    <x v="2"/>
    <s v="P710013"/>
    <x v="83"/>
    <s v=""/>
    <s v=""/>
    <n v="336"/>
    <n v="0.06"/>
    <n v="0.53"/>
    <n v="0"/>
    <s v=""/>
    <n v="9.4751999999999992"/>
    <x v="2"/>
    <n v="3.0000000000000001E-3"/>
    <n v="1.008"/>
  </r>
  <r>
    <x v="5"/>
    <n v="0"/>
    <x v="2"/>
    <s v="P510001"/>
    <x v="105"/>
    <s v=""/>
    <s v=""/>
    <n v="24"/>
    <n v="21.81"/>
    <n v="0.57999999999999996"/>
    <n v="0"/>
    <s v=""/>
    <n v="219.84479999999999"/>
    <x v="1"/>
    <n v="3.2959999999999998"/>
    <n v="79.103999999999999"/>
  </r>
  <r>
    <x v="5"/>
    <n v="0"/>
    <x v="2"/>
    <s v="P165133"/>
    <x v="106"/>
    <s v=""/>
    <s v=""/>
    <n v="12"/>
    <n v="117.53"/>
    <n v="0.57999999999999996"/>
    <n v="0"/>
    <s v=""/>
    <n v="592.35120000000006"/>
    <x v="1"/>
    <n v="17.5"/>
    <n v="210"/>
  </r>
  <r>
    <x v="5"/>
    <n v="0"/>
    <x v="2"/>
    <s v="P710014"/>
    <x v="15"/>
    <s v=""/>
    <s v=""/>
    <n v="72"/>
    <n v="0.09"/>
    <n v="0.53"/>
    <n v="0"/>
    <s v=""/>
    <n v="3.0455999999999994"/>
    <x v="2"/>
    <n v="5.0000000000000001E-3"/>
    <n v="0.36"/>
  </r>
  <r>
    <x v="4"/>
    <n v="12"/>
    <x v="1"/>
    <s v="B28910"/>
    <x v="107"/>
    <s v=""/>
    <s v=""/>
    <n v="24"/>
    <n v="182.94083333333333"/>
    <n v="0.57999999999999996"/>
    <n v="0"/>
    <n v="1872.7699680000001"/>
    <s v=""/>
    <x v="1"/>
    <n v="21.843"/>
    <n v="632.97144000000003"/>
  </r>
  <r>
    <x v="5"/>
    <n v="0"/>
    <x v="2"/>
    <s v="P620637"/>
    <x v="102"/>
    <s v=""/>
    <s v=""/>
    <n v="48"/>
    <n v="1.79"/>
    <n v="0.53"/>
    <n v="0"/>
    <s v=""/>
    <n v="40.382399999999997"/>
    <x v="2"/>
    <n v="0.24"/>
    <n v="11.52"/>
  </r>
  <r>
    <x v="5"/>
    <n v="0"/>
    <x v="2"/>
    <s v="P710005"/>
    <x v="103"/>
    <s v=""/>
    <s v=""/>
    <n v="48"/>
    <n v="0.32"/>
    <n v="0.53"/>
    <n v="0"/>
    <s v=""/>
    <n v="7.219199999999999"/>
    <x v="2"/>
    <n v="2.5000000000000001E-2"/>
    <n v="1.2"/>
  </r>
  <r>
    <x v="5"/>
    <n v="0"/>
    <x v="2"/>
    <s v="P710012"/>
    <x v="18"/>
    <s v=""/>
    <s v=""/>
    <n v="96"/>
    <n v="7.0000000000000007E-2"/>
    <n v="0.53"/>
    <n v="0"/>
    <s v=""/>
    <n v="3.1584000000000003"/>
    <x v="2"/>
    <n v="3.0000000000000001E-3"/>
    <n v="0.28799999999999998"/>
  </r>
  <r>
    <x v="5"/>
    <n v="0"/>
    <x v="2"/>
    <s v="P710002"/>
    <x v="8"/>
    <s v=""/>
    <s v=""/>
    <n v="48"/>
    <n v="0.17"/>
    <n v="0.53"/>
    <n v="0"/>
    <s v=""/>
    <n v="3.8351999999999999"/>
    <x v="2"/>
    <n v="1.4999999999999999E-2"/>
    <n v="0.72"/>
  </r>
  <r>
    <x v="5"/>
    <n v="0"/>
    <x v="2"/>
    <s v="P340301"/>
    <x v="104"/>
    <s v=""/>
    <s v=""/>
    <n v="24"/>
    <n v="3.74"/>
    <n v="0.53"/>
    <n v="0"/>
    <s v=""/>
    <n v="42.187199999999997"/>
    <x v="2"/>
    <n v="0.64"/>
    <n v="15.36"/>
  </r>
  <r>
    <x v="5"/>
    <n v="0"/>
    <x v="2"/>
    <s v="P710008"/>
    <x v="79"/>
    <s v=""/>
    <s v=""/>
    <n v="96"/>
    <n v="0.45"/>
    <n v="0.53"/>
    <n v="0"/>
    <s v=""/>
    <n v="20.303999999999998"/>
    <x v="2"/>
    <n v="0.03"/>
    <n v="2.88"/>
  </r>
  <r>
    <x v="5"/>
    <n v="0"/>
    <x v="2"/>
    <s v="P610003"/>
    <x v="92"/>
    <s v=""/>
    <s v=""/>
    <n v="64.08"/>
    <n v="2.73"/>
    <n v="0.53"/>
    <n v="0"/>
    <s v=""/>
    <n v="82.221047999999996"/>
    <x v="2"/>
    <n v="0.3"/>
    <n v="19.224"/>
  </r>
  <r>
    <x v="5"/>
    <n v="0"/>
    <x v="2"/>
    <s v="P610019"/>
    <x v="93"/>
    <s v=""/>
    <s v=""/>
    <n v="64.08"/>
    <n v="1.45"/>
    <n v="0.53"/>
    <n v="0"/>
    <s v=""/>
    <n v="43.670519999999996"/>
    <x v="2"/>
    <n v="0.14299999999999999"/>
    <n v="9.1634399999999996"/>
  </r>
  <r>
    <x v="5"/>
    <n v="0"/>
    <x v="2"/>
    <s v="P710013"/>
    <x v="83"/>
    <s v=""/>
    <s v=""/>
    <n v="672"/>
    <n v="0.06"/>
    <n v="0.53"/>
    <n v="0"/>
    <s v=""/>
    <n v="18.950399999999998"/>
    <x v="2"/>
    <n v="3.0000000000000001E-3"/>
    <n v="2.016"/>
  </r>
  <r>
    <x v="5"/>
    <n v="0"/>
    <x v="2"/>
    <s v="P510001"/>
    <x v="105"/>
    <s v=""/>
    <s v=""/>
    <n v="48"/>
    <n v="21.81"/>
    <n v="0.57999999999999996"/>
    <n v="0"/>
    <s v=""/>
    <n v="439.68959999999998"/>
    <x v="1"/>
    <n v="3.2959999999999998"/>
    <n v="158.208"/>
  </r>
  <r>
    <x v="5"/>
    <n v="0"/>
    <x v="2"/>
    <s v="P165134"/>
    <x v="108"/>
    <s v=""/>
    <s v=""/>
    <n v="24"/>
    <n v="115.38"/>
    <n v="0.57999999999999996"/>
    <n v="0"/>
    <s v=""/>
    <n v="1163.0304000000001"/>
    <x v="1"/>
    <n v="17.143000000000001"/>
    <n v="411.43200000000002"/>
  </r>
  <r>
    <x v="5"/>
    <n v="0"/>
    <x v="2"/>
    <s v="P710014"/>
    <x v="15"/>
    <s v=""/>
    <s v=""/>
    <n v="192"/>
    <n v="0.09"/>
    <n v="0.53"/>
    <n v="0"/>
    <s v=""/>
    <n v="8.1216000000000008"/>
    <x v="2"/>
    <n v="5.0000000000000001E-3"/>
    <n v="0.96"/>
  </r>
  <r>
    <x v="4"/>
    <n v="11"/>
    <x v="1"/>
    <s v="B30172"/>
    <x v="109"/>
    <s v=""/>
    <s v=""/>
    <n v="3"/>
    <n v="366.28"/>
    <n v="0.57999999999999996"/>
    <n v="0"/>
    <n v="467.88649200000003"/>
    <s v=""/>
    <x v="1"/>
    <n v="20.725000000000001"/>
    <n v="151.52886000000001"/>
  </r>
  <r>
    <x v="5"/>
    <n v="0"/>
    <x v="2"/>
    <s v="P710006"/>
    <x v="48"/>
    <s v=""/>
    <s v=""/>
    <n v="30"/>
    <n v="0.35"/>
    <n v="0.53"/>
    <n v="0"/>
    <s v=""/>
    <n v="4.9349999999999996"/>
    <x v="2"/>
    <n v="2.5000000000000001E-2"/>
    <n v="0.75"/>
  </r>
  <r>
    <x v="5"/>
    <n v="0"/>
    <x v="2"/>
    <s v="P710013"/>
    <x v="83"/>
    <s v=""/>
    <s v=""/>
    <n v="165"/>
    <n v="0.06"/>
    <n v="0.53"/>
    <n v="0"/>
    <s v=""/>
    <n v="4.6529999999999996"/>
    <x v="2"/>
    <n v="3.0000000000000001E-3"/>
    <n v="0.495"/>
  </r>
  <r>
    <x v="5"/>
    <n v="0"/>
    <x v="2"/>
    <s v="P610003"/>
    <x v="92"/>
    <s v=""/>
    <s v=""/>
    <n v="16.02"/>
    <n v="2.73"/>
    <n v="0.53"/>
    <n v="0"/>
    <s v=""/>
    <n v="20.555261999999999"/>
    <x v="2"/>
    <n v="0.3"/>
    <n v="4.806"/>
  </r>
  <r>
    <x v="5"/>
    <n v="0"/>
    <x v="2"/>
    <s v="P610019"/>
    <x v="93"/>
    <s v=""/>
    <s v=""/>
    <n v="16.02"/>
    <n v="1.45"/>
    <n v="0.53"/>
    <n v="0"/>
    <s v=""/>
    <n v="10.917629999999999"/>
    <x v="2"/>
    <n v="0.14299999999999999"/>
    <n v="2.2908599999999999"/>
  </r>
  <r>
    <x v="5"/>
    <n v="0"/>
    <x v="2"/>
    <s v="P620637"/>
    <x v="102"/>
    <s v=""/>
    <s v=""/>
    <n v="15"/>
    <n v="1.79"/>
    <n v="0.53"/>
    <n v="0"/>
    <s v=""/>
    <n v="12.6195"/>
    <x v="2"/>
    <n v="0.24"/>
    <n v="3.6"/>
  </r>
  <r>
    <x v="5"/>
    <n v="0"/>
    <x v="2"/>
    <s v="P620663"/>
    <x v="110"/>
    <s v=""/>
    <s v=""/>
    <n v="3"/>
    <n v="1.55"/>
    <n v="0.53"/>
    <n v="0"/>
    <s v=""/>
    <n v="2.1855000000000002"/>
    <x v="2"/>
    <n v="0.19"/>
    <n v="0.56999999999999995"/>
  </r>
  <r>
    <x v="5"/>
    <n v="0"/>
    <x v="2"/>
    <s v="P710012"/>
    <x v="18"/>
    <s v=""/>
    <s v=""/>
    <n v="30"/>
    <n v="7.0000000000000007E-2"/>
    <n v="0.53"/>
    <n v="0"/>
    <s v=""/>
    <n v="0.98699999999999999"/>
    <x v="2"/>
    <n v="3.0000000000000001E-3"/>
    <n v="0.09"/>
  </r>
  <r>
    <x v="5"/>
    <n v="0"/>
    <x v="2"/>
    <s v="P710046"/>
    <x v="84"/>
    <s v=""/>
    <s v=""/>
    <n v="9"/>
    <n v="0.33"/>
    <n v="0.53"/>
    <n v="0"/>
    <s v=""/>
    <n v="1.3958999999999999"/>
    <x v="2"/>
    <n v="0.02"/>
    <n v="0.18"/>
  </r>
  <r>
    <x v="5"/>
    <n v="0"/>
    <x v="2"/>
    <s v="P510001"/>
    <x v="105"/>
    <s v=""/>
    <s v=""/>
    <n v="12"/>
    <n v="21.81"/>
    <n v="0.57999999999999996"/>
    <n v="0"/>
    <s v=""/>
    <n v="109.9224"/>
    <x v="1"/>
    <n v="3.2959999999999998"/>
    <n v="39.552"/>
  </r>
  <r>
    <x v="5"/>
    <n v="0"/>
    <x v="2"/>
    <s v="P165130"/>
    <x v="111"/>
    <s v=""/>
    <s v=""/>
    <n v="6"/>
    <n v="118.28"/>
    <n v="0.57999999999999996"/>
    <n v="0"/>
    <s v=""/>
    <n v="298.06560000000007"/>
    <x v="1"/>
    <n v="16.5"/>
    <n v="99"/>
  </r>
  <r>
    <x v="5"/>
    <n v="0"/>
    <x v="2"/>
    <s v="P710014"/>
    <x v="15"/>
    <s v=""/>
    <s v=""/>
    <n v="39"/>
    <n v="0.09"/>
    <n v="0.53"/>
    <n v="0"/>
    <s v=""/>
    <n v="1.6496999999999997"/>
    <x v="2"/>
    <n v="5.0000000000000001E-3"/>
    <n v="0.19500000000000001"/>
  </r>
  <r>
    <x v="4"/>
    <n v="11"/>
    <x v="1"/>
    <s v="B30173"/>
    <x v="112"/>
    <s v=""/>
    <s v=""/>
    <n v="12"/>
    <n v="181.94083333333333"/>
    <n v="0.57999999999999996"/>
    <n v="0"/>
    <n v="929.45498400000008"/>
    <s v=""/>
    <x v="1"/>
    <n v="21.367999999999999"/>
    <n v="310.20972"/>
  </r>
  <r>
    <x v="5"/>
    <n v="0"/>
    <x v="2"/>
    <s v="P710006"/>
    <x v="48"/>
    <s v=""/>
    <s v=""/>
    <n v="48"/>
    <n v="0.35"/>
    <n v="0.53"/>
    <n v="0"/>
    <s v=""/>
    <n v="7.8959999999999981"/>
    <x v="2"/>
    <n v="2.5000000000000001E-2"/>
    <n v="1.2"/>
  </r>
  <r>
    <x v="5"/>
    <n v="0"/>
    <x v="2"/>
    <s v="P710013"/>
    <x v="83"/>
    <s v=""/>
    <s v=""/>
    <n v="324"/>
    <n v="0.06"/>
    <n v="0.53"/>
    <n v="0"/>
    <s v=""/>
    <n v="9.1367999999999991"/>
    <x v="2"/>
    <n v="3.0000000000000001E-3"/>
    <n v="0.97199999999999998"/>
  </r>
  <r>
    <x v="5"/>
    <n v="0"/>
    <x v="2"/>
    <s v="P610003"/>
    <x v="92"/>
    <s v=""/>
    <s v=""/>
    <n v="32.04"/>
    <n v="2.73"/>
    <n v="0.53"/>
    <n v="0"/>
    <s v=""/>
    <n v="41.110523999999998"/>
    <x v="2"/>
    <n v="0.3"/>
    <n v="9.6120000000000001"/>
  </r>
  <r>
    <x v="5"/>
    <n v="0"/>
    <x v="2"/>
    <s v="P610019"/>
    <x v="93"/>
    <s v=""/>
    <s v=""/>
    <n v="32.04"/>
    <n v="1.45"/>
    <n v="0.53"/>
    <n v="0"/>
    <s v=""/>
    <n v="21.835259999999998"/>
    <x v="2"/>
    <n v="0.14299999999999999"/>
    <n v="4.5817199999999998"/>
  </r>
  <r>
    <x v="5"/>
    <n v="0"/>
    <x v="2"/>
    <s v="P620637"/>
    <x v="102"/>
    <s v=""/>
    <s v=""/>
    <n v="24"/>
    <n v="1.79"/>
    <n v="0.53"/>
    <n v="0"/>
    <s v=""/>
    <n v="20.191199999999998"/>
    <x v="2"/>
    <n v="0.24"/>
    <n v="5.76"/>
  </r>
  <r>
    <x v="5"/>
    <n v="0"/>
    <x v="2"/>
    <s v="P620663"/>
    <x v="110"/>
    <s v=""/>
    <s v=""/>
    <n v="12"/>
    <n v="1.55"/>
    <n v="0.53"/>
    <n v="0"/>
    <s v=""/>
    <n v="8.7420000000000009"/>
    <x v="2"/>
    <n v="0.19"/>
    <n v="2.2799999999999998"/>
  </r>
  <r>
    <x v="5"/>
    <n v="0"/>
    <x v="2"/>
    <s v="P710012"/>
    <x v="18"/>
    <s v=""/>
    <s v=""/>
    <n v="48"/>
    <n v="7.0000000000000007E-2"/>
    <n v="0.53"/>
    <n v="0"/>
    <s v=""/>
    <n v="1.5792000000000002"/>
    <x v="2"/>
    <n v="3.0000000000000001E-3"/>
    <n v="0.14399999999999999"/>
  </r>
  <r>
    <x v="5"/>
    <n v="0"/>
    <x v="2"/>
    <s v="P710046"/>
    <x v="84"/>
    <s v=""/>
    <s v=""/>
    <n v="24"/>
    <n v="0.33"/>
    <n v="0.53"/>
    <n v="0"/>
    <s v=""/>
    <n v="3.7223999999999999"/>
    <x v="2"/>
    <n v="0.02"/>
    <n v="0.48"/>
  </r>
  <r>
    <x v="5"/>
    <n v="0"/>
    <x v="2"/>
    <s v="P510001"/>
    <x v="105"/>
    <s v=""/>
    <s v=""/>
    <n v="24"/>
    <n v="21.81"/>
    <n v="0.57999999999999996"/>
    <n v="0"/>
    <s v=""/>
    <n v="219.84479999999999"/>
    <x v="1"/>
    <n v="3.2959999999999998"/>
    <n v="79.103999999999999"/>
  </r>
  <r>
    <x v="5"/>
    <n v="0"/>
    <x v="2"/>
    <s v="P165131"/>
    <x v="113"/>
    <s v=""/>
    <s v=""/>
    <n v="12"/>
    <n v="117.53"/>
    <n v="0.57999999999999996"/>
    <n v="0"/>
    <s v=""/>
    <n v="592.35120000000006"/>
    <x v="1"/>
    <n v="17.143000000000001"/>
    <n v="205.71600000000001"/>
  </r>
  <r>
    <x v="5"/>
    <n v="0"/>
    <x v="2"/>
    <s v="P710014"/>
    <x v="15"/>
    <s v=""/>
    <s v=""/>
    <n v="72"/>
    <n v="0.09"/>
    <n v="0.53"/>
    <n v="0"/>
    <s v=""/>
    <n v="3.0455999999999994"/>
    <x v="2"/>
    <n v="5.0000000000000001E-3"/>
    <n v="0.36"/>
  </r>
  <r>
    <x v="4"/>
    <n v="9"/>
    <x v="1"/>
    <s v="B27822"/>
    <x v="114"/>
    <s v=""/>
    <s v=""/>
    <n v="3"/>
    <n v="523.73333333333335"/>
    <n v="0"/>
    <n v="0"/>
    <n v="698.06856600000003"/>
    <s v=""/>
    <x v="0"/>
    <n v="15.134"/>
    <n v="183.39617999999999"/>
  </r>
  <r>
    <x v="5"/>
    <n v="0"/>
    <x v="2"/>
    <s v="P340160"/>
    <x v="115"/>
    <s v=""/>
    <s v=""/>
    <n v="12"/>
    <n v="36.44"/>
    <n v="0.57999999999999996"/>
    <n v="0"/>
    <s v=""/>
    <n v="183.6576"/>
    <x v="1"/>
    <n v="5.22"/>
    <n v="62.64"/>
  </r>
  <r>
    <x v="5"/>
    <n v="0"/>
    <x v="2"/>
    <s v="P510003"/>
    <x v="116"/>
    <s v=""/>
    <s v=""/>
    <n v="8.1"/>
    <n v="51.47"/>
    <n v="0.53"/>
    <n v="0"/>
    <s v=""/>
    <n v="195.94628999999998"/>
    <x v="2"/>
    <n v="3.9089999999999998"/>
    <n v="31.6629"/>
  </r>
  <r>
    <x v="5"/>
    <n v="0"/>
    <x v="2"/>
    <s v="P510002"/>
    <x v="117"/>
    <s v=""/>
    <s v=""/>
    <n v="9.6"/>
    <n v="27.43"/>
    <n v="0.57999999999999996"/>
    <n v="0"/>
    <s v=""/>
    <n v="110.59775999999999"/>
    <x v="1"/>
    <n v="4.12"/>
    <n v="39.552"/>
  </r>
  <r>
    <x v="5"/>
    <n v="0"/>
    <x v="2"/>
    <s v="P610003"/>
    <x v="92"/>
    <s v=""/>
    <s v=""/>
    <n v="42.96"/>
    <n v="2.73"/>
    <n v="0.53"/>
    <n v="0"/>
    <s v=""/>
    <n v="55.121975999999997"/>
    <x v="2"/>
    <n v="0.3"/>
    <n v="12.888"/>
  </r>
  <r>
    <x v="5"/>
    <n v="0"/>
    <x v="2"/>
    <s v="P610019"/>
    <x v="93"/>
    <s v=""/>
    <s v=""/>
    <n v="42.96"/>
    <n v="1.45"/>
    <n v="0.53"/>
    <n v="0"/>
    <s v=""/>
    <n v="29.277239999999999"/>
    <x v="2"/>
    <n v="0.14299999999999999"/>
    <n v="6.1432799999999999"/>
  </r>
  <r>
    <x v="5"/>
    <n v="0"/>
    <x v="2"/>
    <s v="P710013"/>
    <x v="83"/>
    <s v=""/>
    <s v=""/>
    <n v="180"/>
    <n v="0.06"/>
    <n v="0.53"/>
    <n v="0"/>
    <s v=""/>
    <n v="5.0759999999999996"/>
    <x v="2"/>
    <n v="3.0000000000000001E-3"/>
    <n v="0.54"/>
  </r>
  <r>
    <x v="5"/>
    <n v="0"/>
    <x v="2"/>
    <s v="P340150"/>
    <x v="118"/>
    <s v=""/>
    <s v=""/>
    <n v="12"/>
    <n v="8.94"/>
    <n v="0.57999999999999996"/>
    <n v="0"/>
    <s v=""/>
    <n v="45.057600000000008"/>
    <x v="1"/>
    <n v="1.2250000000000001"/>
    <n v="14.7"/>
  </r>
  <r>
    <x v="5"/>
    <n v="0"/>
    <x v="2"/>
    <s v="P710047"/>
    <x v="119"/>
    <s v=""/>
    <s v=""/>
    <n v="510"/>
    <n v="7.0000000000000007E-2"/>
    <n v="0.53"/>
    <n v="0"/>
    <s v=""/>
    <n v="16.779"/>
    <x v="2"/>
    <n v="4.0000000000000001E-3"/>
    <n v="2.04"/>
  </r>
  <r>
    <x v="5"/>
    <n v="0"/>
    <x v="2"/>
    <s v="P410037"/>
    <x v="120"/>
    <s v=""/>
    <s v=""/>
    <n v="63"/>
    <n v="1.91"/>
    <n v="0.53"/>
    <n v="0"/>
    <s v=""/>
    <n v="56.555099999999996"/>
    <x v="2"/>
    <n v="0.21"/>
    <n v="13.23"/>
  </r>
  <r>
    <x v="4"/>
    <n v="33"/>
    <x v="1"/>
    <s v="B28921"/>
    <x v="121"/>
    <s v=""/>
    <s v=""/>
    <n v="6"/>
    <n v="374.89666666666665"/>
    <n v="0.57999999999999996"/>
    <n v="0"/>
    <n v="988.75060800000017"/>
    <s v=""/>
    <x v="1"/>
    <n v="45.842500000000001"/>
    <n v="316.73214000000002"/>
  </r>
  <r>
    <x v="5"/>
    <n v="0"/>
    <x v="2"/>
    <s v="P110070"/>
    <x v="122"/>
    <s v=""/>
    <s v=""/>
    <n v="12"/>
    <n v="8.7899999999999991"/>
    <n v="0.57999999999999996"/>
    <n v="0"/>
    <s v=""/>
    <n v="44.301600000000001"/>
    <x v="1"/>
    <n v="1.3620000000000001"/>
    <n v="16.344000000000001"/>
  </r>
  <r>
    <x v="5"/>
    <n v="0"/>
    <x v="2"/>
    <s v="P610041"/>
    <x v="123"/>
    <s v=""/>
    <s v=""/>
    <n v="6"/>
    <n v="5.14"/>
    <n v="0.25"/>
    <n v="0"/>
    <s v=""/>
    <n v="23.129999999999995"/>
    <x v="3"/>
    <n v="0.51"/>
    <n v="3.06"/>
  </r>
  <r>
    <x v="5"/>
    <n v="0"/>
    <x v="2"/>
    <s v="P121023"/>
    <x v="124"/>
    <s v=""/>
    <s v=""/>
    <n v="6"/>
    <n v="53.28"/>
    <n v="0.57999999999999996"/>
    <n v="0"/>
    <s v=""/>
    <n v="134.26560000000001"/>
    <x v="1"/>
    <n v="7.7969999999999997"/>
    <n v="46.781999999999996"/>
  </r>
  <r>
    <x v="5"/>
    <n v="0"/>
    <x v="2"/>
    <s v="P710103"/>
    <x v="125"/>
    <s v=""/>
    <s v=""/>
    <n v="12"/>
    <n v="0.19"/>
    <n v="0.53"/>
    <n v="0"/>
    <s v=""/>
    <n v="1.0716000000000001"/>
    <x v="2"/>
    <n v="0.01"/>
    <n v="0.12"/>
  </r>
  <r>
    <x v="5"/>
    <n v="0"/>
    <x v="2"/>
    <s v="P710104"/>
    <x v="126"/>
    <s v=""/>
    <s v=""/>
    <n v="12"/>
    <n v="0.05"/>
    <n v="0.53"/>
    <n v="0"/>
    <s v=""/>
    <n v="0.28200000000000003"/>
    <x v="2"/>
    <n v="3.0000000000000001E-3"/>
    <n v="3.5999999999999997E-2"/>
  </r>
  <r>
    <x v="5"/>
    <n v="0"/>
    <x v="2"/>
    <s v="P710110"/>
    <x v="127"/>
    <s v=""/>
    <s v=""/>
    <n v="12"/>
    <n v="0.09"/>
    <n v="0.53"/>
    <n v="0"/>
    <s v=""/>
    <n v="0.50760000000000005"/>
    <x v="2"/>
    <n v="2E-3"/>
    <n v="2.4E-2"/>
  </r>
  <r>
    <x v="5"/>
    <n v="0"/>
    <x v="2"/>
    <s v="P710014"/>
    <x v="15"/>
    <s v=""/>
    <s v=""/>
    <n v="228"/>
    <n v="0.09"/>
    <n v="0.53"/>
    <n v="0"/>
    <s v=""/>
    <n v="9.6443999999999992"/>
    <x v="2"/>
    <n v="5.0000000000000001E-3"/>
    <n v="1.1399999999999999"/>
  </r>
  <r>
    <x v="5"/>
    <n v="0"/>
    <x v="2"/>
    <s v="P620013"/>
    <x v="128"/>
    <s v=""/>
    <s v=""/>
    <n v="12"/>
    <n v="0.65"/>
    <n v="0.53"/>
    <n v="0"/>
    <s v=""/>
    <n v="3.6659999999999999"/>
    <x v="2"/>
    <n v="0.06"/>
    <n v="0.72"/>
  </r>
  <r>
    <x v="5"/>
    <n v="0"/>
    <x v="2"/>
    <s v="P730112"/>
    <x v="129"/>
    <s v=""/>
    <s v=""/>
    <n v="0.06"/>
    <n v="23.62"/>
    <n v="0.25"/>
    <n v="0"/>
    <s v=""/>
    <n v="1.0629"/>
    <x v="3"/>
    <n v="0.5"/>
    <n v="0.03"/>
  </r>
  <r>
    <x v="5"/>
    <n v="0"/>
    <x v="2"/>
    <s v="P121020"/>
    <x v="130"/>
    <s v=""/>
    <s v=""/>
    <n v="6"/>
    <n v="49.47"/>
    <n v="0.57999999999999996"/>
    <n v="0"/>
    <s v=""/>
    <n v="124.66440000000001"/>
    <x v="1"/>
    <n v="7.0925000000000002"/>
    <n v="42.555"/>
  </r>
  <r>
    <x v="5"/>
    <n v="0"/>
    <x v="2"/>
    <s v="P710007"/>
    <x v="55"/>
    <s v=""/>
    <s v=""/>
    <n v="12"/>
    <n v="0.38"/>
    <n v="0.53"/>
    <n v="0"/>
    <s v=""/>
    <n v="2.1432000000000002"/>
    <x v="2"/>
    <n v="0.03"/>
    <n v="0.36"/>
  </r>
  <r>
    <x v="5"/>
    <n v="0"/>
    <x v="2"/>
    <s v="P610003"/>
    <x v="92"/>
    <s v=""/>
    <s v=""/>
    <n v="7.98"/>
    <n v="2.73"/>
    <n v="0.53"/>
    <n v="0"/>
    <s v=""/>
    <n v="10.239138000000001"/>
    <x v="2"/>
    <n v="0.3"/>
    <n v="2.3940000000000001"/>
  </r>
  <r>
    <x v="5"/>
    <n v="0"/>
    <x v="2"/>
    <s v="P610019"/>
    <x v="93"/>
    <s v=""/>
    <s v=""/>
    <n v="7.98"/>
    <n v="1.45"/>
    <n v="0.53"/>
    <n v="0"/>
    <s v=""/>
    <n v="5.4383699999999999"/>
    <x v="2"/>
    <n v="0.14299999999999999"/>
    <n v="1.14114"/>
  </r>
  <r>
    <x v="5"/>
    <n v="0"/>
    <x v="2"/>
    <s v="P510137"/>
    <x v="131"/>
    <s v=""/>
    <s v=""/>
    <n v="6"/>
    <n v="60.24"/>
    <n v="0.53"/>
    <n v="0"/>
    <s v=""/>
    <n v="169.8768"/>
    <x v="2"/>
    <n v="9.44"/>
    <n v="56.64"/>
  </r>
  <r>
    <x v="5"/>
    <n v="0"/>
    <x v="2"/>
    <s v="P620592"/>
    <x v="88"/>
    <s v=""/>
    <s v=""/>
    <n v="24"/>
    <n v="1.37"/>
    <n v="0.57999999999999996"/>
    <n v="0"/>
    <s v=""/>
    <n v="13.809600000000003"/>
    <x v="1"/>
    <n v="0.08"/>
    <n v="1.92"/>
  </r>
  <r>
    <x v="5"/>
    <n v="0"/>
    <x v="2"/>
    <s v="P710008"/>
    <x v="79"/>
    <s v=""/>
    <s v=""/>
    <n v="36"/>
    <n v="0.45"/>
    <n v="0.53"/>
    <n v="0"/>
    <s v=""/>
    <n v="7.613999999999999"/>
    <x v="2"/>
    <n v="0.03"/>
    <n v="1.08"/>
  </r>
  <r>
    <x v="5"/>
    <n v="0"/>
    <x v="2"/>
    <s v="P141346"/>
    <x v="132"/>
    <s v=""/>
    <s v=""/>
    <n v="12"/>
    <n v="25.15"/>
    <n v="0.57999999999999996"/>
    <n v="0"/>
    <s v=""/>
    <n v="126.75599999999999"/>
    <x v="1"/>
    <n v="3.65"/>
    <n v="43.8"/>
  </r>
  <r>
    <x v="5"/>
    <n v="0"/>
    <x v="2"/>
    <s v="P620721"/>
    <x v="133"/>
    <s v=""/>
    <s v=""/>
    <n v="12"/>
    <n v="2.0499999999999998"/>
    <n v="0.53"/>
    <n v="0"/>
    <s v=""/>
    <n v="11.561999999999998"/>
    <x v="2"/>
    <n v="0.25"/>
    <n v="3"/>
  </r>
  <r>
    <x v="5"/>
    <n v="0"/>
    <x v="2"/>
    <s v="P620719"/>
    <x v="134"/>
    <s v=""/>
    <s v=""/>
    <n v="12"/>
    <n v="3.94"/>
    <n v="0.53"/>
    <n v="0"/>
    <s v=""/>
    <n v="22.221599999999999"/>
    <x v="2"/>
    <n v="0.35"/>
    <n v="4.2"/>
  </r>
  <r>
    <x v="5"/>
    <n v="0"/>
    <x v="2"/>
    <s v="P620720"/>
    <x v="135"/>
    <s v=""/>
    <s v=""/>
    <n v="6"/>
    <n v="1.83"/>
    <n v="0.53"/>
    <n v="0"/>
    <s v=""/>
    <n v="5.1605999999999996"/>
    <x v="2"/>
    <n v="0.21"/>
    <n v="1.26"/>
  </r>
  <r>
    <x v="5"/>
    <n v="0"/>
    <x v="2"/>
    <s v="P710002"/>
    <x v="8"/>
    <s v=""/>
    <s v=""/>
    <n v="24"/>
    <n v="0.17"/>
    <n v="0.53"/>
    <n v="0"/>
    <s v=""/>
    <n v="1.9176"/>
    <x v="2"/>
    <n v="1.4999999999999999E-2"/>
    <n v="0.36"/>
  </r>
  <r>
    <x v="5"/>
    <n v="0"/>
    <x v="2"/>
    <s v="P710046"/>
    <x v="84"/>
    <s v=""/>
    <s v=""/>
    <n v="12"/>
    <n v="0.33"/>
    <n v="0.53"/>
    <n v="0"/>
    <s v=""/>
    <n v="1.8612"/>
    <x v="2"/>
    <n v="0.02"/>
    <n v="0.24"/>
  </r>
  <r>
    <x v="5"/>
    <n v="0"/>
    <x v="2"/>
    <s v="P710003"/>
    <x v="37"/>
    <s v=""/>
    <s v=""/>
    <n v="24"/>
    <n v="0.23"/>
    <n v="0.53"/>
    <n v="0"/>
    <s v=""/>
    <n v="2.5944000000000003"/>
    <x v="2"/>
    <n v="1.4999999999999999E-2"/>
    <n v="0.36"/>
  </r>
  <r>
    <x v="5"/>
    <n v="0"/>
    <x v="2"/>
    <s v="P710005"/>
    <x v="103"/>
    <s v=""/>
    <s v=""/>
    <n v="24"/>
    <n v="0.32"/>
    <n v="0.53"/>
    <n v="0"/>
    <s v=""/>
    <n v="3.6095999999999995"/>
    <x v="2"/>
    <n v="2.5000000000000001E-2"/>
    <n v="0.6"/>
  </r>
  <r>
    <x v="5"/>
    <n v="0"/>
    <x v="2"/>
    <s v="P710058"/>
    <x v="30"/>
    <s v=""/>
    <s v=""/>
    <n v="12"/>
    <n v="0.16"/>
    <n v="0.53"/>
    <n v="0"/>
    <s v=""/>
    <n v="0.90239999999999987"/>
    <x v="2"/>
    <n v="7.0000000000000001E-3"/>
    <n v="8.4000000000000005E-2"/>
  </r>
  <r>
    <x v="5"/>
    <n v="0"/>
    <x v="2"/>
    <s v="P620444"/>
    <x v="136"/>
    <s v=""/>
    <s v=""/>
    <n v="6"/>
    <n v="21.69"/>
    <n v="0.57999999999999996"/>
    <n v="0"/>
    <s v=""/>
    <n v="54.658800000000014"/>
    <x v="1"/>
    <n v="3.54"/>
    <n v="21.24"/>
  </r>
  <r>
    <x v="5"/>
    <n v="0"/>
    <x v="2"/>
    <s v="P710012"/>
    <x v="18"/>
    <s v=""/>
    <s v=""/>
    <n v="72"/>
    <n v="7.0000000000000007E-2"/>
    <n v="0.53"/>
    <n v="0"/>
    <s v=""/>
    <n v="2.3688000000000002"/>
    <x v="2"/>
    <n v="3.0000000000000001E-3"/>
    <n v="0.216"/>
  </r>
  <r>
    <x v="5"/>
    <n v="0"/>
    <x v="2"/>
    <s v="P620728"/>
    <x v="137"/>
    <s v=""/>
    <s v=""/>
    <n v="12"/>
    <n v="2"/>
    <n v="0.53"/>
    <n v="0"/>
    <s v=""/>
    <n v="11.28"/>
    <x v="2"/>
    <n v="0.22"/>
    <n v="2.64"/>
  </r>
  <r>
    <x v="5"/>
    <n v="0"/>
    <x v="2"/>
    <s v="P620715"/>
    <x v="138"/>
    <s v=""/>
    <s v=""/>
    <n v="12"/>
    <n v="2.46"/>
    <n v="0.53"/>
    <n v="0"/>
    <s v=""/>
    <n v="13.8744"/>
    <x v="2"/>
    <n v="0.27"/>
    <n v="3.24"/>
  </r>
  <r>
    <x v="5"/>
    <n v="0"/>
    <x v="2"/>
    <s v="P710072"/>
    <x v="139"/>
    <s v=""/>
    <s v=""/>
    <n v="12"/>
    <n v="0.18"/>
    <n v="0.53"/>
    <n v="0"/>
    <s v=""/>
    <n v="1.0152000000000001"/>
    <x v="2"/>
    <n v="1.2999999999999999E-2"/>
    <n v="0.156"/>
  </r>
  <r>
    <x v="5"/>
    <n v="0"/>
    <x v="2"/>
    <s v="P620854"/>
    <x v="140"/>
    <s v=""/>
    <s v=""/>
    <n v="12"/>
    <n v="4.22"/>
    <n v="0.53"/>
    <n v="0"/>
    <s v=""/>
    <n v="23.800799999999999"/>
    <x v="2"/>
    <n v="0.26"/>
    <n v="3.12"/>
  </r>
  <r>
    <x v="5"/>
    <n v="0"/>
    <x v="2"/>
    <s v="P710010"/>
    <x v="141"/>
    <s v=""/>
    <s v=""/>
    <n v="24"/>
    <n v="0.09"/>
    <n v="0.53"/>
    <n v="0"/>
    <s v=""/>
    <n v="1.0152000000000001"/>
    <x v="2"/>
    <n v="5.0000000000000001E-3"/>
    <n v="0.12"/>
  </r>
  <r>
    <x v="5"/>
    <n v="0"/>
    <x v="2"/>
    <s v="P121006"/>
    <x v="142"/>
    <s v=""/>
    <s v=""/>
    <n v="6"/>
    <n v="60.49"/>
    <n v="0.57999999999999996"/>
    <n v="0"/>
    <s v=""/>
    <n v="152.43480000000002"/>
    <x v="1"/>
    <n v="9.625"/>
    <n v="57.75"/>
  </r>
  <r>
    <x v="4"/>
    <n v="31"/>
    <x v="1"/>
    <s v="B28922"/>
    <x v="143"/>
    <s v=""/>
    <s v=""/>
    <n v="6"/>
    <n v="323.68666666666667"/>
    <n v="0.57999999999999996"/>
    <n v="0"/>
    <n v="874.23861599999987"/>
    <s v=""/>
    <x v="1"/>
    <n v="29.251999999999999"/>
    <n v="269.85953999999998"/>
  </r>
  <r>
    <x v="5"/>
    <n v="0"/>
    <x v="2"/>
    <s v="P110070"/>
    <x v="122"/>
    <s v=""/>
    <s v=""/>
    <n v="12"/>
    <n v="8.7899999999999991"/>
    <n v="0.57999999999999996"/>
    <n v="0"/>
    <s v=""/>
    <n v="44.301600000000001"/>
    <x v="1"/>
    <n v="1.3620000000000001"/>
    <n v="16.344000000000001"/>
  </r>
  <r>
    <x v="5"/>
    <n v="0"/>
    <x v="2"/>
    <s v="P620444"/>
    <x v="136"/>
    <s v=""/>
    <s v=""/>
    <n v="12"/>
    <n v="21.69"/>
    <n v="0.57999999999999996"/>
    <n v="0"/>
    <s v=""/>
    <n v="109.31760000000003"/>
    <x v="1"/>
    <n v="3.54"/>
    <n v="42.48"/>
  </r>
  <r>
    <x v="5"/>
    <n v="0"/>
    <x v="2"/>
    <s v="P610041"/>
    <x v="123"/>
    <s v=""/>
    <s v=""/>
    <n v="12"/>
    <n v="5.14"/>
    <n v="0.25"/>
    <n v="0"/>
    <s v=""/>
    <n v="46.259999999999991"/>
    <x v="3"/>
    <n v="0.51"/>
    <n v="6.12"/>
  </r>
  <r>
    <x v="5"/>
    <n v="0"/>
    <x v="2"/>
    <s v="P121004"/>
    <x v="144"/>
    <s v=""/>
    <s v=""/>
    <n v="6"/>
    <n v="49.43"/>
    <n v="0.57999999999999996"/>
    <n v="0"/>
    <s v=""/>
    <n v="124.56360000000001"/>
    <x v="1"/>
    <n v="7.7969999999999997"/>
    <n v="46.781999999999996"/>
  </r>
  <r>
    <x v="5"/>
    <n v="0"/>
    <x v="2"/>
    <s v="P710103"/>
    <x v="125"/>
    <s v=""/>
    <s v=""/>
    <n v="24"/>
    <n v="0.19"/>
    <n v="0.53"/>
    <n v="0"/>
    <s v=""/>
    <n v="2.1432000000000002"/>
    <x v="2"/>
    <n v="0.01"/>
    <n v="0.24"/>
  </r>
  <r>
    <x v="5"/>
    <n v="0"/>
    <x v="2"/>
    <s v="P710110"/>
    <x v="127"/>
    <s v=""/>
    <s v=""/>
    <n v="24"/>
    <n v="0.09"/>
    <n v="0.53"/>
    <n v="0"/>
    <s v=""/>
    <n v="1.0152000000000001"/>
    <x v="2"/>
    <n v="2E-3"/>
    <n v="4.8000000000000001E-2"/>
  </r>
  <r>
    <x v="5"/>
    <n v="0"/>
    <x v="2"/>
    <s v="P620013"/>
    <x v="128"/>
    <s v=""/>
    <s v=""/>
    <n v="12"/>
    <n v="0.65"/>
    <n v="0.53"/>
    <n v="0"/>
    <s v=""/>
    <n v="3.6659999999999999"/>
    <x v="2"/>
    <n v="0.06"/>
    <n v="0.72"/>
  </r>
  <r>
    <x v="5"/>
    <n v="0"/>
    <x v="2"/>
    <s v="P730112"/>
    <x v="129"/>
    <s v=""/>
    <s v=""/>
    <n v="0.3"/>
    <n v="23.62"/>
    <n v="0.25"/>
    <n v="0"/>
    <s v=""/>
    <n v="5.3145000000000007"/>
    <x v="3"/>
    <n v="0.5"/>
    <n v="0.15"/>
  </r>
  <r>
    <x v="5"/>
    <n v="0"/>
    <x v="2"/>
    <s v="P710007"/>
    <x v="55"/>
    <s v=""/>
    <s v=""/>
    <n v="18"/>
    <n v="0.38"/>
    <n v="0.53"/>
    <n v="0"/>
    <s v=""/>
    <n v="3.2147999999999999"/>
    <x v="2"/>
    <n v="0.03"/>
    <n v="0.54"/>
  </r>
  <r>
    <x v="5"/>
    <n v="0"/>
    <x v="2"/>
    <s v="P610003"/>
    <x v="92"/>
    <s v=""/>
    <s v=""/>
    <n v="7.98"/>
    <n v="2.73"/>
    <n v="0.53"/>
    <n v="0"/>
    <s v=""/>
    <n v="10.239138000000001"/>
    <x v="2"/>
    <n v="0.3"/>
    <n v="2.3940000000000001"/>
  </r>
  <r>
    <x v="5"/>
    <n v="0"/>
    <x v="2"/>
    <s v="P610019"/>
    <x v="93"/>
    <s v=""/>
    <s v=""/>
    <n v="7.98"/>
    <n v="1.45"/>
    <n v="0.53"/>
    <n v="0"/>
    <s v=""/>
    <n v="5.4383699999999999"/>
    <x v="2"/>
    <n v="0.14299999999999999"/>
    <n v="1.14114"/>
  </r>
  <r>
    <x v="5"/>
    <n v="0"/>
    <x v="2"/>
    <s v="P710104"/>
    <x v="126"/>
    <s v=""/>
    <s v=""/>
    <n v="24"/>
    <n v="0.05"/>
    <n v="0.53"/>
    <n v="0"/>
    <s v=""/>
    <n v="0.56400000000000006"/>
    <x v="2"/>
    <n v="3.0000000000000001E-3"/>
    <n v="7.1999999999999995E-2"/>
  </r>
  <r>
    <x v="5"/>
    <n v="0"/>
    <x v="2"/>
    <s v="P620592"/>
    <x v="88"/>
    <s v=""/>
    <s v=""/>
    <n v="30"/>
    <n v="1.37"/>
    <n v="0.57999999999999996"/>
    <n v="0"/>
    <s v=""/>
    <n v="17.262000000000004"/>
    <x v="1"/>
    <n v="0.08"/>
    <n v="2.4"/>
  </r>
  <r>
    <x v="5"/>
    <n v="0"/>
    <x v="2"/>
    <s v="P710008"/>
    <x v="79"/>
    <s v=""/>
    <s v=""/>
    <n v="48"/>
    <n v="0.45"/>
    <n v="0.53"/>
    <n v="0"/>
    <s v=""/>
    <n v="10.151999999999999"/>
    <x v="2"/>
    <n v="0.03"/>
    <n v="1.44"/>
  </r>
  <r>
    <x v="5"/>
    <n v="0"/>
    <x v="2"/>
    <s v="P141346"/>
    <x v="132"/>
    <s v=""/>
    <s v=""/>
    <n v="18"/>
    <n v="25.15"/>
    <n v="0.57999999999999996"/>
    <n v="0"/>
    <s v=""/>
    <n v="190.13400000000001"/>
    <x v="1"/>
    <n v="3.65"/>
    <n v="65.7"/>
  </r>
  <r>
    <x v="5"/>
    <n v="0"/>
    <x v="2"/>
    <s v="P710003"/>
    <x v="37"/>
    <s v=""/>
    <s v=""/>
    <n v="24"/>
    <n v="0.23"/>
    <n v="0.53"/>
    <n v="0"/>
    <s v=""/>
    <n v="2.5944000000000003"/>
    <x v="2"/>
    <n v="1.4999999999999999E-2"/>
    <n v="0.36"/>
  </r>
  <r>
    <x v="5"/>
    <n v="0"/>
    <x v="2"/>
    <s v="P620721"/>
    <x v="133"/>
    <s v=""/>
    <s v=""/>
    <n v="18"/>
    <n v="2.0499999999999998"/>
    <n v="0.53"/>
    <n v="0"/>
    <s v=""/>
    <n v="17.343"/>
    <x v="2"/>
    <n v="0.25"/>
    <n v="4.5"/>
  </r>
  <r>
    <x v="5"/>
    <n v="0"/>
    <x v="2"/>
    <s v="P620715"/>
    <x v="138"/>
    <s v=""/>
    <s v=""/>
    <n v="6"/>
    <n v="2.46"/>
    <n v="0.53"/>
    <n v="0"/>
    <s v=""/>
    <n v="6.9371999999999998"/>
    <x v="2"/>
    <n v="0.27"/>
    <n v="1.62"/>
  </r>
  <r>
    <x v="5"/>
    <n v="0"/>
    <x v="2"/>
    <s v="P620719"/>
    <x v="134"/>
    <s v=""/>
    <s v=""/>
    <n v="18"/>
    <n v="3.94"/>
    <n v="0.53"/>
    <n v="0"/>
    <s v=""/>
    <n v="33.3324"/>
    <x v="2"/>
    <n v="0.35"/>
    <n v="6.3"/>
  </r>
  <r>
    <x v="5"/>
    <n v="0"/>
    <x v="2"/>
    <s v="P620854"/>
    <x v="140"/>
    <s v=""/>
    <s v=""/>
    <n v="6"/>
    <n v="4.22"/>
    <n v="0.53"/>
    <n v="0"/>
    <s v=""/>
    <n v="11.900399999999999"/>
    <x v="2"/>
    <n v="0.26"/>
    <n v="1.56"/>
  </r>
  <r>
    <x v="5"/>
    <n v="0"/>
    <x v="2"/>
    <s v="P620720"/>
    <x v="135"/>
    <s v=""/>
    <s v=""/>
    <n v="12"/>
    <n v="1.83"/>
    <n v="0.53"/>
    <n v="0"/>
    <s v=""/>
    <n v="10.321199999999999"/>
    <x v="2"/>
    <n v="0.21"/>
    <n v="2.52"/>
  </r>
  <r>
    <x v="5"/>
    <n v="0"/>
    <x v="2"/>
    <s v="P710002"/>
    <x v="8"/>
    <s v=""/>
    <s v=""/>
    <n v="24"/>
    <n v="0.17"/>
    <n v="0.53"/>
    <n v="0"/>
    <s v=""/>
    <n v="1.9176"/>
    <x v="2"/>
    <n v="1.4999999999999999E-2"/>
    <n v="0.36"/>
  </r>
  <r>
    <x v="5"/>
    <n v="0"/>
    <x v="2"/>
    <s v="P710005"/>
    <x v="103"/>
    <s v=""/>
    <s v=""/>
    <n v="30"/>
    <n v="0.32"/>
    <n v="0.53"/>
    <n v="0"/>
    <s v=""/>
    <n v="4.5119999999999996"/>
    <x v="2"/>
    <n v="2.5000000000000001E-2"/>
    <n v="0.75"/>
  </r>
  <r>
    <x v="5"/>
    <n v="0"/>
    <x v="2"/>
    <s v="P710046"/>
    <x v="84"/>
    <s v=""/>
    <s v=""/>
    <n v="18"/>
    <n v="0.33"/>
    <n v="0.53"/>
    <n v="0"/>
    <s v=""/>
    <n v="2.7917999999999998"/>
    <x v="2"/>
    <n v="0.02"/>
    <n v="0.36"/>
  </r>
  <r>
    <x v="5"/>
    <n v="0"/>
    <x v="2"/>
    <s v="P710058"/>
    <x v="30"/>
    <s v=""/>
    <s v=""/>
    <n v="12"/>
    <n v="0.16"/>
    <n v="0.53"/>
    <n v="0"/>
    <s v=""/>
    <n v="0.90239999999999987"/>
    <x v="2"/>
    <n v="7.0000000000000001E-3"/>
    <n v="8.4000000000000005E-2"/>
  </r>
  <r>
    <x v="5"/>
    <n v="0"/>
    <x v="2"/>
    <s v="P620725"/>
    <x v="145"/>
    <s v=""/>
    <s v=""/>
    <n v="6"/>
    <n v="1.6"/>
    <n v="0.53"/>
    <n v="0"/>
    <s v=""/>
    <n v="4.5120000000000005"/>
    <x v="2"/>
    <n v="0.14000000000000001"/>
    <n v="0.84"/>
  </r>
  <r>
    <x v="5"/>
    <n v="0"/>
    <x v="2"/>
    <s v="P710012"/>
    <x v="18"/>
    <s v=""/>
    <s v=""/>
    <n v="102"/>
    <n v="7.0000000000000007E-2"/>
    <n v="0.53"/>
    <n v="0"/>
    <s v=""/>
    <n v="3.3557999999999999"/>
    <x v="2"/>
    <n v="3.0000000000000001E-3"/>
    <n v="0.30599999999999999"/>
  </r>
  <r>
    <x v="5"/>
    <n v="0"/>
    <x v="2"/>
    <s v="P620728"/>
    <x v="137"/>
    <s v=""/>
    <s v=""/>
    <n v="12"/>
    <n v="2"/>
    <n v="0.53"/>
    <n v="0"/>
    <s v=""/>
    <n v="11.28"/>
    <x v="2"/>
    <n v="0.22"/>
    <n v="2.64"/>
  </r>
  <r>
    <x v="5"/>
    <n v="0"/>
    <x v="2"/>
    <s v="P510137"/>
    <x v="131"/>
    <s v=""/>
    <s v=""/>
    <n v="6.36"/>
    <n v="60.24"/>
    <n v="0.53"/>
    <n v="0"/>
    <s v=""/>
    <n v="180.06940800000001"/>
    <x v="2"/>
    <n v="9.44"/>
    <n v="60.038400000000003"/>
  </r>
  <r>
    <x v="5"/>
    <n v="0"/>
    <x v="2"/>
    <s v="P710014"/>
    <x v="15"/>
    <s v=""/>
    <s v=""/>
    <n v="186"/>
    <n v="0.09"/>
    <n v="0.53"/>
    <n v="0"/>
    <s v=""/>
    <n v="7.867799999999999"/>
    <x v="2"/>
    <n v="5.0000000000000001E-3"/>
    <n v="0.93"/>
  </r>
  <r>
    <x v="5"/>
    <n v="0"/>
    <x v="2"/>
    <s v="P710010"/>
    <x v="141"/>
    <s v=""/>
    <s v=""/>
    <n v="24"/>
    <n v="0.09"/>
    <n v="0.53"/>
    <n v="0"/>
    <s v=""/>
    <n v="1.0152000000000001"/>
    <x v="2"/>
    <n v="5.0000000000000001E-3"/>
    <n v="0.12"/>
  </r>
  <r>
    <x v="4"/>
    <n v="24"/>
    <x v="1"/>
    <s v="B28923"/>
    <x v="146"/>
    <s v=""/>
    <s v=""/>
    <n v="60"/>
    <n v="223.96549999999999"/>
    <n v="0.57999999999999996"/>
    <n v="0"/>
    <n v="6033.6700800000008"/>
    <s v=""/>
    <x v="1"/>
    <n v="27.440999999999999"/>
    <n v="1907.7714000000001"/>
  </r>
  <r>
    <x v="5"/>
    <n v="0"/>
    <x v="2"/>
    <s v="P620444"/>
    <x v="136"/>
    <s v=""/>
    <s v=""/>
    <n v="60"/>
    <n v="21.69"/>
    <n v="0.57999999999999996"/>
    <n v="0"/>
    <s v=""/>
    <n v="546.58800000000008"/>
    <x v="1"/>
    <n v="3.54"/>
    <n v="212.4"/>
  </r>
  <r>
    <x v="5"/>
    <n v="0"/>
    <x v="2"/>
    <s v="P610041"/>
    <x v="123"/>
    <s v=""/>
    <s v=""/>
    <n v="60"/>
    <n v="5.14"/>
    <n v="0.25"/>
    <n v="0"/>
    <s v=""/>
    <n v="231.29999999999998"/>
    <x v="3"/>
    <n v="0.51"/>
    <n v="30.6"/>
  </r>
  <r>
    <x v="5"/>
    <n v="0"/>
    <x v="2"/>
    <s v="P121004"/>
    <x v="144"/>
    <s v=""/>
    <s v=""/>
    <n v="60"/>
    <n v="49.43"/>
    <n v="0.57999999999999996"/>
    <n v="0"/>
    <s v=""/>
    <n v="1245.6360000000002"/>
    <x v="1"/>
    <n v="7.7969999999999997"/>
    <n v="467.82"/>
  </r>
  <r>
    <x v="5"/>
    <n v="0"/>
    <x v="2"/>
    <s v="P710005"/>
    <x v="103"/>
    <s v=""/>
    <s v=""/>
    <n v="180"/>
    <n v="0.32"/>
    <n v="0.53"/>
    <n v="0"/>
    <s v=""/>
    <n v="27.071999999999999"/>
    <x v="2"/>
    <n v="2.5000000000000001E-2"/>
    <n v="4.5"/>
  </r>
  <r>
    <x v="5"/>
    <n v="0"/>
    <x v="2"/>
    <s v="P710103"/>
    <x v="125"/>
    <s v=""/>
    <s v=""/>
    <n v="120"/>
    <n v="0.19"/>
    <n v="0.53"/>
    <n v="0"/>
    <s v=""/>
    <n v="10.715999999999999"/>
    <x v="2"/>
    <n v="0.01"/>
    <n v="1.2"/>
  </r>
  <r>
    <x v="5"/>
    <n v="0"/>
    <x v="2"/>
    <s v="P710104"/>
    <x v="126"/>
    <s v=""/>
    <s v=""/>
    <n v="120"/>
    <n v="0.05"/>
    <n v="0.53"/>
    <n v="0"/>
    <s v=""/>
    <n v="2.82"/>
    <x v="2"/>
    <n v="3.0000000000000001E-3"/>
    <n v="0.36"/>
  </r>
  <r>
    <x v="5"/>
    <n v="0"/>
    <x v="2"/>
    <s v="P710110"/>
    <x v="127"/>
    <s v=""/>
    <s v=""/>
    <n v="120"/>
    <n v="0.09"/>
    <n v="0.53"/>
    <n v="0"/>
    <s v=""/>
    <n v="5.0759999999999996"/>
    <x v="2"/>
    <n v="2E-3"/>
    <n v="0.24"/>
  </r>
  <r>
    <x v="5"/>
    <n v="0"/>
    <x v="2"/>
    <s v="P730112"/>
    <x v="129"/>
    <s v=""/>
    <s v=""/>
    <n v="0.6"/>
    <n v="23.62"/>
    <n v="0.25"/>
    <n v="0"/>
    <s v=""/>
    <n v="10.629000000000001"/>
    <x v="3"/>
    <n v="0.5"/>
    <n v="0.3"/>
  </r>
  <r>
    <x v="5"/>
    <n v="0"/>
    <x v="2"/>
    <s v="P710007"/>
    <x v="55"/>
    <s v=""/>
    <s v=""/>
    <n v="120"/>
    <n v="0.38"/>
    <n v="0.53"/>
    <n v="0"/>
    <s v=""/>
    <n v="21.431999999999999"/>
    <x v="2"/>
    <n v="0.03"/>
    <n v="3.6"/>
  </r>
  <r>
    <x v="5"/>
    <n v="0"/>
    <x v="2"/>
    <s v="P610003"/>
    <x v="92"/>
    <s v=""/>
    <s v=""/>
    <n v="79.8"/>
    <n v="2.73"/>
    <n v="0.53"/>
    <n v="0"/>
    <s v=""/>
    <n v="102.39137999999998"/>
    <x v="2"/>
    <n v="0.3"/>
    <n v="23.94"/>
  </r>
  <r>
    <x v="5"/>
    <n v="0"/>
    <x v="2"/>
    <s v="P610019"/>
    <x v="93"/>
    <s v=""/>
    <s v=""/>
    <n v="79.8"/>
    <n v="1.45"/>
    <n v="0.53"/>
    <n v="0"/>
    <s v=""/>
    <n v="54.383699999999997"/>
    <x v="2"/>
    <n v="0.14299999999999999"/>
    <n v="11.4114"/>
  </r>
  <r>
    <x v="5"/>
    <n v="0"/>
    <x v="2"/>
    <s v="P510137"/>
    <x v="131"/>
    <s v=""/>
    <s v=""/>
    <n v="60"/>
    <n v="60.24"/>
    <n v="0.53"/>
    <n v="0"/>
    <s v=""/>
    <n v="1698.768"/>
    <x v="2"/>
    <n v="9.44"/>
    <n v="566.4"/>
  </r>
  <r>
    <x v="5"/>
    <n v="0"/>
    <x v="2"/>
    <s v="P620592"/>
    <x v="88"/>
    <s v=""/>
    <s v=""/>
    <n v="120"/>
    <n v="1.37"/>
    <n v="0.57999999999999996"/>
    <n v="0"/>
    <s v=""/>
    <n v="69.048000000000016"/>
    <x v="1"/>
    <n v="0.08"/>
    <n v="9.6"/>
  </r>
  <r>
    <x v="5"/>
    <n v="0"/>
    <x v="2"/>
    <s v="P710008"/>
    <x v="79"/>
    <s v=""/>
    <s v=""/>
    <n v="240"/>
    <n v="0.45"/>
    <n v="0.53"/>
    <n v="0"/>
    <s v=""/>
    <n v="50.76"/>
    <x v="2"/>
    <n v="0.03"/>
    <n v="7.2"/>
  </r>
  <r>
    <x v="5"/>
    <n v="0"/>
    <x v="2"/>
    <s v="P141346"/>
    <x v="132"/>
    <s v=""/>
    <s v=""/>
    <n v="120"/>
    <n v="25.15"/>
    <n v="0.57999999999999996"/>
    <n v="0"/>
    <s v=""/>
    <n v="1267.5600000000002"/>
    <x v="1"/>
    <n v="3.65"/>
    <n v="438"/>
  </r>
  <r>
    <x v="5"/>
    <n v="0"/>
    <x v="2"/>
    <s v="P620721"/>
    <x v="133"/>
    <s v=""/>
    <s v=""/>
    <n v="120"/>
    <n v="2.0499999999999998"/>
    <n v="0.53"/>
    <n v="0"/>
    <s v=""/>
    <n v="115.61999999999998"/>
    <x v="2"/>
    <n v="0.25"/>
    <n v="30"/>
  </r>
  <r>
    <x v="5"/>
    <n v="0"/>
    <x v="2"/>
    <s v="P620719"/>
    <x v="134"/>
    <s v=""/>
    <s v=""/>
    <n v="120"/>
    <n v="3.94"/>
    <n v="0.53"/>
    <n v="0"/>
    <s v=""/>
    <n v="222.21599999999998"/>
    <x v="2"/>
    <n v="0.35"/>
    <n v="42"/>
  </r>
  <r>
    <x v="5"/>
    <n v="0"/>
    <x v="2"/>
    <s v="P620720"/>
    <x v="135"/>
    <s v=""/>
    <s v=""/>
    <n v="60"/>
    <n v="1.83"/>
    <n v="0.53"/>
    <n v="0"/>
    <s v=""/>
    <n v="51.606000000000002"/>
    <x v="2"/>
    <n v="0.21"/>
    <n v="12.6"/>
  </r>
  <r>
    <x v="5"/>
    <n v="0"/>
    <x v="2"/>
    <s v="P710046"/>
    <x v="84"/>
    <s v=""/>
    <s v=""/>
    <n v="240"/>
    <n v="0.33"/>
    <n v="0.53"/>
    <n v="0"/>
    <s v=""/>
    <n v="37.223999999999997"/>
    <x v="2"/>
    <n v="0.02"/>
    <n v="4.8"/>
  </r>
  <r>
    <x v="5"/>
    <n v="0"/>
    <x v="2"/>
    <s v="P710012"/>
    <x v="18"/>
    <s v=""/>
    <s v=""/>
    <n v="180"/>
    <n v="7.0000000000000007E-2"/>
    <n v="0.53"/>
    <n v="0"/>
    <s v=""/>
    <n v="5.9220000000000006"/>
    <x v="2"/>
    <n v="3.0000000000000001E-3"/>
    <n v="0.54"/>
  </r>
  <r>
    <x v="5"/>
    <n v="0"/>
    <x v="2"/>
    <s v="P710014"/>
    <x v="15"/>
    <s v=""/>
    <s v=""/>
    <n v="1380"/>
    <n v="0.09"/>
    <n v="0.53"/>
    <n v="0"/>
    <s v=""/>
    <n v="58.373999999999988"/>
    <x v="2"/>
    <n v="5.0000000000000001E-3"/>
    <n v="6.9"/>
  </r>
  <r>
    <x v="5"/>
    <n v="0"/>
    <x v="2"/>
    <s v="P620715"/>
    <x v="138"/>
    <s v=""/>
    <s v=""/>
    <n v="60"/>
    <n v="2.46"/>
    <n v="0.53"/>
    <n v="0"/>
    <s v=""/>
    <n v="69.372"/>
    <x v="2"/>
    <n v="0.27"/>
    <n v="16.2"/>
  </r>
  <r>
    <x v="5"/>
    <n v="0"/>
    <x v="2"/>
    <s v="P710072"/>
    <x v="139"/>
    <s v=""/>
    <s v=""/>
    <n v="120"/>
    <n v="0.18"/>
    <n v="0.53"/>
    <n v="0"/>
    <s v=""/>
    <n v="10.151999999999999"/>
    <x v="2"/>
    <n v="1.2999999999999999E-2"/>
    <n v="1.56"/>
  </r>
  <r>
    <x v="5"/>
    <n v="0"/>
    <x v="2"/>
    <s v="P620854"/>
    <x v="140"/>
    <s v=""/>
    <s v=""/>
    <n v="60"/>
    <n v="4.22"/>
    <n v="0.53"/>
    <n v="0"/>
    <s v=""/>
    <n v="119.00399999999999"/>
    <x v="2"/>
    <n v="0.26"/>
    <n v="15.6"/>
  </r>
  <r>
    <x v="2"/>
    <n v="7"/>
    <x v="0"/>
    <s v=""/>
    <x v="147"/>
    <s v=""/>
    <s v=""/>
    <n v="1"/>
    <n v="2203.58"/>
    <n v="0"/>
    <n v="0"/>
    <n v="957.16735200000005"/>
    <s v=""/>
    <x v="0"/>
    <n v="4.117"/>
    <n v="290.77415999999999"/>
  </r>
  <r>
    <x v="3"/>
    <n v="6"/>
    <x v="0"/>
    <s v=""/>
    <x v="148"/>
    <s v=""/>
    <s v=""/>
    <n v="1"/>
    <n v="2203.58"/>
    <n v="0"/>
    <n v="0"/>
    <n v="957.16735200000005"/>
    <s v=""/>
    <x v="0"/>
    <n v="4.117"/>
    <n v="290.77415999999999"/>
  </r>
  <r>
    <x v="4"/>
    <n v="5"/>
    <x v="1"/>
    <s v="B25460"/>
    <x v="149"/>
    <s v=""/>
    <s v=""/>
    <n v="36"/>
    <n v="61.210555555555558"/>
    <n v="0"/>
    <n v="0"/>
    <n v="957.16735200000005"/>
    <s v=""/>
    <x v="0"/>
    <n v="4.117"/>
    <n v="290.77415999999999"/>
  </r>
  <r>
    <x v="5"/>
    <n v="0"/>
    <x v="2"/>
    <s v="P610003"/>
    <x v="92"/>
    <s v=""/>
    <s v=""/>
    <n v="96.12"/>
    <n v="2.73"/>
    <n v="0.53"/>
    <n v="0"/>
    <s v=""/>
    <n v="123.33157199999999"/>
    <x v="2"/>
    <n v="0.3"/>
    <n v="28.835999999999999"/>
  </r>
  <r>
    <x v="5"/>
    <n v="0"/>
    <x v="2"/>
    <s v="P610019"/>
    <x v="93"/>
    <s v=""/>
    <s v=""/>
    <n v="96.12"/>
    <n v="1.45"/>
    <n v="0.53"/>
    <n v="0"/>
    <s v=""/>
    <n v="65.505779999999987"/>
    <x v="2"/>
    <n v="0.14299999999999999"/>
    <n v="13.74516"/>
  </r>
  <r>
    <x v="5"/>
    <n v="0"/>
    <x v="2"/>
    <s v="P710013"/>
    <x v="83"/>
    <s v=""/>
    <s v=""/>
    <n v="1152"/>
    <n v="0.06"/>
    <n v="0.53"/>
    <n v="0"/>
    <s v=""/>
    <n v="32.486400000000003"/>
    <x v="2"/>
    <n v="3.0000000000000001E-3"/>
    <n v="3.456"/>
  </r>
  <r>
    <x v="5"/>
    <n v="0"/>
    <x v="2"/>
    <s v="P510001"/>
    <x v="105"/>
    <s v=""/>
    <s v=""/>
    <n v="72"/>
    <n v="21.81"/>
    <n v="0.57999999999999996"/>
    <n v="0"/>
    <s v=""/>
    <n v="659.53440000000001"/>
    <x v="1"/>
    <n v="3.2959999999999998"/>
    <n v="237.31200000000001"/>
  </r>
  <r>
    <x v="5"/>
    <n v="0"/>
    <x v="2"/>
    <s v="P730173"/>
    <x v="150"/>
    <s v=""/>
    <s v=""/>
    <n v="19.8"/>
    <n v="8.1999999999999993"/>
    <n v="0.53"/>
    <n v="0"/>
    <s v=""/>
    <n v="76.30919999999999"/>
    <x v="2"/>
    <n v="0.375"/>
    <n v="7.4249999999999998"/>
  </r>
  <r>
    <x v="2"/>
    <n v="33"/>
    <x v="0"/>
    <s v=""/>
    <x v="151"/>
    <s v=""/>
    <s v=""/>
    <n v="1"/>
    <n v="6259.58"/>
    <n v="0"/>
    <n v="0"/>
    <n v="4458.9065999999993"/>
    <s v=""/>
    <x v="0"/>
    <n v="56.564"/>
    <n v="375.65800000000002"/>
  </r>
  <r>
    <x v="3"/>
    <n v="25"/>
    <x v="1"/>
    <s v="B25476"/>
    <x v="152"/>
    <s v=""/>
    <s v=""/>
    <n v="6"/>
    <n v="140.22999999999999"/>
    <n v="0"/>
    <n v="0"/>
    <n v="4451.8415999999997"/>
    <s v=""/>
    <x v="0"/>
    <n v="15.513"/>
    <n v="97.715999999999994"/>
  </r>
  <r>
    <x v="4"/>
    <n v="0"/>
    <x v="2"/>
    <s v="P710016"/>
    <x v="153"/>
    <s v=""/>
    <s v=""/>
    <n v="24"/>
    <n v="0.43"/>
    <n v="0.53"/>
    <n v="0"/>
    <s v=""/>
    <n v="4.8503999999999996"/>
    <x v="2"/>
    <n v="0.03"/>
    <n v="0.72"/>
  </r>
  <r>
    <x v="4"/>
    <n v="0"/>
    <x v="2"/>
    <s v="P710042"/>
    <x v="7"/>
    <s v=""/>
    <s v=""/>
    <n v="24"/>
    <n v="0.21"/>
    <n v="0.53"/>
    <n v="0"/>
    <s v=""/>
    <n v="2.3687999999999998"/>
    <x v="2"/>
    <n v="0.01"/>
    <n v="0.24"/>
  </r>
  <r>
    <x v="4"/>
    <n v="0"/>
    <x v="2"/>
    <s v="P620256"/>
    <x v="154"/>
    <s v=""/>
    <s v=""/>
    <n v="6"/>
    <n v="32.729999999999997"/>
    <n v="0.53"/>
    <n v="0"/>
    <s v=""/>
    <n v="92.298599999999993"/>
    <x v="2"/>
    <n v="3.33"/>
    <n v="19.98"/>
  </r>
  <r>
    <x v="4"/>
    <n v="0"/>
    <x v="2"/>
    <s v="P710011"/>
    <x v="10"/>
    <s v=""/>
    <s v=""/>
    <n v="48"/>
    <n v="0.16"/>
    <n v="0.53"/>
    <n v="0"/>
    <s v=""/>
    <n v="3.6095999999999995"/>
    <x v="2"/>
    <n v="7.0000000000000001E-3"/>
    <n v="0.33600000000000002"/>
  </r>
  <r>
    <x v="4"/>
    <n v="0"/>
    <x v="2"/>
    <s v="P710005"/>
    <x v="103"/>
    <s v=""/>
    <s v=""/>
    <n v="36"/>
    <n v="0.32"/>
    <n v="0.53"/>
    <n v="0"/>
    <s v=""/>
    <n v="5.4143999999999997"/>
    <x v="2"/>
    <n v="2.5000000000000001E-2"/>
    <n v="0.9"/>
  </r>
  <r>
    <x v="4"/>
    <n v="0"/>
    <x v="2"/>
    <s v="P741001"/>
    <x v="155"/>
    <s v=""/>
    <s v=""/>
    <n v="480"/>
    <n v="0.11"/>
    <n v="0.25"/>
    <n v="0"/>
    <s v=""/>
    <n v="39.599999999999994"/>
    <x v="3"/>
    <n v="3.0000000000000001E-3"/>
    <n v="1.44"/>
  </r>
  <r>
    <x v="4"/>
    <n v="0"/>
    <x v="2"/>
    <s v="P710012"/>
    <x v="18"/>
    <s v=""/>
    <s v=""/>
    <n v="24"/>
    <n v="7.0000000000000007E-2"/>
    <n v="0.53"/>
    <n v="0"/>
    <s v=""/>
    <n v="0.78960000000000008"/>
    <x v="2"/>
    <n v="3.0000000000000001E-3"/>
    <n v="7.1999999999999995E-2"/>
  </r>
  <r>
    <x v="4"/>
    <n v="0"/>
    <x v="2"/>
    <s v="P620635"/>
    <x v="28"/>
    <s v=""/>
    <s v=""/>
    <n v="6"/>
    <n v="2.31"/>
    <n v="0.53"/>
    <n v="0"/>
    <s v=""/>
    <n v="6.5141999999999998"/>
    <x v="2"/>
    <n v="0.31"/>
    <n v="1.86"/>
  </r>
  <r>
    <x v="4"/>
    <n v="0"/>
    <x v="2"/>
    <s v="P620013"/>
    <x v="128"/>
    <s v=""/>
    <s v=""/>
    <n v="6"/>
    <n v="0.65"/>
    <n v="0.53"/>
    <n v="0"/>
    <s v=""/>
    <n v="1.833"/>
    <x v="2"/>
    <n v="0.06"/>
    <n v="0.36"/>
  </r>
  <r>
    <x v="4"/>
    <n v="0"/>
    <x v="2"/>
    <s v="P710007"/>
    <x v="55"/>
    <s v=""/>
    <s v=""/>
    <n v="12"/>
    <n v="0.38"/>
    <n v="0.53"/>
    <n v="0"/>
    <s v=""/>
    <n v="2.1432000000000002"/>
    <x v="2"/>
    <n v="0.03"/>
    <n v="0.36"/>
  </r>
  <r>
    <x v="4"/>
    <n v="0"/>
    <x v="2"/>
    <s v="P710008"/>
    <x v="79"/>
    <s v=""/>
    <s v=""/>
    <n v="12"/>
    <n v="0.45"/>
    <n v="0.53"/>
    <n v="0"/>
    <s v=""/>
    <n v="2.5379999999999998"/>
    <x v="2"/>
    <n v="0.03"/>
    <n v="0.36"/>
  </r>
  <r>
    <x v="4"/>
    <n v="0"/>
    <x v="2"/>
    <s v="P620016"/>
    <x v="39"/>
    <s v=""/>
    <s v=""/>
    <n v="6"/>
    <n v="0.95"/>
    <n v="0.53"/>
    <n v="0"/>
    <s v=""/>
    <n v="2.6789999999999994"/>
    <x v="2"/>
    <n v="0.13100000000000001"/>
    <n v="0.78600000000000003"/>
  </r>
  <r>
    <x v="4"/>
    <n v="0"/>
    <x v="2"/>
    <s v="P710180"/>
    <x v="156"/>
    <s v=""/>
    <s v=""/>
    <n v="12"/>
    <n v="1.26"/>
    <n v="0.53"/>
    <n v="0"/>
    <s v=""/>
    <n v="7.1063999999999998"/>
    <x v="2"/>
    <n v="7.8E-2"/>
    <n v="0.93600000000000005"/>
  </r>
  <r>
    <x v="4"/>
    <n v="0"/>
    <x v="2"/>
    <s v="P141315"/>
    <x v="157"/>
    <s v=""/>
    <s v=""/>
    <n v="6"/>
    <n v="49.92"/>
    <n v="0.57999999999999996"/>
    <n v="0"/>
    <s v=""/>
    <n v="125.7984"/>
    <x v="1"/>
    <n v="7.391"/>
    <n v="44.345999999999997"/>
  </r>
  <r>
    <x v="4"/>
    <n v="0"/>
    <x v="2"/>
    <s v="P730084"/>
    <x v="158"/>
    <s v=""/>
    <s v=""/>
    <n v="12"/>
    <n v="0.24"/>
    <n v="0.53"/>
    <n v="0"/>
    <s v=""/>
    <n v="1.3535999999999999"/>
    <x v="2"/>
    <n v="5.0000000000000001E-3"/>
    <n v="0.06"/>
  </r>
  <r>
    <x v="4"/>
    <n v="0"/>
    <x v="2"/>
    <s v="P710003"/>
    <x v="37"/>
    <s v=""/>
    <s v=""/>
    <n v="12"/>
    <n v="0.23"/>
    <n v="0.53"/>
    <n v="0"/>
    <s v=""/>
    <n v="1.2972000000000001"/>
    <x v="2"/>
    <n v="1.4999999999999999E-2"/>
    <n v="0.18"/>
  </r>
  <r>
    <x v="4"/>
    <n v="0"/>
    <x v="2"/>
    <s v="P620837"/>
    <x v="159"/>
    <s v=""/>
    <s v=""/>
    <n v="6"/>
    <n v="32.270000000000003"/>
    <n v="0.53"/>
    <n v="0"/>
    <s v=""/>
    <n v="91.001400000000004"/>
    <x v="2"/>
    <n v="4.05"/>
    <n v="24.3"/>
  </r>
  <r>
    <x v="4"/>
    <n v="0"/>
    <x v="2"/>
    <s v="P710014"/>
    <x v="15"/>
    <s v=""/>
    <s v=""/>
    <n v="96"/>
    <n v="0.09"/>
    <n v="0.53"/>
    <n v="0"/>
    <s v=""/>
    <n v="4.0608000000000004"/>
    <x v="2"/>
    <n v="5.0000000000000001E-3"/>
    <n v="0.48"/>
  </r>
  <r>
    <x v="4"/>
    <n v="0"/>
    <x v="2"/>
    <s v="P742098"/>
    <x v="160"/>
    <s v=""/>
    <s v=""/>
    <n v="6"/>
    <n v="537.91"/>
    <n v="0.25"/>
    <n v="0"/>
    <s v=""/>
    <n v="2420.5950000000003"/>
    <x v="3"/>
    <n v="35.5"/>
    <n v="213"/>
  </r>
  <r>
    <x v="4"/>
    <n v="0"/>
    <x v="2"/>
    <s v="P741081A"/>
    <x v="161"/>
    <s v=""/>
    <s v=""/>
    <n v="6"/>
    <n v="96.82"/>
    <n v="0.25"/>
    <n v="0"/>
    <s v=""/>
    <n v="435.68999999999994"/>
    <x v="3"/>
    <n v="2.2999999999999998"/>
    <n v="13.8"/>
  </r>
  <r>
    <x v="4"/>
    <n v="0"/>
    <x v="2"/>
    <s v="P741214"/>
    <x v="162"/>
    <s v=""/>
    <s v=""/>
    <n v="2"/>
    <n v="605.79999999999995"/>
    <n v="0.25"/>
    <n v="0"/>
    <s v=""/>
    <n v="908.69999999999993"/>
    <x v="3"/>
    <n v="2.6"/>
    <n v="5.2"/>
  </r>
  <r>
    <x v="4"/>
    <n v="0"/>
    <x v="2"/>
    <s v="P741134"/>
    <x v="163"/>
    <s v=""/>
    <s v=""/>
    <n v="54"/>
    <n v="1.66"/>
    <n v="0.25"/>
    <n v="0"/>
    <s v=""/>
    <n v="67.23"/>
    <x v="3"/>
    <n v="0.2"/>
    <n v="10.8"/>
  </r>
  <r>
    <x v="4"/>
    <n v="0"/>
    <x v="2"/>
    <s v="P741008"/>
    <x v="164"/>
    <s v=""/>
    <s v=""/>
    <n v="54"/>
    <n v="1.29"/>
    <n v="0.25"/>
    <n v="0"/>
    <s v=""/>
    <n v="52.244999999999997"/>
    <x v="3"/>
    <n v="0.12"/>
    <n v="6.48"/>
  </r>
  <r>
    <x v="4"/>
    <n v="0"/>
    <x v="2"/>
    <s v="P741027"/>
    <x v="165"/>
    <s v=""/>
    <s v=""/>
    <n v="102"/>
    <n v="0.96"/>
    <n v="0.25"/>
    <n v="0"/>
    <s v=""/>
    <n v="73.44"/>
    <x v="3"/>
    <n v="0.16"/>
    <n v="16.32"/>
  </r>
  <r>
    <x v="4"/>
    <n v="0"/>
    <x v="2"/>
    <s v="P741008"/>
    <x v="164"/>
    <s v=""/>
    <s v=""/>
    <n v="102"/>
    <n v="1.29"/>
    <n v="0.25"/>
    <n v="0"/>
    <s v=""/>
    <n v="98.685000000000002"/>
    <x v="3"/>
    <n v="0.12"/>
    <n v="12.24"/>
  </r>
  <r>
    <x v="3"/>
    <n v="6"/>
    <x v="1"/>
    <s v="B31102"/>
    <x v="166"/>
    <s v=""/>
    <s v=""/>
    <n v="2"/>
    <n v="4.71"/>
    <n v="0.57999999999999996"/>
    <n v="0"/>
    <n v="7.0650000000000004"/>
    <s v=""/>
    <x v="1"/>
    <n v="1.0999999999999999E-2"/>
    <n v="4.2000000000000003E-2"/>
  </r>
  <r>
    <x v="4"/>
    <n v="0"/>
    <x v="2"/>
    <s v="P743244"/>
    <x v="167"/>
    <s v=""/>
    <s v=""/>
    <n v="4"/>
    <n v="1.37"/>
    <n v="0.25"/>
    <n v="0"/>
    <s v=""/>
    <n v="4.1100000000000003"/>
    <x v="3"/>
    <n v="0.01"/>
    <n v="0.04"/>
  </r>
  <r>
    <x v="4"/>
    <n v="0"/>
    <x v="2"/>
    <s v="P743246"/>
    <x v="168"/>
    <s v=""/>
    <s v=""/>
    <n v="2"/>
    <n v="1.97"/>
    <n v="0.25"/>
    <n v="0"/>
    <s v=""/>
    <n v="2.9550000000000001"/>
    <x v="3"/>
    <n v="1E-3"/>
    <n v="2E-3"/>
  </r>
  <r>
    <x v="4"/>
    <n v="0"/>
    <x v="2"/>
    <s v="PNOTNI103OCDFFR"/>
    <x v="169"/>
    <s v=""/>
    <s v=""/>
    <n v="1"/>
    <n v="0"/>
    <n v="0"/>
    <n v="0"/>
    <s v=""/>
    <n v="0"/>
    <x v="0"/>
    <n v="0.01"/>
    <n v="0.01"/>
  </r>
  <r>
    <x v="4"/>
    <n v="0"/>
    <x v="2"/>
    <s v="PNOTNI103OCDFES"/>
    <x v="170"/>
    <s v=""/>
    <s v=""/>
    <n v="1"/>
    <n v="0"/>
    <n v="0"/>
    <n v="0"/>
    <s v=""/>
    <n v="0"/>
    <x v="0"/>
    <n v="0.01"/>
    <n v="0.01"/>
  </r>
  <r>
    <x v="4"/>
    <n v="0"/>
    <x v="2"/>
    <s v="PDECCONFOCDF"/>
    <x v="171"/>
    <s v=""/>
    <s v=""/>
    <n v="2"/>
    <n v="0"/>
    <n v="0"/>
    <n v="0"/>
    <s v=""/>
    <n v="0"/>
    <x v="0"/>
    <n v="0.01"/>
    <n v="0.02"/>
  </r>
  <r>
    <x v="4"/>
    <n v="0"/>
    <x v="2"/>
    <s v="PETIQ_OCDFCE"/>
    <x v="172"/>
    <s v=""/>
    <s v=""/>
    <n v="2"/>
    <n v="0"/>
    <n v="0"/>
    <n v="0"/>
    <s v=""/>
    <n v="0"/>
    <x v="0"/>
    <n v="0.01"/>
    <n v="0.02"/>
  </r>
  <r>
    <x v="2"/>
    <n v="2"/>
    <x v="0"/>
    <s v=""/>
    <x v="173"/>
    <s v=""/>
    <s v=""/>
    <n v="1"/>
    <n v="2897.37"/>
    <n v="0"/>
    <n v="0"/>
    <n v="2173.0275000000001"/>
    <s v=""/>
    <x v="0"/>
    <n v="1.8"/>
    <n v="396.9"/>
  </r>
  <r>
    <x v="3"/>
    <n v="0"/>
    <x v="2"/>
    <s v="P807450F"/>
    <x v="174"/>
    <s v=""/>
    <s v="P807450F / 6*49mL"/>
    <n v="294"/>
    <n v="6.57"/>
    <n v="0.25"/>
    <n v="0"/>
    <s v=""/>
    <n v="1448.6850000000002"/>
    <x v="4"/>
    <n v="0.9"/>
    <n v="264.60000000000002"/>
  </r>
  <r>
    <x v="3"/>
    <n v="0"/>
    <x v="2"/>
    <s v="P807450F"/>
    <x v="174"/>
    <s v=""/>
    <s v="P807450F / 6*49mL"/>
    <n v="147"/>
    <n v="6.57"/>
    <n v="0.25"/>
    <n v="0"/>
    <s v=""/>
    <n v="724.34250000000009"/>
    <x v="4"/>
    <n v="0.9"/>
    <n v="132.30000000000001"/>
  </r>
  <r>
    <x v="2"/>
    <n v="5"/>
    <x v="0"/>
    <s v=""/>
    <x v="175"/>
    <s v=""/>
    <s v=""/>
    <n v="1"/>
    <n v="18.72"/>
    <n v="0"/>
    <n v="0"/>
    <n v="13.838399999999998"/>
    <s v=""/>
    <x v="0"/>
    <n v="2.6589999999999998"/>
    <n v="2.6589999999999998"/>
  </r>
  <r>
    <x v="3"/>
    <n v="4"/>
    <x v="1"/>
    <s v="B12283"/>
    <x v="176"/>
    <s v=""/>
    <s v=""/>
    <n v="1"/>
    <n v="18.72"/>
    <n v="0"/>
    <n v="0"/>
    <n v="13.838399999999998"/>
    <s v=""/>
    <x v="0"/>
    <n v="2.6589999999999998"/>
    <n v="2.6589999999999998"/>
  </r>
  <r>
    <x v="4"/>
    <n v="0"/>
    <x v="2"/>
    <s v="P744037"/>
    <x v="177"/>
    <s v=""/>
    <s v=""/>
    <n v="1"/>
    <n v="5.85"/>
    <n v="0.25"/>
    <n v="0"/>
    <s v=""/>
    <n v="4.3874999999999993"/>
    <x v="3"/>
    <n v="1.0549999999999999"/>
    <n v="1.0549999999999999"/>
  </r>
  <r>
    <x v="4"/>
    <n v="0"/>
    <x v="2"/>
    <s v="P744038"/>
    <x v="178"/>
    <s v=""/>
    <s v=""/>
    <n v="1"/>
    <n v="12.15"/>
    <n v="0.25"/>
    <n v="0"/>
    <s v=""/>
    <n v="9.1125000000000007"/>
    <x v="3"/>
    <n v="1.5640000000000001"/>
    <n v="1.5640000000000001"/>
  </r>
  <r>
    <x v="4"/>
    <n v="0"/>
    <x v="2"/>
    <s v="P710040"/>
    <x v="27"/>
    <s v=""/>
    <s v=""/>
    <n v="1"/>
    <n v="0.51"/>
    <n v="0.53"/>
    <n v="0"/>
    <s v=""/>
    <n v="0.2397"/>
    <x v="2"/>
    <n v="0.03"/>
    <n v="0.03"/>
  </r>
  <r>
    <x v="4"/>
    <n v="0"/>
    <x v="2"/>
    <s v="P710042"/>
    <x v="7"/>
    <s v=""/>
    <s v=""/>
    <n v="1"/>
    <n v="0.21"/>
    <n v="0.53"/>
    <n v="0"/>
    <s v=""/>
    <n v="9.8699999999999996E-2"/>
    <x v="2"/>
    <n v="0.01"/>
    <n v="0.01"/>
  </r>
  <r>
    <x v="1"/>
    <n v="59"/>
    <x v="0"/>
    <s v=""/>
    <x v="179"/>
    <s v=""/>
    <s v=""/>
    <n v="1"/>
    <n v="5905.63"/>
    <n v="0"/>
    <n v="0"/>
    <n v="3764.3788160000004"/>
    <s v=""/>
    <x v="0"/>
    <n v="113.163"/>
    <n v="558.89099999999996"/>
  </r>
  <r>
    <x v="2"/>
    <n v="58"/>
    <x v="0"/>
    <s v=""/>
    <x v="180"/>
    <s v=""/>
    <s v=""/>
    <n v="1"/>
    <n v="5905.63"/>
    <n v="0"/>
    <n v="0"/>
    <n v="3764.3788160000004"/>
    <s v=""/>
    <x v="0"/>
    <n v="113.163"/>
    <n v="558.89099999999996"/>
  </r>
  <r>
    <x v="3"/>
    <n v="30"/>
    <x v="0"/>
    <s v=""/>
    <x v="181"/>
    <s v=""/>
    <s v=""/>
    <n v="1"/>
    <n v="1748.12"/>
    <n v="0"/>
    <n v="0"/>
    <n v="750.57321599999977"/>
    <s v=""/>
    <x v="0"/>
    <n v="62.518000000000001"/>
    <n v="245.23480000000001"/>
  </r>
  <r>
    <x v="4"/>
    <n v="18"/>
    <x v="1"/>
    <s v="B30243"/>
    <x v="182"/>
    <s v=""/>
    <s v=""/>
    <n v="2"/>
    <n v="717.82"/>
    <n v="0.57999999999999996"/>
    <n v="0"/>
    <n v="618.20361600000001"/>
    <s v=""/>
    <x v="1"/>
    <n v="50.591000000000001"/>
    <n v="198.41424000000001"/>
  </r>
  <r>
    <x v="5"/>
    <n v="0"/>
    <x v="2"/>
    <s v="P141116"/>
    <x v="183"/>
    <s v=""/>
    <s v=""/>
    <n v="2"/>
    <n v="38.1"/>
    <n v="0.57999999999999996"/>
    <n v="0"/>
    <s v=""/>
    <n v="32.004000000000005"/>
    <x v="1"/>
    <n v="5.8860000000000001"/>
    <n v="11.772"/>
  </r>
  <r>
    <x v="5"/>
    <n v="0"/>
    <x v="2"/>
    <s v="P710007"/>
    <x v="55"/>
    <s v=""/>
    <s v=""/>
    <n v="12"/>
    <n v="0.38"/>
    <n v="0.53"/>
    <n v="0"/>
    <s v=""/>
    <n v="2.1432000000000002"/>
    <x v="2"/>
    <n v="0.03"/>
    <n v="0.36"/>
  </r>
  <r>
    <x v="5"/>
    <n v="0"/>
    <x v="2"/>
    <s v="P710062"/>
    <x v="20"/>
    <s v=""/>
    <s v=""/>
    <n v="4"/>
    <n v="0.5"/>
    <n v="0.53"/>
    <n v="0"/>
    <s v=""/>
    <n v="0.94"/>
    <x v="2"/>
    <n v="0.04"/>
    <n v="0.16"/>
  </r>
  <r>
    <x v="5"/>
    <n v="0"/>
    <x v="2"/>
    <s v="P710010"/>
    <x v="141"/>
    <s v=""/>
    <s v=""/>
    <n v="24"/>
    <n v="0.09"/>
    <n v="0.53"/>
    <n v="0"/>
    <s v=""/>
    <n v="1.0152000000000001"/>
    <x v="2"/>
    <n v="5.0000000000000001E-3"/>
    <n v="0.12"/>
  </r>
  <r>
    <x v="5"/>
    <n v="0"/>
    <x v="2"/>
    <s v="P710012"/>
    <x v="18"/>
    <s v=""/>
    <s v=""/>
    <n v="46"/>
    <n v="7.0000000000000007E-2"/>
    <n v="0.53"/>
    <n v="0"/>
    <s v=""/>
    <n v="1.5134000000000001"/>
    <x v="2"/>
    <n v="3.0000000000000001E-3"/>
    <n v="0.13800000000000001"/>
  </r>
  <r>
    <x v="5"/>
    <n v="0"/>
    <x v="2"/>
    <s v="P710013"/>
    <x v="83"/>
    <s v=""/>
    <s v=""/>
    <n v="8"/>
    <n v="0.06"/>
    <n v="0.53"/>
    <n v="0"/>
    <s v=""/>
    <n v="0.22559999999999997"/>
    <x v="2"/>
    <n v="3.0000000000000001E-3"/>
    <n v="2.4E-2"/>
  </r>
  <r>
    <x v="5"/>
    <n v="0"/>
    <x v="2"/>
    <s v="P510003"/>
    <x v="116"/>
    <s v=""/>
    <s v=""/>
    <n v="3.84"/>
    <n v="51.47"/>
    <n v="0.53"/>
    <n v="0"/>
    <s v=""/>
    <n v="92.893055999999987"/>
    <x v="2"/>
    <n v="3.9089999999999998"/>
    <n v="15.01056"/>
  </r>
  <r>
    <x v="5"/>
    <n v="0"/>
    <x v="2"/>
    <s v="P610003"/>
    <x v="92"/>
    <s v=""/>
    <s v=""/>
    <n v="12.8"/>
    <n v="2.73"/>
    <n v="0.53"/>
    <n v="0"/>
    <s v=""/>
    <n v="16.423680000000001"/>
    <x v="2"/>
    <n v="0.3"/>
    <n v="3.84"/>
  </r>
  <r>
    <x v="5"/>
    <n v="0"/>
    <x v="2"/>
    <s v="P610019"/>
    <x v="93"/>
    <s v=""/>
    <s v=""/>
    <n v="12.8"/>
    <n v="1.45"/>
    <n v="0.53"/>
    <n v="0"/>
    <s v=""/>
    <n v="8.7231999999999985"/>
    <x v="2"/>
    <n v="0.14299999999999999"/>
    <n v="1.8304"/>
  </r>
  <r>
    <x v="5"/>
    <n v="0"/>
    <x v="2"/>
    <s v="P620173"/>
    <x v="184"/>
    <s v=""/>
    <s v=""/>
    <n v="4"/>
    <n v="3.1"/>
    <n v="0.53"/>
    <n v="0"/>
    <s v=""/>
    <n v="5.8279999999999994"/>
    <x v="2"/>
    <n v="0.25"/>
    <n v="1"/>
  </r>
  <r>
    <x v="5"/>
    <n v="0"/>
    <x v="2"/>
    <s v="P110102"/>
    <x v="185"/>
    <s v=""/>
    <s v=""/>
    <n v="3.84"/>
    <n v="37.75"/>
    <n v="0.57999999999999996"/>
    <n v="0"/>
    <s v=""/>
    <n v="60.883200000000009"/>
    <x v="1"/>
    <n v="5.9420000000000002"/>
    <n v="22.81728"/>
  </r>
  <r>
    <x v="5"/>
    <n v="0"/>
    <x v="2"/>
    <s v="P620255"/>
    <x v="186"/>
    <s v=""/>
    <s v=""/>
    <n v="36"/>
    <n v="0.26"/>
    <n v="0.53"/>
    <n v="0"/>
    <s v=""/>
    <n v="4.3991999999999996"/>
    <x v="2"/>
    <n v="1.4999999999999999E-2"/>
    <n v="0.54"/>
  </r>
  <r>
    <x v="5"/>
    <n v="0"/>
    <x v="2"/>
    <s v="P710088"/>
    <x v="187"/>
    <s v=""/>
    <s v=""/>
    <n v="36"/>
    <n v="0.04"/>
    <n v="0.53"/>
    <n v="0"/>
    <s v=""/>
    <n v="0.67679999999999996"/>
    <x v="2"/>
    <n v="1E-3"/>
    <n v="3.5999999999999997E-2"/>
  </r>
  <r>
    <x v="5"/>
    <n v="0"/>
    <x v="2"/>
    <s v="P141267"/>
    <x v="188"/>
    <s v=""/>
    <s v=""/>
    <n v="4"/>
    <n v="36.4"/>
    <n v="0.57999999999999996"/>
    <n v="0"/>
    <s v=""/>
    <n v="61.152000000000001"/>
    <x v="1"/>
    <n v="5.7030000000000003"/>
    <n v="22.812000000000001"/>
  </r>
  <r>
    <x v="5"/>
    <n v="0"/>
    <x v="2"/>
    <s v="P620289"/>
    <x v="38"/>
    <s v=""/>
    <s v=""/>
    <n v="6"/>
    <n v="2.02"/>
    <n v="0.53"/>
    <n v="0"/>
    <s v=""/>
    <n v="5.6964000000000006"/>
    <x v="2"/>
    <n v="0.26"/>
    <n v="1.56"/>
  </r>
  <r>
    <x v="5"/>
    <n v="0"/>
    <x v="2"/>
    <s v="P620016"/>
    <x v="39"/>
    <s v=""/>
    <s v=""/>
    <n v="6"/>
    <n v="0.95"/>
    <n v="0.53"/>
    <n v="0"/>
    <s v=""/>
    <n v="2.6789999999999994"/>
    <x v="2"/>
    <n v="0.13100000000000001"/>
    <n v="0.78600000000000003"/>
  </r>
  <r>
    <x v="5"/>
    <n v="0"/>
    <x v="2"/>
    <s v="P340082"/>
    <x v="189"/>
    <s v=""/>
    <s v=""/>
    <n v="4.8"/>
    <n v="29.43"/>
    <n v="0.57999999999999996"/>
    <n v="0"/>
    <s v=""/>
    <n v="59.330880000000001"/>
    <x v="1"/>
    <n v="4.66"/>
    <n v="22.367999999999999"/>
  </r>
  <r>
    <x v="5"/>
    <n v="0"/>
    <x v="2"/>
    <s v="P280160"/>
    <x v="190"/>
    <s v=""/>
    <s v=""/>
    <n v="4"/>
    <n v="155.76"/>
    <n v="0.57999999999999996"/>
    <n v="0"/>
    <s v=""/>
    <n v="261.67680000000001"/>
    <x v="1"/>
    <n v="23.31"/>
    <n v="93.24"/>
  </r>
  <r>
    <x v="4"/>
    <n v="4"/>
    <x v="1"/>
    <s v="B6972"/>
    <x v="191"/>
    <s v=""/>
    <s v=""/>
    <n v="2"/>
    <n v="78"/>
    <n v="0"/>
    <n v="0"/>
    <n v="66.072000000000003"/>
    <s v=""/>
    <x v="0"/>
    <n v="5.9610000000000003"/>
    <n v="23.405280000000001"/>
  </r>
  <r>
    <x v="5"/>
    <n v="0"/>
    <x v="2"/>
    <s v="P110102"/>
    <x v="185"/>
    <s v=""/>
    <s v=""/>
    <n v="3.84"/>
    <n v="37.75"/>
    <n v="0.57999999999999996"/>
    <n v="0"/>
    <s v=""/>
    <n v="60.883200000000009"/>
    <x v="1"/>
    <n v="5.9420000000000002"/>
    <n v="22.81728"/>
  </r>
  <r>
    <x v="5"/>
    <n v="0"/>
    <x v="2"/>
    <s v="P620255"/>
    <x v="186"/>
    <s v=""/>
    <s v=""/>
    <n v="36"/>
    <n v="0.26"/>
    <n v="0.53"/>
    <n v="0"/>
    <s v=""/>
    <n v="4.3991999999999996"/>
    <x v="2"/>
    <n v="1.4999999999999999E-2"/>
    <n v="0.54"/>
  </r>
  <r>
    <x v="5"/>
    <n v="0"/>
    <x v="2"/>
    <s v="P710088"/>
    <x v="187"/>
    <s v=""/>
    <s v=""/>
    <n v="36"/>
    <n v="0.04"/>
    <n v="0.53"/>
    <n v="0"/>
    <s v=""/>
    <n v="0.67679999999999996"/>
    <x v="2"/>
    <n v="1E-3"/>
    <n v="3.5999999999999997E-2"/>
  </r>
  <r>
    <x v="5"/>
    <n v="0"/>
    <x v="2"/>
    <s v="P710013"/>
    <x v="83"/>
    <s v=""/>
    <s v=""/>
    <n v="4"/>
    <n v="0.06"/>
    <n v="0.53"/>
    <n v="0"/>
    <s v=""/>
    <n v="0.11279999999999998"/>
    <x v="2"/>
    <n v="3.0000000000000001E-3"/>
    <n v="1.2E-2"/>
  </r>
  <r>
    <x v="4"/>
    <n v="5"/>
    <x v="1"/>
    <s v="B6973"/>
    <x v="192"/>
    <s v=""/>
    <s v=""/>
    <n v="2"/>
    <n v="78.239999999999995"/>
    <n v="0"/>
    <n v="0"/>
    <n v="66.297600000000003"/>
    <s v=""/>
    <x v="0"/>
    <n v="5.9660000000000002"/>
    <n v="23.415279999999999"/>
  </r>
  <r>
    <x v="5"/>
    <n v="0"/>
    <x v="2"/>
    <s v="P110102"/>
    <x v="185"/>
    <s v=""/>
    <s v=""/>
    <n v="3.84"/>
    <n v="37.75"/>
    <n v="0.57999999999999996"/>
    <n v="0"/>
    <s v=""/>
    <n v="60.883200000000009"/>
    <x v="1"/>
    <n v="5.9420000000000002"/>
    <n v="22.81728"/>
  </r>
  <r>
    <x v="5"/>
    <n v="0"/>
    <x v="2"/>
    <s v="P620255"/>
    <x v="186"/>
    <s v=""/>
    <s v=""/>
    <n v="36"/>
    <n v="0.26"/>
    <n v="0.53"/>
    <n v="0"/>
    <s v=""/>
    <n v="4.3991999999999996"/>
    <x v="2"/>
    <n v="1.4999999999999999E-2"/>
    <n v="0.54"/>
  </r>
  <r>
    <x v="5"/>
    <n v="0"/>
    <x v="2"/>
    <s v="P710088"/>
    <x v="187"/>
    <s v=""/>
    <s v=""/>
    <n v="36"/>
    <n v="0.04"/>
    <n v="0.53"/>
    <n v="0"/>
    <s v=""/>
    <n v="0.67679999999999996"/>
    <x v="2"/>
    <n v="1E-3"/>
    <n v="3.5999999999999997E-2"/>
  </r>
  <r>
    <x v="5"/>
    <n v="0"/>
    <x v="2"/>
    <s v="P710013"/>
    <x v="83"/>
    <s v=""/>
    <s v=""/>
    <n v="4"/>
    <n v="0.06"/>
    <n v="0.53"/>
    <n v="0"/>
    <s v=""/>
    <n v="0.11279999999999998"/>
    <x v="2"/>
    <n v="3.0000000000000001E-3"/>
    <n v="1.2E-2"/>
  </r>
  <r>
    <x v="5"/>
    <n v="0"/>
    <x v="2"/>
    <s v="P730084"/>
    <x v="158"/>
    <s v=""/>
    <s v=""/>
    <n v="2"/>
    <n v="0.24"/>
    <n v="0.53"/>
    <n v="0"/>
    <s v=""/>
    <n v="0.22559999999999997"/>
    <x v="2"/>
    <n v="5.0000000000000001E-3"/>
    <n v="0.01"/>
  </r>
  <r>
    <x v="3"/>
    <n v="11"/>
    <x v="0"/>
    <s v=""/>
    <x v="193"/>
    <s v=""/>
    <s v=""/>
    <n v="1"/>
    <n v="2414.04"/>
    <n v="0"/>
    <n v="0"/>
    <n v="1795.6172000000001"/>
    <s v=""/>
    <x v="0"/>
    <n v="34.244999999999997"/>
    <n v="70.64"/>
  </r>
  <r>
    <x v="4"/>
    <n v="10"/>
    <x v="1"/>
    <s v="B8941"/>
    <x v="194"/>
    <s v=""/>
    <s v=""/>
    <n v="2"/>
    <n v="204.09"/>
    <n v="0"/>
    <n v="0"/>
    <n v="1795.6172000000001"/>
    <s v=""/>
    <x v="0"/>
    <n v="8.3249999999999993"/>
    <n v="16.88"/>
  </r>
  <r>
    <x v="5"/>
    <n v="0"/>
    <x v="2"/>
    <s v="P620196"/>
    <x v="195"/>
    <s v=""/>
    <s v=""/>
    <n v="2"/>
    <n v="22.89"/>
    <n v="0.53"/>
    <n v="0"/>
    <s v=""/>
    <n v="21.5166"/>
    <x v="2"/>
    <n v="1.96"/>
    <n v="3.92"/>
  </r>
  <r>
    <x v="5"/>
    <n v="0"/>
    <x v="2"/>
    <s v="P710009"/>
    <x v="49"/>
    <s v=""/>
    <s v=""/>
    <n v="4"/>
    <n v="0.75"/>
    <n v="0.53"/>
    <n v="0"/>
    <s v=""/>
    <n v="1.41"/>
    <x v="2"/>
    <n v="4.4999999999999998E-2"/>
    <n v="0.18"/>
  </r>
  <r>
    <x v="5"/>
    <n v="0"/>
    <x v="2"/>
    <s v="P710010"/>
    <x v="141"/>
    <s v=""/>
    <s v=""/>
    <n v="4"/>
    <n v="0.09"/>
    <n v="0.53"/>
    <n v="0"/>
    <s v=""/>
    <n v="0.16919999999999999"/>
    <x v="2"/>
    <n v="5.0000000000000001E-3"/>
    <n v="0.02"/>
  </r>
  <r>
    <x v="5"/>
    <n v="0"/>
    <x v="2"/>
    <s v="P710148"/>
    <x v="196"/>
    <s v=""/>
    <s v=""/>
    <n v="4"/>
    <n v="1.03"/>
    <n v="0.53"/>
    <n v="0"/>
    <s v=""/>
    <n v="1.9363999999999999"/>
    <x v="2"/>
    <n v="5.5E-2"/>
    <n v="0.22"/>
  </r>
  <r>
    <x v="5"/>
    <n v="0"/>
    <x v="2"/>
    <s v="P742146"/>
    <x v="197"/>
    <s v=""/>
    <s v=""/>
    <n v="2"/>
    <n v="174.72"/>
    <n v="0.25"/>
    <n v="0"/>
    <s v=""/>
    <n v="262.08"/>
    <x v="3"/>
    <n v="6.25"/>
    <n v="12.5"/>
  </r>
  <r>
    <x v="5"/>
    <n v="0"/>
    <x v="2"/>
    <s v="P743244"/>
    <x v="167"/>
    <s v=""/>
    <s v=""/>
    <n v="4"/>
    <n v="1.37"/>
    <n v="0.25"/>
    <n v="0"/>
    <s v=""/>
    <n v="4.1100000000000003"/>
    <x v="3"/>
    <n v="0.01"/>
    <n v="0.04"/>
  </r>
  <r>
    <x v="5"/>
    <n v="0"/>
    <x v="2"/>
    <s v="P741008"/>
    <x v="164"/>
    <s v=""/>
    <s v=""/>
    <n v="8"/>
    <n v="1.29"/>
    <n v="0.25"/>
    <n v="0"/>
    <s v=""/>
    <n v="7.74"/>
    <x v="3"/>
    <n v="0.12"/>
    <n v="0.96"/>
  </r>
  <r>
    <x v="5"/>
    <n v="0"/>
    <x v="2"/>
    <s v="P741134"/>
    <x v="163"/>
    <s v=""/>
    <s v=""/>
    <n v="8"/>
    <n v="1.66"/>
    <n v="0.25"/>
    <n v="0"/>
    <s v=""/>
    <n v="9.9599999999999991"/>
    <x v="3"/>
    <n v="0.2"/>
    <n v="1.6"/>
  </r>
  <r>
    <x v="5"/>
    <n v="0"/>
    <x v="2"/>
    <s v="P741194"/>
    <x v="198"/>
    <s v=""/>
    <s v=""/>
    <n v="2"/>
    <n v="486.1"/>
    <n v="0.25"/>
    <n v="0"/>
    <s v=""/>
    <n v="729.15000000000009"/>
    <x v="3"/>
    <n v="2.6"/>
    <n v="5.2"/>
  </r>
  <r>
    <x v="5"/>
    <n v="0"/>
    <x v="2"/>
    <s v="P742151"/>
    <x v="199"/>
    <s v=""/>
    <s v=""/>
    <n v="2"/>
    <n v="505.03"/>
    <n v="0.25"/>
    <n v="0"/>
    <s v=""/>
    <n v="757.54499999999996"/>
    <x v="3"/>
    <n v="23"/>
    <n v="46"/>
  </r>
  <r>
    <x v="3"/>
    <n v="7"/>
    <x v="0"/>
    <s v=""/>
    <x v="200"/>
    <s v=""/>
    <s v=""/>
    <n v="1"/>
    <n v="319.32"/>
    <n v="0"/>
    <n v="0"/>
    <n v="150.0804"/>
    <s v=""/>
    <x v="0"/>
    <n v="12.458"/>
    <n v="40.493000000000002"/>
  </r>
  <r>
    <x v="4"/>
    <n v="0"/>
    <x v="2"/>
    <s v="P720041"/>
    <x v="201"/>
    <s v=""/>
    <s v=""/>
    <n v="100"/>
    <n v="0.2"/>
    <n v="0.53"/>
    <n v="0"/>
    <s v=""/>
    <n v="9.3999999999999986"/>
    <x v="2"/>
    <n v="0.01"/>
    <n v="1"/>
  </r>
  <r>
    <x v="4"/>
    <n v="0"/>
    <x v="2"/>
    <s v="P720041"/>
    <x v="201"/>
    <s v=""/>
    <s v=""/>
    <n v="100"/>
    <n v="0.2"/>
    <n v="0.53"/>
    <n v="0"/>
    <s v=""/>
    <n v="9.3999999999999986"/>
    <x v="2"/>
    <n v="0.01"/>
    <n v="1"/>
  </r>
  <r>
    <x v="4"/>
    <n v="0"/>
    <x v="2"/>
    <s v="P730001"/>
    <x v="202"/>
    <s v=""/>
    <s v=""/>
    <n v="2"/>
    <n v="1.78"/>
    <n v="0.53"/>
    <n v="0"/>
    <s v=""/>
    <n v="1.6732"/>
    <x v="2"/>
    <n v="7.4999999999999997E-2"/>
    <n v="0.15"/>
  </r>
  <r>
    <x v="4"/>
    <n v="0"/>
    <x v="2"/>
    <s v="P720001"/>
    <x v="31"/>
    <s v=""/>
    <s v=""/>
    <n v="25"/>
    <n v="4.5"/>
    <n v="0.53"/>
    <n v="0"/>
    <s v=""/>
    <n v="52.875"/>
    <x v="2"/>
    <n v="1"/>
    <n v="25"/>
  </r>
  <r>
    <x v="4"/>
    <n v="0"/>
    <x v="2"/>
    <s v="P720025"/>
    <x v="203"/>
    <s v=""/>
    <s v=""/>
    <n v="1"/>
    <n v="123.26"/>
    <n v="0.53"/>
    <n v="0"/>
    <s v=""/>
    <n v="57.932200000000002"/>
    <x v="2"/>
    <n v="11.343"/>
    <n v="11.343"/>
  </r>
  <r>
    <x v="4"/>
    <n v="0"/>
    <x v="2"/>
    <s v="P720041"/>
    <x v="201"/>
    <s v=""/>
    <s v=""/>
    <n v="100"/>
    <n v="0.2"/>
    <n v="0.53"/>
    <n v="0"/>
    <s v=""/>
    <n v="9.3999999999999986"/>
    <x v="2"/>
    <n v="0.01"/>
    <n v="1"/>
  </r>
  <r>
    <x v="4"/>
    <n v="0"/>
    <x v="2"/>
    <s v="P720041"/>
    <x v="201"/>
    <s v=""/>
    <s v=""/>
    <n v="100"/>
    <n v="0.2"/>
    <n v="0.53"/>
    <n v="0"/>
    <s v=""/>
    <n v="9.3999999999999986"/>
    <x v="2"/>
    <n v="0.01"/>
    <n v="1"/>
  </r>
  <r>
    <x v="3"/>
    <n v="4"/>
    <x v="0"/>
    <s v=""/>
    <x v="204"/>
    <s v=""/>
    <s v=""/>
    <n v="1"/>
    <n v="1103.21"/>
    <n v="0"/>
    <n v="0"/>
    <n v="827.40600000000006"/>
    <s v=""/>
    <x v="0"/>
    <n v="3.32"/>
    <n v="164.208"/>
  </r>
  <r>
    <x v="4"/>
    <n v="0"/>
    <x v="2"/>
    <s v="P808450F"/>
    <x v="205"/>
    <s v=""/>
    <s v="P808450F / 6*10mL"/>
    <n v="60"/>
    <n v="6.15"/>
    <n v="0.25"/>
    <n v="0"/>
    <s v=""/>
    <n v="276.75"/>
    <x v="4"/>
    <n v="0.9"/>
    <n v="54"/>
  </r>
  <r>
    <x v="4"/>
    <n v="0"/>
    <x v="2"/>
    <s v="P808450F"/>
    <x v="205"/>
    <s v=""/>
    <s v="P808450F / 6*10mL"/>
    <n v="57.6"/>
    <n v="6.15"/>
    <n v="0.25"/>
    <n v="0"/>
    <s v=""/>
    <n v="265.68"/>
    <x v="4"/>
    <n v="0.9"/>
    <n v="51.84"/>
  </r>
  <r>
    <x v="4"/>
    <n v="0"/>
    <x v="2"/>
    <s v="P808570F"/>
    <x v="206"/>
    <s v=""/>
    <s v="P808570F / 4*8mL"/>
    <n v="32"/>
    <n v="7.77"/>
    <n v="0.25"/>
    <n v="0"/>
    <s v=""/>
    <n v="186.48"/>
    <x v="4"/>
    <n v="1.1399999999999999"/>
    <n v="36.479999999999997"/>
  </r>
  <r>
    <x v="4"/>
    <n v="0"/>
    <x v="2"/>
    <s v="P810110F"/>
    <x v="207"/>
    <s v=""/>
    <s v="P810110F / 2*28.8mL"/>
    <n v="57.6"/>
    <n v="2.2799999999999998"/>
    <n v="0.25"/>
    <n v="0"/>
    <s v=""/>
    <n v="98.496000000000009"/>
    <x v="4"/>
    <n v="0.38"/>
    <n v="21.888000000000002"/>
  </r>
  <r>
    <x v="3"/>
    <n v="1"/>
    <x v="0"/>
    <s v=""/>
    <x v="208"/>
    <s v=""/>
    <s v=""/>
    <n v="1"/>
    <n v="320.94"/>
    <n v="0"/>
    <n v="0"/>
    <n v="240.702"/>
    <s v=""/>
    <x v="0"/>
    <n v="0.622"/>
    <n v="38.315199999999997"/>
  </r>
  <r>
    <x v="4"/>
    <n v="0"/>
    <x v="2"/>
    <s v="P812986F"/>
    <x v="209"/>
    <s v=""/>
    <s v="P812986F / 2*30.8mL"/>
    <n v="61.6"/>
    <n v="5.21"/>
    <n v="0.25"/>
    <n v="0"/>
    <s v=""/>
    <n v="240.702"/>
    <x v="4"/>
    <n v="0.622"/>
    <n v="38.315199999999997"/>
  </r>
  <r>
    <x v="1"/>
    <n v="202"/>
    <x v="0"/>
    <s v=""/>
    <x v="210"/>
    <s v=""/>
    <s v=""/>
    <n v="1"/>
    <n v="16954.16"/>
    <n v="0"/>
    <n v="0"/>
    <n v="9256.9581119999984"/>
    <s v=""/>
    <x v="0"/>
    <n v="300.14616189999998"/>
    <n v="1762.9353676000001"/>
  </r>
  <r>
    <x v="2"/>
    <n v="136"/>
    <x v="0"/>
    <s v=""/>
    <x v="211"/>
    <s v=""/>
    <s v=""/>
    <n v="1"/>
    <n v="7821.41"/>
    <n v="0"/>
    <n v="0"/>
    <n v="3584.9007399999991"/>
    <s v=""/>
    <x v="0"/>
    <n v="221.11216189999999"/>
    <n v="872.15594759999999"/>
  </r>
  <r>
    <x v="3"/>
    <n v="17"/>
    <x v="0"/>
    <s v=""/>
    <x v="212"/>
    <s v=""/>
    <s v=""/>
    <n v="1"/>
    <n v="152.16"/>
    <n v="0"/>
    <n v="0"/>
    <n v="69.059635999999998"/>
    <s v=""/>
    <x v="0"/>
    <n v="10.243"/>
    <n v="21.982379999999999"/>
  </r>
  <r>
    <x v="4"/>
    <n v="16"/>
    <x v="0"/>
    <s v=""/>
    <x v="213"/>
    <s v=""/>
    <s v=""/>
    <n v="1"/>
    <n v="152.16"/>
    <n v="0"/>
    <n v="0"/>
    <n v="69.059635999999998"/>
    <s v=""/>
    <x v="0"/>
    <n v="10.243"/>
    <n v="21.982379999999999"/>
  </r>
  <r>
    <x v="5"/>
    <n v="10"/>
    <x v="1"/>
    <s v="B17046"/>
    <x v="214"/>
    <s v=""/>
    <s v=""/>
    <n v="2"/>
    <n v="47.81"/>
    <n v="0"/>
    <n v="0"/>
    <n v="44.667399999999994"/>
    <s v=""/>
    <x v="0"/>
    <n v="6.5010000000000003"/>
    <n v="14.122"/>
  </r>
  <r>
    <x v="6"/>
    <n v="0"/>
    <x v="2"/>
    <s v="P132004"/>
    <x v="215"/>
    <s v=""/>
    <s v=""/>
    <n v="2"/>
    <n v="31.05"/>
    <n v="0.53"/>
    <n v="0"/>
    <s v=""/>
    <n v="29.186999999999998"/>
    <x v="2"/>
    <n v="5.88"/>
    <n v="11.76"/>
  </r>
  <r>
    <x v="6"/>
    <n v="0"/>
    <x v="2"/>
    <s v="P710002"/>
    <x v="8"/>
    <s v=""/>
    <s v=""/>
    <n v="4"/>
    <n v="0.17"/>
    <n v="0.53"/>
    <n v="0"/>
    <s v=""/>
    <n v="0.3196"/>
    <x v="2"/>
    <n v="1.4999999999999999E-2"/>
    <n v="0.06"/>
  </r>
  <r>
    <x v="6"/>
    <n v="0"/>
    <x v="2"/>
    <s v="P620174"/>
    <x v="56"/>
    <s v=""/>
    <s v=""/>
    <n v="4"/>
    <n v="2"/>
    <n v="0.53"/>
    <n v="0"/>
    <s v=""/>
    <n v="3.76"/>
    <x v="2"/>
    <n v="0.17"/>
    <n v="0.68"/>
  </r>
  <r>
    <x v="6"/>
    <n v="0"/>
    <x v="2"/>
    <s v="P620175"/>
    <x v="57"/>
    <s v=""/>
    <s v=""/>
    <n v="4"/>
    <n v="1.62"/>
    <n v="0.53"/>
    <n v="0"/>
    <s v=""/>
    <n v="3.0455999999999999"/>
    <x v="2"/>
    <n v="0.156"/>
    <n v="0.624"/>
  </r>
  <r>
    <x v="6"/>
    <n v="0"/>
    <x v="2"/>
    <s v="P620592"/>
    <x v="88"/>
    <s v=""/>
    <s v=""/>
    <n v="4"/>
    <n v="1.37"/>
    <n v="0.57999999999999996"/>
    <n v="0"/>
    <s v=""/>
    <n v="2.3016000000000005"/>
    <x v="1"/>
    <n v="0.08"/>
    <n v="0.32"/>
  </r>
  <r>
    <x v="6"/>
    <n v="0"/>
    <x v="2"/>
    <s v="P710011"/>
    <x v="10"/>
    <s v=""/>
    <s v=""/>
    <n v="4"/>
    <n v="0.16"/>
    <n v="0.53"/>
    <n v="0"/>
    <s v=""/>
    <n v="0.30080000000000001"/>
    <x v="2"/>
    <n v="7.0000000000000001E-3"/>
    <n v="2.8000000000000001E-2"/>
  </r>
  <r>
    <x v="6"/>
    <n v="0"/>
    <x v="2"/>
    <s v="P620490"/>
    <x v="216"/>
    <s v=""/>
    <s v=""/>
    <n v="2"/>
    <n v="2.17"/>
    <n v="0.53"/>
    <n v="0"/>
    <s v=""/>
    <n v="2.0397999999999996"/>
    <x v="2"/>
    <n v="0.11"/>
    <n v="0.22"/>
  </r>
  <r>
    <x v="6"/>
    <n v="0"/>
    <x v="2"/>
    <s v="P710082"/>
    <x v="217"/>
    <s v=""/>
    <s v=""/>
    <n v="4"/>
    <n v="1.35"/>
    <n v="0.53"/>
    <n v="0"/>
    <s v=""/>
    <n v="2.5379999999999998"/>
    <x v="2"/>
    <n v="7.4999999999999997E-2"/>
    <n v="0.3"/>
  </r>
  <r>
    <x v="6"/>
    <n v="0"/>
    <x v="2"/>
    <s v="P710012"/>
    <x v="18"/>
    <s v=""/>
    <s v=""/>
    <n v="10"/>
    <n v="7.0000000000000007E-2"/>
    <n v="0.53"/>
    <n v="0"/>
    <s v=""/>
    <n v="0.32900000000000001"/>
    <x v="2"/>
    <n v="3.0000000000000001E-3"/>
    <n v="0.03"/>
  </r>
  <r>
    <x v="6"/>
    <n v="0"/>
    <x v="2"/>
    <s v="P710010"/>
    <x v="141"/>
    <s v=""/>
    <s v=""/>
    <n v="20"/>
    <n v="0.09"/>
    <n v="0.53"/>
    <n v="0"/>
    <s v=""/>
    <n v="0.84599999999999986"/>
    <x v="2"/>
    <n v="5.0000000000000001E-3"/>
    <n v="0.1"/>
  </r>
  <r>
    <x v="5"/>
    <n v="4"/>
    <x v="1"/>
    <s v="B6904"/>
    <x v="218"/>
    <s v=""/>
    <s v=""/>
    <n v="2"/>
    <n v="28.27"/>
    <n v="0"/>
    <n v="0"/>
    <n v="24.392236"/>
    <s v=""/>
    <x v="0"/>
    <n v="3.742"/>
    <n v="7.8603800000000001"/>
  </r>
  <r>
    <x v="6"/>
    <n v="0"/>
    <x v="2"/>
    <s v="P510001"/>
    <x v="105"/>
    <s v=""/>
    <s v=""/>
    <n v="2"/>
    <n v="21.81"/>
    <n v="0.57999999999999996"/>
    <n v="0"/>
    <s v=""/>
    <n v="18.320399999999999"/>
    <x v="1"/>
    <n v="3.2959999999999998"/>
    <n v="6.5919999999999996"/>
  </r>
  <r>
    <x v="6"/>
    <n v="0"/>
    <x v="2"/>
    <s v="P610003"/>
    <x v="92"/>
    <s v=""/>
    <s v=""/>
    <n v="2.66"/>
    <n v="2.73"/>
    <n v="0.53"/>
    <n v="0"/>
    <s v=""/>
    <n v="3.413046"/>
    <x v="2"/>
    <n v="0.3"/>
    <n v="0.79800000000000004"/>
  </r>
  <r>
    <x v="6"/>
    <n v="0"/>
    <x v="2"/>
    <s v="P610019"/>
    <x v="93"/>
    <s v=""/>
    <s v=""/>
    <n v="2.66"/>
    <n v="1.45"/>
    <n v="0.53"/>
    <n v="0"/>
    <s v=""/>
    <n v="1.8127899999999999"/>
    <x v="2"/>
    <n v="0.14299999999999999"/>
    <n v="0.38038"/>
  </r>
  <r>
    <x v="6"/>
    <n v="0"/>
    <x v="2"/>
    <s v="P710013"/>
    <x v="83"/>
    <s v=""/>
    <s v=""/>
    <n v="30"/>
    <n v="0.06"/>
    <n v="0.53"/>
    <n v="0"/>
    <s v=""/>
    <n v="0.84599999999999986"/>
    <x v="2"/>
    <n v="3.0000000000000001E-3"/>
    <n v="0.09"/>
  </r>
  <r>
    <x v="3"/>
    <n v="11"/>
    <x v="0"/>
    <s v=""/>
    <x v="219"/>
    <s v=""/>
    <s v=""/>
    <n v="1"/>
    <n v="284.54000000000002"/>
    <n v="0"/>
    <n v="0"/>
    <n v="122.77200400000001"/>
    <s v=""/>
    <x v="0"/>
    <n v="8.3079999999999998"/>
    <n v="39.349620000000002"/>
  </r>
  <r>
    <x v="4"/>
    <n v="10"/>
    <x v="0"/>
    <s v=""/>
    <x v="220"/>
    <s v=""/>
    <s v=""/>
    <n v="1"/>
    <n v="284.54000000000002"/>
    <n v="0"/>
    <n v="0"/>
    <n v="122.77200400000001"/>
    <s v=""/>
    <x v="0"/>
    <n v="8.3079999999999998"/>
    <n v="39.349620000000002"/>
  </r>
  <r>
    <x v="5"/>
    <n v="4"/>
    <x v="1"/>
    <s v="B25475"/>
    <x v="221"/>
    <s v=""/>
    <s v=""/>
    <n v="2"/>
    <n v="28.27"/>
    <n v="0"/>
    <n v="0"/>
    <n v="24.392236"/>
    <s v=""/>
    <x v="0"/>
    <n v="3.742"/>
    <n v="7.8603800000000001"/>
  </r>
  <r>
    <x v="6"/>
    <n v="0"/>
    <x v="2"/>
    <s v="P510001"/>
    <x v="105"/>
    <s v=""/>
    <s v=""/>
    <n v="2"/>
    <n v="21.81"/>
    <n v="0.57999999999999996"/>
    <n v="0"/>
    <s v=""/>
    <n v="18.320399999999999"/>
    <x v="1"/>
    <n v="3.2959999999999998"/>
    <n v="6.5919999999999996"/>
  </r>
  <r>
    <x v="6"/>
    <n v="0"/>
    <x v="2"/>
    <s v="P610003"/>
    <x v="92"/>
    <s v=""/>
    <s v=""/>
    <n v="2.66"/>
    <n v="2.73"/>
    <n v="0.53"/>
    <n v="0"/>
    <s v=""/>
    <n v="3.413046"/>
    <x v="2"/>
    <n v="0.3"/>
    <n v="0.79800000000000004"/>
  </r>
  <r>
    <x v="6"/>
    <n v="0"/>
    <x v="2"/>
    <s v="P610019"/>
    <x v="93"/>
    <s v=""/>
    <s v=""/>
    <n v="2.66"/>
    <n v="1.45"/>
    <n v="0.53"/>
    <n v="0"/>
    <s v=""/>
    <n v="1.8127899999999999"/>
    <x v="2"/>
    <n v="0.14299999999999999"/>
    <n v="0.38038"/>
  </r>
  <r>
    <x v="6"/>
    <n v="0"/>
    <x v="2"/>
    <s v="P710013"/>
    <x v="83"/>
    <s v=""/>
    <s v=""/>
    <n v="30"/>
    <n v="0.06"/>
    <n v="0.53"/>
    <n v="0"/>
    <s v=""/>
    <n v="0.84599999999999986"/>
    <x v="2"/>
    <n v="3.0000000000000001E-3"/>
    <n v="0.09"/>
  </r>
  <r>
    <x v="5"/>
    <n v="4"/>
    <x v="1"/>
    <s v="B29697"/>
    <x v="222"/>
    <s v=""/>
    <s v=""/>
    <n v="2"/>
    <n v="114"/>
    <n v="0.57999999999999996"/>
    <n v="0"/>
    <n v="98.379768000000013"/>
    <s v=""/>
    <x v="1"/>
    <n v="4.5659999999999998"/>
    <n v="31.489239999999999"/>
  </r>
  <r>
    <x v="6"/>
    <n v="0"/>
    <x v="2"/>
    <s v="P510002"/>
    <x v="117"/>
    <s v=""/>
    <s v=""/>
    <n v="6.4"/>
    <n v="27.43"/>
    <n v="0.57999999999999996"/>
    <n v="0"/>
    <s v=""/>
    <n v="73.73184000000002"/>
    <x v="1"/>
    <n v="4.12"/>
    <n v="26.367999999999999"/>
  </r>
  <r>
    <x v="6"/>
    <n v="0"/>
    <x v="2"/>
    <s v="P610003"/>
    <x v="92"/>
    <s v=""/>
    <s v=""/>
    <n v="10.68"/>
    <n v="2.73"/>
    <n v="0.53"/>
    <n v="0"/>
    <s v=""/>
    <n v="13.703507999999998"/>
    <x v="2"/>
    <n v="0.3"/>
    <n v="3.2040000000000002"/>
  </r>
  <r>
    <x v="6"/>
    <n v="0"/>
    <x v="2"/>
    <s v="P610019"/>
    <x v="93"/>
    <s v=""/>
    <s v=""/>
    <n v="10.68"/>
    <n v="1.45"/>
    <n v="0.53"/>
    <n v="0"/>
    <s v=""/>
    <n v="7.2784199999999988"/>
    <x v="2"/>
    <n v="0.14299999999999999"/>
    <n v="1.5272399999999999"/>
  </r>
  <r>
    <x v="6"/>
    <n v="0"/>
    <x v="2"/>
    <s v="P710013"/>
    <x v="83"/>
    <s v=""/>
    <s v=""/>
    <n v="130"/>
    <n v="0.06"/>
    <n v="0.53"/>
    <n v="0"/>
    <s v=""/>
    <n v="3.6659999999999999"/>
    <x v="2"/>
    <n v="3.0000000000000001E-3"/>
    <n v="0.39"/>
  </r>
  <r>
    <x v="3"/>
    <n v="100"/>
    <x v="0"/>
    <s v=""/>
    <x v="223"/>
    <s v=""/>
    <s v=""/>
    <n v="1"/>
    <n v="7145.75"/>
    <n v="0"/>
    <n v="0"/>
    <n v="3259.0018999999993"/>
    <s v=""/>
    <x v="0"/>
    <n v="190.06816190000001"/>
    <n v="787.08094759999994"/>
  </r>
  <r>
    <x v="4"/>
    <n v="93"/>
    <x v="0"/>
    <s v=""/>
    <x v="224"/>
    <s v=""/>
    <s v=""/>
    <n v="1"/>
    <n v="6643.51"/>
    <n v="0"/>
    <n v="0"/>
    <n v="2909.6218999999992"/>
    <s v=""/>
    <x v="0"/>
    <n v="179.9351619"/>
    <n v="743.86094760000003"/>
  </r>
  <r>
    <x v="5"/>
    <n v="5"/>
    <x v="1"/>
    <s v="B29696"/>
    <x v="225"/>
    <s v=""/>
    <s v=""/>
    <n v="2"/>
    <n v="508.12"/>
    <n v="0.57999999999999996"/>
    <n v="0"/>
    <n v="433.71724000000006"/>
    <s v=""/>
    <x v="1"/>
    <n v="9.2260000000000009"/>
    <n v="148.8212"/>
  </r>
  <r>
    <x v="6"/>
    <n v="0"/>
    <x v="2"/>
    <s v="P710013"/>
    <x v="83"/>
    <s v=""/>
    <s v=""/>
    <n v="320"/>
    <n v="0.06"/>
    <n v="0.53"/>
    <n v="0"/>
    <s v=""/>
    <n v="9.0239999999999991"/>
    <x v="2"/>
    <n v="3.0000000000000001E-3"/>
    <n v="0.96"/>
  </r>
  <r>
    <x v="6"/>
    <n v="0"/>
    <x v="2"/>
    <s v="P510002"/>
    <x v="117"/>
    <s v=""/>
    <s v=""/>
    <n v="17"/>
    <n v="27.43"/>
    <n v="0.57999999999999996"/>
    <n v="0"/>
    <s v=""/>
    <n v="195.85020000000003"/>
    <x v="1"/>
    <n v="4.12"/>
    <n v="70.040000000000006"/>
  </r>
  <r>
    <x v="6"/>
    <n v="0"/>
    <x v="2"/>
    <s v="P610003"/>
    <x v="92"/>
    <s v=""/>
    <s v=""/>
    <n v="28.4"/>
    <n v="2.73"/>
    <n v="0.53"/>
    <n v="0"/>
    <s v=""/>
    <n v="36.440039999999996"/>
    <x v="2"/>
    <n v="0.3"/>
    <n v="8.52"/>
  </r>
  <r>
    <x v="6"/>
    <n v="0"/>
    <x v="2"/>
    <s v="P610019"/>
    <x v="93"/>
    <s v=""/>
    <s v=""/>
    <n v="28.4"/>
    <n v="1.45"/>
    <n v="0.53"/>
    <n v="0"/>
    <s v=""/>
    <n v="19.354599999999998"/>
    <x v="2"/>
    <n v="0.14299999999999999"/>
    <n v="4.0612000000000004"/>
  </r>
  <r>
    <x v="6"/>
    <n v="0"/>
    <x v="2"/>
    <s v="P340082"/>
    <x v="189"/>
    <s v=""/>
    <s v=""/>
    <n v="14"/>
    <n v="29.43"/>
    <n v="0.57999999999999996"/>
    <n v="0"/>
    <s v=""/>
    <n v="173.04840000000002"/>
    <x v="1"/>
    <n v="4.66"/>
    <n v="65.239999999999995"/>
  </r>
  <r>
    <x v="5"/>
    <n v="72"/>
    <x v="1"/>
    <s v="B25230"/>
    <x v="226"/>
    <s v=""/>
    <s v=""/>
    <n v="2"/>
    <n v="2335.41"/>
    <n v="0"/>
    <n v="0"/>
    <n v="2052.3986599999998"/>
    <s v=""/>
    <x v="0"/>
    <n v="154.72616189999999"/>
    <n v="479.02874759999997"/>
  </r>
  <r>
    <x v="6"/>
    <n v="0"/>
    <x v="2"/>
    <s v="P340052"/>
    <x v="227"/>
    <s v=""/>
    <s v=""/>
    <n v="2"/>
    <n v="15.62"/>
    <n v="0.57999999999999996"/>
    <n v="0"/>
    <s v=""/>
    <n v="13.120800000000001"/>
    <x v="1"/>
    <n v="2.1659999999999999"/>
    <n v="4.3319999999999999"/>
  </r>
  <r>
    <x v="6"/>
    <n v="0"/>
    <x v="2"/>
    <s v="P165056"/>
    <x v="228"/>
    <s v=""/>
    <s v=""/>
    <n v="2"/>
    <n v="59.04"/>
    <n v="0.57999999999999996"/>
    <n v="0"/>
    <s v=""/>
    <n v="49.593600000000002"/>
    <x v="1"/>
    <n v="9.0775000000000006"/>
    <n v="18.155000000000001"/>
  </r>
  <r>
    <x v="6"/>
    <n v="0"/>
    <x v="2"/>
    <s v="P340080"/>
    <x v="229"/>
    <s v=""/>
    <s v=""/>
    <n v="2"/>
    <n v="24.9"/>
    <n v="0.57999999999999996"/>
    <n v="0"/>
    <s v=""/>
    <n v="20.916"/>
    <x v="1"/>
    <n v="3.92"/>
    <n v="7.84"/>
  </r>
  <r>
    <x v="6"/>
    <n v="0"/>
    <x v="2"/>
    <s v="P620013"/>
    <x v="128"/>
    <s v=""/>
    <s v=""/>
    <n v="2"/>
    <n v="0.65"/>
    <n v="0.53"/>
    <n v="0"/>
    <s v=""/>
    <n v="0.61099999999999999"/>
    <x v="2"/>
    <n v="0.06"/>
    <n v="0.12"/>
  </r>
  <r>
    <x v="6"/>
    <n v="0"/>
    <x v="2"/>
    <s v="P131059"/>
    <x v="230"/>
    <s v=""/>
    <s v=""/>
    <n v="4"/>
    <n v="23.96"/>
    <n v="0.57999999999999996"/>
    <n v="0"/>
    <s v=""/>
    <n v="40.252800000000008"/>
    <x v="1"/>
    <n v="3.3806619000000002"/>
    <n v="13.522647600000001"/>
  </r>
  <r>
    <x v="6"/>
    <n v="0"/>
    <x v="2"/>
    <s v="P620286"/>
    <x v="231"/>
    <s v=""/>
    <s v=""/>
    <n v="4"/>
    <n v="2"/>
    <n v="0.53"/>
    <n v="0"/>
    <s v=""/>
    <n v="3.76"/>
    <x v="2"/>
    <n v="0.2"/>
    <n v="0.8"/>
  </r>
  <r>
    <x v="6"/>
    <n v="0"/>
    <x v="2"/>
    <s v="P620287"/>
    <x v="232"/>
    <s v=""/>
    <s v=""/>
    <n v="4"/>
    <n v="1.84"/>
    <n v="0.53"/>
    <n v="0"/>
    <s v=""/>
    <n v="3.4592000000000001"/>
    <x v="2"/>
    <n v="0.19"/>
    <n v="0.76"/>
  </r>
  <r>
    <x v="6"/>
    <n v="0"/>
    <x v="2"/>
    <s v="P620230"/>
    <x v="233"/>
    <s v=""/>
    <s v=""/>
    <n v="16"/>
    <n v="1.79"/>
    <n v="0.53"/>
    <n v="0"/>
    <s v=""/>
    <n v="13.460799999999999"/>
    <x v="2"/>
    <n v="0.11899999999999999"/>
    <n v="1.9039999999999999"/>
  </r>
  <r>
    <x v="6"/>
    <n v="0"/>
    <x v="2"/>
    <s v="P620260"/>
    <x v="234"/>
    <s v=""/>
    <s v=""/>
    <n v="8"/>
    <n v="2.12"/>
    <n v="0.53"/>
    <n v="0"/>
    <s v=""/>
    <n v="7.9711999999999996"/>
    <x v="2"/>
    <n v="0.21199999999999999"/>
    <n v="1.696"/>
  </r>
  <r>
    <x v="6"/>
    <n v="0"/>
    <x v="2"/>
    <s v="P730093"/>
    <x v="235"/>
    <s v=""/>
    <s v=""/>
    <n v="8"/>
    <n v="10.07"/>
    <n v="0.53"/>
    <n v="0"/>
    <s v=""/>
    <n v="37.863199999999999"/>
    <x v="2"/>
    <n v="0.13500000000000001"/>
    <n v="1.08"/>
  </r>
  <r>
    <x v="6"/>
    <n v="0"/>
    <x v="2"/>
    <s v="P710006"/>
    <x v="48"/>
    <s v=""/>
    <s v=""/>
    <n v="20"/>
    <n v="0.35"/>
    <n v="0.53"/>
    <n v="0"/>
    <s v=""/>
    <n v="3.29"/>
    <x v="2"/>
    <n v="2.5000000000000001E-2"/>
    <n v="0.5"/>
  </r>
  <r>
    <x v="6"/>
    <n v="0"/>
    <x v="2"/>
    <s v="P710008"/>
    <x v="79"/>
    <s v=""/>
    <s v=""/>
    <n v="20"/>
    <n v="0.45"/>
    <n v="0.53"/>
    <n v="0"/>
    <s v=""/>
    <n v="4.2299999999999995"/>
    <x v="2"/>
    <n v="0.03"/>
    <n v="0.6"/>
  </r>
  <r>
    <x v="6"/>
    <n v="0"/>
    <x v="2"/>
    <s v="P710001"/>
    <x v="236"/>
    <s v=""/>
    <s v=""/>
    <n v="20"/>
    <n v="0.15"/>
    <n v="0.53"/>
    <n v="0"/>
    <s v=""/>
    <n v="1.41"/>
    <x v="2"/>
    <n v="0.01"/>
    <n v="0.2"/>
  </r>
  <r>
    <x v="6"/>
    <n v="0"/>
    <x v="2"/>
    <s v="P710012"/>
    <x v="18"/>
    <s v=""/>
    <s v=""/>
    <n v="300"/>
    <n v="7.0000000000000007E-2"/>
    <n v="0.53"/>
    <n v="0"/>
    <s v=""/>
    <n v="9.870000000000001"/>
    <x v="2"/>
    <n v="3.0000000000000001E-3"/>
    <n v="0.9"/>
  </r>
  <r>
    <x v="6"/>
    <n v="0"/>
    <x v="2"/>
    <s v="P710010"/>
    <x v="141"/>
    <s v=""/>
    <s v=""/>
    <n v="240"/>
    <n v="0.09"/>
    <n v="0.53"/>
    <n v="0"/>
    <s v=""/>
    <n v="10.151999999999999"/>
    <x v="2"/>
    <n v="5.0000000000000001E-3"/>
    <n v="1.2"/>
  </r>
  <r>
    <x v="6"/>
    <n v="0"/>
    <x v="2"/>
    <s v="P710007"/>
    <x v="55"/>
    <s v=""/>
    <s v=""/>
    <n v="80"/>
    <n v="0.38"/>
    <n v="0.53"/>
    <n v="0"/>
    <s v=""/>
    <n v="14.287999999999998"/>
    <x v="2"/>
    <n v="0.03"/>
    <n v="2.4"/>
  </r>
  <r>
    <x v="6"/>
    <n v="0"/>
    <x v="2"/>
    <s v="P265065"/>
    <x v="237"/>
    <s v=""/>
    <s v=""/>
    <n v="2"/>
    <n v="141.47"/>
    <n v="0.57999999999999996"/>
    <n v="0"/>
    <s v=""/>
    <n v="118.83480000000002"/>
    <x v="1"/>
    <n v="21.35"/>
    <n v="42.7"/>
  </r>
  <r>
    <x v="6"/>
    <n v="0"/>
    <x v="2"/>
    <s v="P730013"/>
    <x v="238"/>
    <s v=""/>
    <s v=""/>
    <n v="2.7"/>
    <n v="92.25"/>
    <n v="0.53"/>
    <n v="0"/>
    <s v=""/>
    <n v="117.06525000000001"/>
    <x v="2"/>
    <n v="8.6"/>
    <n v="23.22"/>
  </r>
  <r>
    <x v="6"/>
    <n v="0"/>
    <x v="2"/>
    <s v="P730015"/>
    <x v="239"/>
    <s v=""/>
    <s v=""/>
    <n v="2"/>
    <n v="9.43"/>
    <n v="0.53"/>
    <n v="0"/>
    <s v=""/>
    <n v="8.8641999999999985"/>
    <x v="2"/>
    <n v="0.19"/>
    <n v="0.38"/>
  </r>
  <r>
    <x v="6"/>
    <n v="0"/>
    <x v="2"/>
    <s v="P710019"/>
    <x v="16"/>
    <s v=""/>
    <s v=""/>
    <n v="8"/>
    <n v="0.81"/>
    <n v="0.53"/>
    <n v="0"/>
    <s v=""/>
    <n v="3.0455999999999999"/>
    <x v="2"/>
    <n v="0.05"/>
    <n v="0.4"/>
  </r>
  <r>
    <x v="6"/>
    <n v="0"/>
    <x v="2"/>
    <s v="P710020"/>
    <x v="240"/>
    <s v=""/>
    <s v=""/>
    <n v="8"/>
    <n v="0.16"/>
    <n v="0.53"/>
    <n v="0"/>
    <s v=""/>
    <n v="0.60160000000000002"/>
    <x v="2"/>
    <n v="0.01"/>
    <n v="0.08"/>
  </r>
  <r>
    <x v="6"/>
    <n v="0"/>
    <x v="2"/>
    <s v="P730063"/>
    <x v="241"/>
    <s v=""/>
    <s v=""/>
    <n v="8"/>
    <n v="22.18"/>
    <n v="0.53"/>
    <n v="0"/>
    <s v=""/>
    <n v="83.396799999999999"/>
    <x v="2"/>
    <n v="0.22500000000000001"/>
    <n v="1.8"/>
  </r>
  <r>
    <x v="6"/>
    <n v="0"/>
    <x v="2"/>
    <s v="P131130"/>
    <x v="242"/>
    <s v=""/>
    <s v=""/>
    <n v="4"/>
    <n v="215.72"/>
    <n v="0.57999999999999996"/>
    <n v="0"/>
    <s v=""/>
    <n v="362.40960000000001"/>
    <x v="1"/>
    <n v="23.8"/>
    <n v="95.2"/>
  </r>
  <r>
    <x v="6"/>
    <n v="0"/>
    <x v="2"/>
    <s v="P620625"/>
    <x v="243"/>
    <s v=""/>
    <s v=""/>
    <n v="10"/>
    <n v="9.25"/>
    <n v="0.53"/>
    <n v="0"/>
    <s v=""/>
    <n v="43.474999999999994"/>
    <x v="2"/>
    <n v="0.79"/>
    <n v="7.9"/>
  </r>
  <r>
    <x v="6"/>
    <n v="0"/>
    <x v="2"/>
    <s v="P730164"/>
    <x v="244"/>
    <s v=""/>
    <s v=""/>
    <n v="7.1"/>
    <n v="29.33"/>
    <n v="0.53"/>
    <n v="0"/>
    <s v=""/>
    <n v="97.874209999999977"/>
    <x v="2"/>
    <n v="0.2"/>
    <n v="1.42"/>
  </r>
  <r>
    <x v="6"/>
    <n v="0"/>
    <x v="2"/>
    <s v="P340341"/>
    <x v="245"/>
    <s v=""/>
    <s v=""/>
    <n v="4"/>
    <n v="50"/>
    <n v="0.57999999999999996"/>
    <n v="0"/>
    <s v=""/>
    <n v="84.000000000000014"/>
    <x v="1"/>
    <n v="7.6139999999999999"/>
    <n v="30.456"/>
  </r>
  <r>
    <x v="6"/>
    <n v="0"/>
    <x v="2"/>
    <s v="P730190"/>
    <x v="246"/>
    <s v=""/>
    <s v=""/>
    <n v="8"/>
    <n v="8.3800000000000008"/>
    <n v="0.53"/>
    <n v="0"/>
    <s v=""/>
    <n v="31.508800000000001"/>
    <x v="2"/>
    <n v="4.2000000000000003E-2"/>
    <n v="0.33600000000000002"/>
  </r>
  <r>
    <x v="6"/>
    <n v="0"/>
    <x v="2"/>
    <s v="P340342"/>
    <x v="247"/>
    <s v=""/>
    <s v=""/>
    <n v="2"/>
    <n v="14.51"/>
    <n v="0.57999999999999996"/>
    <n v="0"/>
    <s v=""/>
    <n v="12.188400000000001"/>
    <x v="1"/>
    <n v="1.1419999999999999"/>
    <n v="2.2839999999999998"/>
  </r>
  <r>
    <x v="6"/>
    <n v="0"/>
    <x v="2"/>
    <s v="P141204"/>
    <x v="248"/>
    <s v=""/>
    <s v=""/>
    <n v="8"/>
    <n v="8.7100000000000009"/>
    <n v="0.57999999999999996"/>
    <n v="0"/>
    <s v=""/>
    <n v="29.265600000000006"/>
    <x v="1"/>
    <n v="0.58899999999999997"/>
    <n v="4.7119999999999997"/>
  </r>
  <r>
    <x v="6"/>
    <n v="0"/>
    <x v="2"/>
    <s v="P510002"/>
    <x v="117"/>
    <s v=""/>
    <s v=""/>
    <n v="4.5"/>
    <n v="27.43"/>
    <n v="0.57999999999999996"/>
    <n v="0"/>
    <s v=""/>
    <n v="51.842700000000008"/>
    <x v="1"/>
    <n v="4.12"/>
    <n v="18.54"/>
  </r>
  <r>
    <x v="6"/>
    <n v="0"/>
    <x v="2"/>
    <s v="P610003"/>
    <x v="92"/>
    <s v=""/>
    <s v=""/>
    <n v="7.5"/>
    <n v="2.73"/>
    <n v="0.53"/>
    <n v="0"/>
    <s v=""/>
    <n v="9.6232500000000005"/>
    <x v="2"/>
    <n v="0.3"/>
    <n v="2.25"/>
  </r>
  <r>
    <x v="6"/>
    <n v="0"/>
    <x v="2"/>
    <s v="P610019"/>
    <x v="93"/>
    <s v=""/>
    <s v=""/>
    <n v="7.5"/>
    <n v="1.45"/>
    <n v="0.53"/>
    <n v="0"/>
    <s v=""/>
    <n v="5.1112500000000001"/>
    <x v="2"/>
    <n v="0.14299999999999999"/>
    <n v="1.0725"/>
  </r>
  <r>
    <x v="6"/>
    <n v="0"/>
    <x v="2"/>
    <s v="P710013"/>
    <x v="83"/>
    <s v=""/>
    <s v=""/>
    <n v="150"/>
    <n v="0.06"/>
    <n v="0.53"/>
    <n v="0"/>
    <s v=""/>
    <n v="4.2299999999999995"/>
    <x v="2"/>
    <n v="3.0000000000000001E-3"/>
    <n v="0.45"/>
  </r>
  <r>
    <x v="6"/>
    <n v="0"/>
    <x v="2"/>
    <s v="P620184"/>
    <x v="249"/>
    <s v=""/>
    <s v=""/>
    <n v="8"/>
    <n v="1.4"/>
    <n v="0.53"/>
    <n v="0"/>
    <s v=""/>
    <n v="5.2639999999999993"/>
    <x v="2"/>
    <n v="0.11600000000000001"/>
    <n v="0.92800000000000005"/>
  </r>
  <r>
    <x v="6"/>
    <n v="0"/>
    <x v="2"/>
    <s v="P620482"/>
    <x v="47"/>
    <s v=""/>
    <s v=""/>
    <n v="4"/>
    <n v="4.9400000000000004"/>
    <n v="0.57999999999999996"/>
    <n v="0"/>
    <s v=""/>
    <n v="8.2992000000000008"/>
    <x v="1"/>
    <n v="0.68700000000000006"/>
    <n v="2.7480000000000002"/>
  </r>
  <r>
    <x v="6"/>
    <n v="0"/>
    <x v="2"/>
    <s v="P620168"/>
    <x v="250"/>
    <s v=""/>
    <s v=""/>
    <n v="2"/>
    <n v="2.4500000000000002"/>
    <n v="0.57999999999999996"/>
    <n v="0"/>
    <s v=""/>
    <n v="2.0580000000000003"/>
    <x v="1"/>
    <n v="0.35"/>
    <n v="0.7"/>
  </r>
  <r>
    <x v="6"/>
    <n v="0"/>
    <x v="2"/>
    <s v="P730003"/>
    <x v="9"/>
    <s v=""/>
    <s v=""/>
    <n v="16"/>
    <n v="0.12"/>
    <n v="0.53"/>
    <n v="0"/>
    <s v=""/>
    <n v="0.90239999999999987"/>
    <x v="2"/>
    <n v="3.0000000000000001E-3"/>
    <n v="4.8000000000000001E-2"/>
  </r>
  <r>
    <x v="6"/>
    <n v="0"/>
    <x v="2"/>
    <s v="PNOT_24932"/>
    <x v="251"/>
    <s v=""/>
    <s v=""/>
    <n v="2E-3"/>
    <n v="0"/>
    <n v="0"/>
    <n v="0"/>
    <s v=""/>
    <n v="0"/>
    <x v="0"/>
    <n v="0.1"/>
    <n v="2.0000000000000001E-4"/>
  </r>
  <r>
    <x v="6"/>
    <n v="0"/>
    <x v="2"/>
    <s v="PNOT_24935"/>
    <x v="252"/>
    <s v=""/>
    <s v=""/>
    <n v="2E-3"/>
    <n v="0"/>
    <n v="0"/>
    <n v="0"/>
    <s v=""/>
    <n v="0"/>
    <x v="0"/>
    <n v="0.1"/>
    <n v="2.0000000000000001E-4"/>
  </r>
  <r>
    <x v="6"/>
    <n v="0"/>
    <x v="2"/>
    <s v="P730178"/>
    <x v="253"/>
    <s v=""/>
    <s v=""/>
    <n v="4"/>
    <n v="11.94"/>
    <n v="0.53"/>
    <n v="0"/>
    <s v=""/>
    <n v="22.447199999999999"/>
    <x v="2"/>
    <n v="0.1"/>
    <n v="0.4"/>
  </r>
  <r>
    <x v="6"/>
    <n v="0"/>
    <x v="2"/>
    <s v="P730203"/>
    <x v="254"/>
    <s v=""/>
    <s v=""/>
    <n v="4"/>
    <n v="1.25"/>
    <n v="0.53"/>
    <n v="0"/>
    <s v=""/>
    <n v="2.3499999999999996"/>
    <x v="2"/>
    <n v="0.02"/>
    <n v="0.08"/>
  </r>
  <r>
    <x v="6"/>
    <n v="0"/>
    <x v="2"/>
    <s v="P285051"/>
    <x v="255"/>
    <s v=""/>
    <s v=""/>
    <n v="2"/>
    <n v="255.89"/>
    <n v="0.57999999999999996"/>
    <n v="0"/>
    <s v=""/>
    <n v="214.94760000000002"/>
    <x v="1"/>
    <n v="39.5"/>
    <n v="79"/>
  </r>
  <r>
    <x v="6"/>
    <n v="0"/>
    <x v="2"/>
    <s v="P620594"/>
    <x v="256"/>
    <s v=""/>
    <s v=""/>
    <n v="8"/>
    <n v="8.75"/>
    <n v="0.53"/>
    <n v="0"/>
    <s v=""/>
    <n v="32.9"/>
    <x v="2"/>
    <n v="0.65300000000000002"/>
    <n v="5.2240000000000002"/>
  </r>
  <r>
    <x v="6"/>
    <n v="0"/>
    <x v="2"/>
    <s v="P620207"/>
    <x v="257"/>
    <s v=""/>
    <s v=""/>
    <n v="4"/>
    <n v="4.8"/>
    <n v="0.53"/>
    <n v="0"/>
    <s v=""/>
    <n v="9.0239999999999991"/>
    <x v="2"/>
    <n v="0.17499999999999999"/>
    <n v="0.7"/>
  </r>
  <r>
    <x v="6"/>
    <n v="0"/>
    <x v="2"/>
    <s v="P280060"/>
    <x v="258"/>
    <s v=""/>
    <s v=""/>
    <n v="2"/>
    <n v="73.09"/>
    <n v="0.57999999999999996"/>
    <n v="0"/>
    <s v=""/>
    <n v="61.395600000000009"/>
    <x v="1"/>
    <n v="10.78"/>
    <n v="21.56"/>
  </r>
  <r>
    <x v="6"/>
    <n v="0"/>
    <x v="2"/>
    <s v="P710148"/>
    <x v="196"/>
    <s v=""/>
    <s v=""/>
    <n v="12"/>
    <n v="1.03"/>
    <n v="0.53"/>
    <n v="0"/>
    <s v=""/>
    <n v="5.8091999999999997"/>
    <x v="2"/>
    <n v="5.5E-2"/>
    <n v="0.66"/>
  </r>
  <r>
    <x v="6"/>
    <n v="0"/>
    <x v="2"/>
    <s v="P620607"/>
    <x v="259"/>
    <s v=""/>
    <s v=""/>
    <n v="4"/>
    <n v="2.59"/>
    <n v="0.53"/>
    <n v="0"/>
    <s v=""/>
    <n v="4.8691999999999993"/>
    <x v="2"/>
    <n v="0.22"/>
    <n v="0.88"/>
  </r>
  <r>
    <x v="6"/>
    <n v="0"/>
    <x v="2"/>
    <s v="P710014"/>
    <x v="15"/>
    <s v=""/>
    <s v=""/>
    <n v="50"/>
    <n v="0.09"/>
    <n v="0.53"/>
    <n v="0"/>
    <s v=""/>
    <n v="2.1149999999999998"/>
    <x v="2"/>
    <n v="5.0000000000000001E-3"/>
    <n v="0.25"/>
  </r>
  <r>
    <x v="6"/>
    <n v="0"/>
    <x v="2"/>
    <s v="P730014"/>
    <x v="260"/>
    <s v=""/>
    <s v=""/>
    <n v="24"/>
    <n v="7.17"/>
    <n v="0.53"/>
    <n v="0"/>
    <s v=""/>
    <n v="80.877599999999987"/>
    <x v="2"/>
    <n v="0.105"/>
    <n v="2.52"/>
  </r>
  <r>
    <x v="6"/>
    <n v="0"/>
    <x v="2"/>
    <s v="P710172"/>
    <x v="261"/>
    <s v=""/>
    <s v=""/>
    <n v="24"/>
    <n v="1.08"/>
    <n v="0.53"/>
    <n v="0"/>
    <s v=""/>
    <n v="12.182399999999999"/>
    <x v="2"/>
    <n v="0.12"/>
    <n v="2.88"/>
  </r>
  <r>
    <x v="6"/>
    <n v="0"/>
    <x v="2"/>
    <s v="P710058"/>
    <x v="30"/>
    <s v=""/>
    <s v=""/>
    <n v="48"/>
    <n v="0.16"/>
    <n v="0.53"/>
    <n v="0"/>
    <s v=""/>
    <n v="3.6095999999999995"/>
    <x v="2"/>
    <n v="7.0000000000000001E-3"/>
    <n v="0.33600000000000002"/>
  </r>
  <r>
    <x v="6"/>
    <n v="0"/>
    <x v="2"/>
    <s v="PNOT_24926"/>
    <x v="262"/>
    <s v=""/>
    <s v=""/>
    <n v="2E-3"/>
    <n v="0"/>
    <n v="0"/>
    <n v="0"/>
    <s v=""/>
    <n v="0"/>
    <x v="0"/>
    <n v="0.1"/>
    <n v="2.0000000000000001E-4"/>
  </r>
  <r>
    <x v="6"/>
    <n v="0"/>
    <x v="2"/>
    <s v="P710011"/>
    <x v="10"/>
    <s v=""/>
    <s v=""/>
    <n v="68"/>
    <n v="0.16"/>
    <n v="0.53"/>
    <n v="0"/>
    <s v=""/>
    <n v="5.1135999999999999"/>
    <x v="2"/>
    <n v="7.0000000000000001E-3"/>
    <n v="0.47599999999999998"/>
  </r>
  <r>
    <x v="6"/>
    <n v="0"/>
    <x v="2"/>
    <s v="P110361"/>
    <x v="263"/>
    <s v=""/>
    <s v=""/>
    <n v="4"/>
    <n v="26.99"/>
    <n v="0.57999999999999996"/>
    <n v="0"/>
    <s v=""/>
    <n v="45.343200000000003"/>
    <x v="1"/>
    <n v="4.1710000000000003"/>
    <n v="16.684000000000001"/>
  </r>
  <r>
    <x v="6"/>
    <n v="0"/>
    <x v="2"/>
    <s v="P620016"/>
    <x v="39"/>
    <s v=""/>
    <s v=""/>
    <n v="24"/>
    <n v="0.95"/>
    <n v="0.53"/>
    <n v="0"/>
    <s v=""/>
    <n v="10.715999999999998"/>
    <x v="2"/>
    <n v="0.13100000000000001"/>
    <n v="3.1440000000000001"/>
  </r>
  <r>
    <x v="6"/>
    <n v="0"/>
    <x v="2"/>
    <s v="P620289"/>
    <x v="38"/>
    <s v=""/>
    <s v=""/>
    <n v="24"/>
    <n v="2.02"/>
    <n v="0.53"/>
    <n v="0"/>
    <s v=""/>
    <n v="22.785600000000002"/>
    <x v="2"/>
    <n v="0.26"/>
    <n v="6.24"/>
  </r>
  <r>
    <x v="6"/>
    <n v="0"/>
    <x v="2"/>
    <s v="P330084"/>
    <x v="264"/>
    <s v=""/>
    <s v=""/>
    <n v="4"/>
    <n v="33.22"/>
    <n v="0.57999999999999996"/>
    <n v="0"/>
    <s v=""/>
    <n v="55.809600000000003"/>
    <x v="1"/>
    <n v="5.2"/>
    <n v="20.8"/>
  </r>
  <r>
    <x v="6"/>
    <n v="0"/>
    <x v="2"/>
    <s v="P710005"/>
    <x v="103"/>
    <s v=""/>
    <s v=""/>
    <n v="48"/>
    <n v="0.32"/>
    <n v="0.53"/>
    <n v="0"/>
    <s v=""/>
    <n v="7.219199999999999"/>
    <x v="2"/>
    <n v="2.5000000000000001E-2"/>
    <n v="1.2"/>
  </r>
  <r>
    <x v="6"/>
    <n v="0"/>
    <x v="2"/>
    <s v="P710002"/>
    <x v="8"/>
    <s v=""/>
    <s v=""/>
    <n v="80"/>
    <n v="0.17"/>
    <n v="0.53"/>
    <n v="0"/>
    <s v=""/>
    <n v="6.3920000000000003"/>
    <x v="2"/>
    <n v="1.4999999999999999E-2"/>
    <n v="1.2"/>
  </r>
  <r>
    <x v="6"/>
    <n v="0"/>
    <x v="2"/>
    <s v="P710062"/>
    <x v="20"/>
    <s v=""/>
    <s v=""/>
    <n v="72"/>
    <n v="0.5"/>
    <n v="0.53"/>
    <n v="0"/>
    <s v=""/>
    <n v="16.919999999999998"/>
    <x v="2"/>
    <n v="0.04"/>
    <n v="2.88"/>
  </r>
  <r>
    <x v="6"/>
    <n v="0"/>
    <x v="2"/>
    <s v="P620286"/>
    <x v="231"/>
    <s v=""/>
    <s v=""/>
    <n v="4"/>
    <n v="2"/>
    <n v="0.53"/>
    <n v="0"/>
    <s v=""/>
    <n v="3.76"/>
    <x v="2"/>
    <n v="0.2"/>
    <n v="0.8"/>
  </r>
  <r>
    <x v="6"/>
    <n v="0"/>
    <x v="2"/>
    <s v="P620287"/>
    <x v="232"/>
    <s v=""/>
    <s v=""/>
    <n v="4"/>
    <n v="1.84"/>
    <n v="0.53"/>
    <n v="0"/>
    <s v=""/>
    <n v="3.4592000000000001"/>
    <x v="2"/>
    <n v="0.19"/>
    <n v="0.76"/>
  </r>
  <r>
    <x v="6"/>
    <n v="0"/>
    <x v="2"/>
    <s v="P240035"/>
    <x v="265"/>
    <s v=""/>
    <s v=""/>
    <n v="8"/>
    <n v="8.9"/>
    <n v="0.57999999999999996"/>
    <n v="0"/>
    <s v=""/>
    <n v="29.904000000000003"/>
    <x v="1"/>
    <n v="1.379"/>
    <n v="11.032"/>
  </r>
  <r>
    <x v="6"/>
    <n v="0"/>
    <x v="2"/>
    <s v="P620013"/>
    <x v="128"/>
    <s v=""/>
    <s v=""/>
    <n v="8"/>
    <n v="0.65"/>
    <n v="0.53"/>
    <n v="0"/>
    <s v=""/>
    <n v="2.444"/>
    <x v="2"/>
    <n v="0.06"/>
    <n v="0.48"/>
  </r>
  <r>
    <x v="6"/>
    <n v="0"/>
    <x v="2"/>
    <s v="P730042"/>
    <x v="266"/>
    <s v=""/>
    <s v=""/>
    <n v="4"/>
    <n v="27.39"/>
    <n v="0.53"/>
    <n v="0"/>
    <s v=""/>
    <n v="51.493200000000002"/>
    <x v="2"/>
    <n v="0.53"/>
    <n v="2.12"/>
  </r>
  <r>
    <x v="6"/>
    <n v="0"/>
    <x v="2"/>
    <s v="P620606"/>
    <x v="267"/>
    <s v=""/>
    <s v=""/>
    <n v="2"/>
    <n v="2.61"/>
    <n v="0.53"/>
    <n v="0"/>
    <s v=""/>
    <n v="2.4533999999999998"/>
    <x v="2"/>
    <n v="0.22"/>
    <n v="0.44"/>
  </r>
  <r>
    <x v="6"/>
    <n v="0"/>
    <x v="2"/>
    <s v="P620607"/>
    <x v="259"/>
    <s v=""/>
    <s v=""/>
    <n v="2"/>
    <n v="2.59"/>
    <n v="0.53"/>
    <n v="0"/>
    <s v=""/>
    <n v="2.4345999999999997"/>
    <x v="2"/>
    <n v="0.22"/>
    <n v="0.44"/>
  </r>
  <r>
    <x v="6"/>
    <n v="0"/>
    <x v="2"/>
    <s v="P710148"/>
    <x v="196"/>
    <s v=""/>
    <s v=""/>
    <n v="4"/>
    <n v="1.03"/>
    <n v="0.53"/>
    <n v="0"/>
    <s v=""/>
    <n v="1.9363999999999999"/>
    <x v="2"/>
    <n v="5.5E-2"/>
    <n v="0.22"/>
  </r>
  <r>
    <x v="6"/>
    <n v="0"/>
    <x v="2"/>
    <s v="P710071"/>
    <x v="268"/>
    <s v=""/>
    <s v=""/>
    <n v="28"/>
    <n v="0.05"/>
    <n v="0.53"/>
    <n v="0"/>
    <s v=""/>
    <n v="0.65800000000000003"/>
    <x v="2"/>
    <n v="5.0000000000000001E-3"/>
    <n v="0.14000000000000001"/>
  </r>
  <r>
    <x v="6"/>
    <n v="0"/>
    <x v="2"/>
    <s v="P710076"/>
    <x v="269"/>
    <s v=""/>
    <s v=""/>
    <n v="8"/>
    <n v="0.24"/>
    <n v="0.53"/>
    <n v="0"/>
    <s v=""/>
    <n v="0.90239999999999987"/>
    <x v="2"/>
    <n v="0.02"/>
    <n v="0.16"/>
  </r>
  <r>
    <x v="6"/>
    <n v="0"/>
    <x v="2"/>
    <s v="P710025"/>
    <x v="270"/>
    <s v=""/>
    <s v=""/>
    <n v="8"/>
    <n v="0.06"/>
    <n v="0.53"/>
    <n v="0"/>
    <s v=""/>
    <n v="0.22559999999999997"/>
    <x v="2"/>
    <n v="1E-3"/>
    <n v="8.0000000000000002E-3"/>
  </r>
  <r>
    <x v="6"/>
    <n v="0"/>
    <x v="2"/>
    <s v="P710200"/>
    <x v="261"/>
    <s v=""/>
    <s v=""/>
    <n v="24"/>
    <n v="1.4"/>
    <n v="0.53"/>
    <n v="0"/>
    <s v=""/>
    <n v="15.791999999999996"/>
    <x v="2"/>
    <n v="7.0000000000000007E-2"/>
    <n v="1.68"/>
  </r>
  <r>
    <x v="5"/>
    <n v="13"/>
    <x v="1"/>
    <s v="B27983"/>
    <x v="271"/>
    <s v=""/>
    <s v=""/>
    <n v="2"/>
    <n v="478.22500000000002"/>
    <n v="0"/>
    <n v="0"/>
    <n v="423.50600000000009"/>
    <s v=""/>
    <x v="0"/>
    <n v="15.983000000000001"/>
    <n v="116.011"/>
  </r>
  <r>
    <x v="6"/>
    <n v="0"/>
    <x v="2"/>
    <s v="P110205"/>
    <x v="272"/>
    <s v=""/>
    <s v=""/>
    <n v="8"/>
    <n v="21.28"/>
    <n v="0.57999999999999996"/>
    <n v="0"/>
    <s v=""/>
    <n v="71.500800000000012"/>
    <x v="1"/>
    <n v="3.3149999999999999"/>
    <n v="26.52"/>
  </r>
  <r>
    <x v="6"/>
    <n v="0"/>
    <x v="2"/>
    <s v="P141207"/>
    <x v="58"/>
    <s v=""/>
    <s v=""/>
    <n v="4"/>
    <n v="25.85"/>
    <n v="0.57999999999999996"/>
    <n v="0"/>
    <s v=""/>
    <n v="43.428000000000004"/>
    <x v="1"/>
    <n v="3.8140000000000001"/>
    <n v="15.256"/>
  </r>
  <r>
    <x v="6"/>
    <n v="0"/>
    <x v="2"/>
    <s v="P510003"/>
    <x v="116"/>
    <s v=""/>
    <s v=""/>
    <n v="4"/>
    <n v="51.47"/>
    <n v="0.53"/>
    <n v="0"/>
    <s v=""/>
    <n v="96.763599999999997"/>
    <x v="2"/>
    <n v="3.9089999999999998"/>
    <n v="15.635999999999999"/>
  </r>
  <r>
    <x v="6"/>
    <n v="0"/>
    <x v="2"/>
    <s v="P510002"/>
    <x v="117"/>
    <s v=""/>
    <s v=""/>
    <n v="9"/>
    <n v="27.43"/>
    <n v="0.57999999999999996"/>
    <n v="0"/>
    <s v=""/>
    <n v="103.68540000000002"/>
    <x v="1"/>
    <n v="4.12"/>
    <n v="37.08"/>
  </r>
  <r>
    <x v="6"/>
    <n v="0"/>
    <x v="2"/>
    <s v="P610003"/>
    <x v="92"/>
    <s v=""/>
    <s v=""/>
    <n v="27"/>
    <n v="2.73"/>
    <n v="0.53"/>
    <n v="0"/>
    <s v=""/>
    <n v="34.643699999999995"/>
    <x v="2"/>
    <n v="0.3"/>
    <n v="8.1"/>
  </r>
  <r>
    <x v="6"/>
    <n v="0"/>
    <x v="2"/>
    <s v="P610019"/>
    <x v="93"/>
    <s v=""/>
    <s v=""/>
    <n v="27"/>
    <n v="1.45"/>
    <n v="0.53"/>
    <n v="0"/>
    <s v=""/>
    <n v="18.400499999999997"/>
    <x v="2"/>
    <n v="0.14299999999999999"/>
    <n v="3.8610000000000002"/>
  </r>
  <r>
    <x v="6"/>
    <n v="0"/>
    <x v="2"/>
    <s v="P710012"/>
    <x v="18"/>
    <s v=""/>
    <s v=""/>
    <n v="68"/>
    <n v="7.0000000000000007E-2"/>
    <n v="0.53"/>
    <n v="0"/>
    <s v=""/>
    <n v="2.2372000000000001"/>
    <x v="2"/>
    <n v="3.0000000000000001E-3"/>
    <n v="0.20399999999999999"/>
  </r>
  <r>
    <x v="6"/>
    <n v="0"/>
    <x v="2"/>
    <s v="P710013"/>
    <x v="83"/>
    <s v=""/>
    <s v=""/>
    <n v="150"/>
    <n v="0.06"/>
    <n v="0.53"/>
    <n v="0"/>
    <s v=""/>
    <n v="4.2299999999999995"/>
    <x v="2"/>
    <n v="3.0000000000000001E-3"/>
    <n v="0.45"/>
  </r>
  <r>
    <x v="6"/>
    <n v="0"/>
    <x v="2"/>
    <s v="P620174"/>
    <x v="56"/>
    <s v=""/>
    <s v=""/>
    <n v="24"/>
    <n v="2"/>
    <n v="0.53"/>
    <n v="0"/>
    <s v=""/>
    <n v="22.56"/>
    <x v="2"/>
    <n v="0.17"/>
    <n v="4.08"/>
  </r>
  <r>
    <x v="6"/>
    <n v="0"/>
    <x v="2"/>
    <s v="P620175"/>
    <x v="57"/>
    <s v=""/>
    <s v=""/>
    <n v="24"/>
    <n v="1.62"/>
    <n v="0.53"/>
    <n v="0"/>
    <s v=""/>
    <n v="18.273600000000002"/>
    <x v="2"/>
    <n v="0.156"/>
    <n v="3.7440000000000002"/>
  </r>
  <r>
    <x v="6"/>
    <n v="0"/>
    <x v="2"/>
    <s v="P710003"/>
    <x v="37"/>
    <s v=""/>
    <s v=""/>
    <n v="40"/>
    <n v="0.23"/>
    <n v="0.53"/>
    <n v="0"/>
    <s v=""/>
    <n v="4.3239999999999998"/>
    <x v="2"/>
    <n v="1.4999999999999999E-2"/>
    <n v="0.6"/>
  </r>
  <r>
    <x v="6"/>
    <n v="0"/>
    <x v="2"/>
    <s v="P710007"/>
    <x v="55"/>
    <s v=""/>
    <s v=""/>
    <n v="8"/>
    <n v="0.38"/>
    <n v="0.53"/>
    <n v="0"/>
    <s v=""/>
    <n v="1.4287999999999998"/>
    <x v="2"/>
    <n v="0.03"/>
    <n v="0.24"/>
  </r>
  <r>
    <x v="6"/>
    <n v="0"/>
    <x v="2"/>
    <s v="P710010"/>
    <x v="141"/>
    <s v=""/>
    <s v=""/>
    <n v="48"/>
    <n v="0.09"/>
    <n v="0.53"/>
    <n v="0"/>
    <s v=""/>
    <n v="2.0304000000000002"/>
    <x v="2"/>
    <n v="5.0000000000000001E-3"/>
    <n v="0.24"/>
  </r>
  <r>
    <x v="4"/>
    <n v="5"/>
    <x v="0"/>
    <s v=""/>
    <x v="273"/>
    <s v=""/>
    <s v=""/>
    <n v="1"/>
    <n v="502.24"/>
    <n v="0"/>
    <n v="0"/>
    <n v="349.37999999999994"/>
    <s v=""/>
    <x v="0"/>
    <n v="10.132999999999999"/>
    <n v="43.22"/>
  </r>
  <r>
    <x v="5"/>
    <n v="4"/>
    <x v="1"/>
    <s v="B25240"/>
    <x v="274"/>
    <s v=""/>
    <s v=""/>
    <n v="2"/>
    <n v="251.12"/>
    <n v="0"/>
    <n v="0"/>
    <n v="349.37999999999994"/>
    <s v=""/>
    <x v="0"/>
    <n v="10.132999999999999"/>
    <n v="43.22"/>
  </r>
  <r>
    <x v="6"/>
    <n v="0"/>
    <x v="2"/>
    <s v="P830305"/>
    <x v="275"/>
    <s v=""/>
    <s v=""/>
    <n v="4"/>
    <n v="74.41"/>
    <n v="0.25"/>
    <n v="0"/>
    <s v=""/>
    <n v="223.23"/>
    <x v="4"/>
    <n v="9.61"/>
    <n v="38.44"/>
  </r>
  <r>
    <x v="6"/>
    <n v="0"/>
    <x v="2"/>
    <s v="P710047"/>
    <x v="119"/>
    <s v=""/>
    <s v=""/>
    <n v="130"/>
    <n v="7.0000000000000007E-2"/>
    <n v="0.53"/>
    <n v="0"/>
    <s v=""/>
    <n v="4.2770000000000001"/>
    <x v="2"/>
    <n v="4.0000000000000001E-3"/>
    <n v="0.52"/>
  </r>
  <r>
    <x v="6"/>
    <n v="0"/>
    <x v="2"/>
    <s v="P730052"/>
    <x v="276"/>
    <s v=""/>
    <s v=""/>
    <n v="130"/>
    <n v="0.68"/>
    <n v="0.53"/>
    <n v="0"/>
    <s v=""/>
    <n v="41.548000000000002"/>
    <x v="2"/>
    <n v="3.0000000000000001E-3"/>
    <n v="0.39"/>
  </r>
  <r>
    <x v="6"/>
    <n v="0"/>
    <x v="2"/>
    <s v="P999028"/>
    <x v="277"/>
    <s v=""/>
    <s v=""/>
    <n v="7.5"/>
    <n v="14.28"/>
    <n v="0.25"/>
    <n v="0"/>
    <s v=""/>
    <n v="80.324999999999989"/>
    <x v="4"/>
    <n v="0.51600000000000001"/>
    <n v="3.87"/>
  </r>
  <r>
    <x v="3"/>
    <n v="2"/>
    <x v="0"/>
    <s v=""/>
    <x v="278"/>
    <s v=""/>
    <s v=""/>
    <n v="1"/>
    <n v="161.26"/>
    <n v="0"/>
    <n v="0"/>
    <n v="75.792200000000008"/>
    <s v=""/>
    <x v="0"/>
    <n v="11.353"/>
    <n v="12.343"/>
  </r>
  <r>
    <x v="4"/>
    <n v="0"/>
    <x v="2"/>
    <s v="P720025"/>
    <x v="203"/>
    <s v=""/>
    <s v=""/>
    <n v="1"/>
    <n v="123.26"/>
    <n v="0.53"/>
    <n v="0"/>
    <s v=""/>
    <n v="57.932200000000002"/>
    <x v="2"/>
    <n v="11.343"/>
    <n v="11.343"/>
  </r>
  <r>
    <x v="4"/>
    <n v="0"/>
    <x v="2"/>
    <s v="P720029"/>
    <x v="32"/>
    <s v=""/>
    <s v=""/>
    <n v="100"/>
    <n v="0.38"/>
    <n v="0.53"/>
    <n v="0"/>
    <s v=""/>
    <n v="17.86"/>
    <x v="2"/>
    <n v="0.01"/>
    <n v="1"/>
  </r>
  <r>
    <x v="3"/>
    <n v="1"/>
    <x v="0"/>
    <s v=""/>
    <x v="279"/>
    <s v=""/>
    <s v=""/>
    <n v="1"/>
    <n v="77.7"/>
    <n v="0"/>
    <n v="0"/>
    <n v="58.274999999999991"/>
    <s v=""/>
    <x v="0"/>
    <n v="1.1399999999999999"/>
    <n v="11.4"/>
  </r>
  <r>
    <x v="4"/>
    <n v="0"/>
    <x v="2"/>
    <s v="P808570F"/>
    <x v="206"/>
    <s v=""/>
    <s v="P808570F / 4*8mL"/>
    <n v="10"/>
    <n v="7.77"/>
    <n v="0.25"/>
    <n v="0"/>
    <s v=""/>
    <n v="58.274999999999991"/>
    <x v="4"/>
    <n v="1.1399999999999999"/>
    <n v="11.4"/>
  </r>
  <r>
    <x v="2"/>
    <n v="64"/>
    <x v="0"/>
    <s v=""/>
    <x v="280"/>
    <s v=""/>
    <s v=""/>
    <n v="1"/>
    <n v="9132.75"/>
    <n v="0"/>
    <n v="0"/>
    <n v="5672.0573719999993"/>
    <s v=""/>
    <x v="0"/>
    <n v="79.034000000000006"/>
    <n v="890.77941999999996"/>
  </r>
  <r>
    <x v="3"/>
    <n v="25"/>
    <x v="0"/>
    <s v=""/>
    <x v="281"/>
    <s v=""/>
    <s v=""/>
    <n v="1"/>
    <n v="1704.68"/>
    <n v="0"/>
    <n v="0"/>
    <n v="767.56672000000015"/>
    <s v=""/>
    <x v="0"/>
    <n v="18.884"/>
    <n v="255.75819999999999"/>
  </r>
  <r>
    <x v="4"/>
    <n v="6"/>
    <x v="1"/>
    <s v="B17048"/>
    <x v="282"/>
    <s v=""/>
    <s v=""/>
    <n v="22"/>
    <n v="32.648181818181818"/>
    <n v="0"/>
    <n v="0"/>
    <n v="304.69872000000009"/>
    <s v=""/>
    <x v="0"/>
    <n v="6.0609999999999999"/>
    <n v="107.4502"/>
  </r>
  <r>
    <x v="5"/>
    <n v="0"/>
    <x v="2"/>
    <s v="P110102"/>
    <x v="185"/>
    <s v=""/>
    <s v=""/>
    <n v="17.600000000000001"/>
    <n v="37.75"/>
    <n v="0.57999999999999996"/>
    <n v="0"/>
    <s v=""/>
    <n v="279.04800000000006"/>
    <x v="1"/>
    <n v="5.9420000000000002"/>
    <n v="104.5792"/>
  </r>
  <r>
    <x v="5"/>
    <n v="0"/>
    <x v="2"/>
    <s v="P620255"/>
    <x v="186"/>
    <s v=""/>
    <s v=""/>
    <n v="176"/>
    <n v="0.26"/>
    <n v="0.53"/>
    <n v="0"/>
    <s v=""/>
    <n v="21.507200000000001"/>
    <x v="2"/>
    <n v="1.4999999999999999E-2"/>
    <n v="2.64"/>
  </r>
  <r>
    <x v="5"/>
    <n v="0"/>
    <x v="2"/>
    <s v="P710088"/>
    <x v="187"/>
    <s v=""/>
    <s v=""/>
    <n v="176"/>
    <n v="0.04"/>
    <n v="0.53"/>
    <n v="0"/>
    <s v=""/>
    <n v="3.3087999999999997"/>
    <x v="2"/>
    <n v="1E-3"/>
    <n v="0.17599999999999999"/>
  </r>
  <r>
    <x v="5"/>
    <n v="0"/>
    <x v="2"/>
    <s v="PNOTAERLATADV"/>
    <x v="283"/>
    <s v=""/>
    <s v=""/>
    <n v="2.1999999999999999E-2"/>
    <n v="0"/>
    <n v="0"/>
    <n v="0"/>
    <s v=""/>
    <n v="0"/>
    <x v="0"/>
    <n v="0.1"/>
    <n v="2.2000000000000001E-3"/>
  </r>
  <r>
    <x v="5"/>
    <n v="0"/>
    <x v="2"/>
    <s v="P710013"/>
    <x v="83"/>
    <s v=""/>
    <s v=""/>
    <n v="17.600000000000001"/>
    <n v="0.06"/>
    <n v="0.53"/>
    <n v="0"/>
    <s v=""/>
    <n v="0.49631999999999998"/>
    <x v="2"/>
    <n v="3.0000000000000001E-3"/>
    <n v="5.28E-2"/>
  </r>
  <r>
    <x v="5"/>
    <n v="0"/>
    <x v="2"/>
    <s v="P730084"/>
    <x v="158"/>
    <s v=""/>
    <s v=""/>
    <n v="3"/>
    <n v="0.24"/>
    <n v="0.53"/>
    <n v="0"/>
    <s v=""/>
    <n v="0.33839999999999998"/>
    <x v="2"/>
    <n v="5.0000000000000001E-3"/>
    <n v="1.4999999999999999E-2"/>
  </r>
  <r>
    <x v="4"/>
    <n v="10"/>
    <x v="1"/>
    <s v="B17046"/>
    <x v="214"/>
    <s v=""/>
    <s v=""/>
    <n v="3"/>
    <n v="47.81"/>
    <n v="0"/>
    <n v="0"/>
    <n v="67.001099999999994"/>
    <s v=""/>
    <x v="0"/>
    <n v="6.5010000000000003"/>
    <n v="21.183"/>
  </r>
  <r>
    <x v="5"/>
    <n v="0"/>
    <x v="2"/>
    <s v="P132004"/>
    <x v="215"/>
    <s v=""/>
    <s v=""/>
    <n v="3"/>
    <n v="31.05"/>
    <n v="0.53"/>
    <n v="0"/>
    <s v=""/>
    <n v="43.780500000000004"/>
    <x v="2"/>
    <n v="5.88"/>
    <n v="17.64"/>
  </r>
  <r>
    <x v="5"/>
    <n v="0"/>
    <x v="2"/>
    <s v="P710002"/>
    <x v="8"/>
    <s v=""/>
    <s v=""/>
    <n v="6"/>
    <n v="0.17"/>
    <n v="0.53"/>
    <n v="0"/>
    <s v=""/>
    <n v="0.47939999999999999"/>
    <x v="2"/>
    <n v="1.4999999999999999E-2"/>
    <n v="0.09"/>
  </r>
  <r>
    <x v="5"/>
    <n v="0"/>
    <x v="2"/>
    <s v="P620174"/>
    <x v="56"/>
    <s v=""/>
    <s v=""/>
    <n v="6"/>
    <n v="2"/>
    <n v="0.53"/>
    <n v="0"/>
    <s v=""/>
    <n v="5.64"/>
    <x v="2"/>
    <n v="0.17"/>
    <n v="1.02"/>
  </r>
  <r>
    <x v="5"/>
    <n v="0"/>
    <x v="2"/>
    <s v="P620175"/>
    <x v="57"/>
    <s v=""/>
    <s v=""/>
    <n v="6"/>
    <n v="1.62"/>
    <n v="0.53"/>
    <n v="0"/>
    <s v=""/>
    <n v="4.5684000000000005"/>
    <x v="2"/>
    <n v="0.156"/>
    <n v="0.93600000000000005"/>
  </r>
  <r>
    <x v="5"/>
    <n v="0"/>
    <x v="2"/>
    <s v="P620592"/>
    <x v="88"/>
    <s v=""/>
    <s v=""/>
    <n v="6"/>
    <n v="1.37"/>
    <n v="0.57999999999999996"/>
    <n v="0"/>
    <s v=""/>
    <n v="3.4524000000000008"/>
    <x v="1"/>
    <n v="0.08"/>
    <n v="0.48"/>
  </r>
  <r>
    <x v="5"/>
    <n v="0"/>
    <x v="2"/>
    <s v="P710011"/>
    <x v="10"/>
    <s v=""/>
    <s v=""/>
    <n v="6"/>
    <n v="0.16"/>
    <n v="0.53"/>
    <n v="0"/>
    <s v=""/>
    <n v="0.45119999999999993"/>
    <x v="2"/>
    <n v="7.0000000000000001E-3"/>
    <n v="4.2000000000000003E-2"/>
  </r>
  <r>
    <x v="5"/>
    <n v="0"/>
    <x v="2"/>
    <s v="P620490"/>
    <x v="216"/>
    <s v=""/>
    <s v=""/>
    <n v="3"/>
    <n v="2.17"/>
    <n v="0.53"/>
    <n v="0"/>
    <s v=""/>
    <n v="3.0596999999999999"/>
    <x v="2"/>
    <n v="0.11"/>
    <n v="0.33"/>
  </r>
  <r>
    <x v="5"/>
    <n v="0"/>
    <x v="2"/>
    <s v="P710082"/>
    <x v="217"/>
    <s v=""/>
    <s v=""/>
    <n v="6"/>
    <n v="1.35"/>
    <n v="0.53"/>
    <n v="0"/>
    <s v=""/>
    <n v="3.8070000000000004"/>
    <x v="2"/>
    <n v="7.4999999999999997E-2"/>
    <n v="0.45"/>
  </r>
  <r>
    <x v="5"/>
    <n v="0"/>
    <x v="2"/>
    <s v="P710012"/>
    <x v="18"/>
    <s v=""/>
    <s v=""/>
    <n v="15"/>
    <n v="7.0000000000000007E-2"/>
    <n v="0.53"/>
    <n v="0"/>
    <s v=""/>
    <n v="0.49349999999999999"/>
    <x v="2"/>
    <n v="3.0000000000000001E-3"/>
    <n v="4.4999999999999998E-2"/>
  </r>
  <r>
    <x v="5"/>
    <n v="0"/>
    <x v="2"/>
    <s v="P710010"/>
    <x v="141"/>
    <s v=""/>
    <s v=""/>
    <n v="30"/>
    <n v="0.09"/>
    <n v="0.53"/>
    <n v="0"/>
    <s v=""/>
    <n v="1.2689999999999999"/>
    <x v="2"/>
    <n v="5.0000000000000001E-3"/>
    <n v="0.15"/>
  </r>
  <r>
    <x v="4"/>
    <n v="6"/>
    <x v="1"/>
    <s v="B17047"/>
    <x v="284"/>
    <s v=""/>
    <s v=""/>
    <n v="19"/>
    <n v="44.33"/>
    <n v="0"/>
    <n v="0"/>
    <n v="395.86689999999993"/>
    <s v=""/>
    <x v="0"/>
    <n v="6.3170000000000002"/>
    <n v="127.11"/>
  </r>
  <r>
    <x v="5"/>
    <n v="0"/>
    <x v="2"/>
    <s v="P132004"/>
    <x v="215"/>
    <s v=""/>
    <s v=""/>
    <n v="19"/>
    <n v="31.05"/>
    <n v="0.53"/>
    <n v="0"/>
    <s v=""/>
    <n v="277.2765"/>
    <x v="2"/>
    <n v="5.88"/>
    <n v="111.72"/>
  </r>
  <r>
    <x v="5"/>
    <n v="0"/>
    <x v="2"/>
    <s v="P620324"/>
    <x v="285"/>
    <s v=""/>
    <s v=""/>
    <n v="19"/>
    <n v="2.68"/>
    <n v="0.53"/>
    <n v="0"/>
    <s v=""/>
    <n v="23.932399999999998"/>
    <x v="2"/>
    <n v="0.24399999999999999"/>
    <n v="4.6360000000000001"/>
  </r>
  <r>
    <x v="5"/>
    <n v="0"/>
    <x v="2"/>
    <s v="P620490"/>
    <x v="216"/>
    <s v=""/>
    <s v=""/>
    <n v="38"/>
    <n v="2.17"/>
    <n v="0.53"/>
    <n v="0"/>
    <s v=""/>
    <n v="38.756199999999993"/>
    <x v="2"/>
    <n v="0.11"/>
    <n v="4.18"/>
  </r>
  <r>
    <x v="5"/>
    <n v="0"/>
    <x v="2"/>
    <s v="P710082"/>
    <x v="217"/>
    <s v=""/>
    <s v=""/>
    <n v="76"/>
    <n v="1.35"/>
    <n v="0.53"/>
    <n v="0"/>
    <s v=""/>
    <n v="48.222000000000001"/>
    <x v="2"/>
    <n v="7.4999999999999997E-2"/>
    <n v="5.7"/>
  </r>
  <r>
    <x v="5"/>
    <n v="0"/>
    <x v="2"/>
    <s v="P710012"/>
    <x v="18"/>
    <s v=""/>
    <s v=""/>
    <n v="38"/>
    <n v="7.0000000000000007E-2"/>
    <n v="0.53"/>
    <n v="0"/>
    <s v=""/>
    <n v="1.2502"/>
    <x v="2"/>
    <n v="3.0000000000000001E-3"/>
    <n v="0.114"/>
  </r>
  <r>
    <x v="5"/>
    <n v="0"/>
    <x v="2"/>
    <s v="P710010"/>
    <x v="141"/>
    <s v=""/>
    <s v=""/>
    <n v="152"/>
    <n v="0.09"/>
    <n v="0.53"/>
    <n v="0"/>
    <s v=""/>
    <n v="6.4295999999999998"/>
    <x v="2"/>
    <n v="5.0000000000000001E-3"/>
    <n v="0.76"/>
  </r>
  <r>
    <x v="3"/>
    <n v="12"/>
    <x v="0"/>
    <s v=""/>
    <x v="286"/>
    <s v=""/>
    <s v=""/>
    <n v="1"/>
    <n v="1750.49"/>
    <n v="0"/>
    <n v="0"/>
    <n v="757.63085200000012"/>
    <s v=""/>
    <x v="0"/>
    <n v="9.7309999999999999"/>
    <n v="242.98921999999999"/>
  </r>
  <r>
    <x v="4"/>
    <n v="4"/>
    <x v="1"/>
    <s v="B6904"/>
    <x v="218"/>
    <s v=""/>
    <s v=""/>
    <n v="44"/>
    <n v="28.269318181818182"/>
    <n v="0"/>
    <n v="0"/>
    <n v="536.62919199999999"/>
    <s v=""/>
    <x v="0"/>
    <n v="3.742"/>
    <n v="172.92836"/>
  </r>
  <r>
    <x v="5"/>
    <n v="0"/>
    <x v="2"/>
    <s v="P510001"/>
    <x v="105"/>
    <s v=""/>
    <s v=""/>
    <n v="44"/>
    <n v="21.81"/>
    <n v="0.57999999999999996"/>
    <n v="0"/>
    <s v=""/>
    <n v="403.04880000000003"/>
    <x v="1"/>
    <n v="3.2959999999999998"/>
    <n v="145.024"/>
  </r>
  <r>
    <x v="5"/>
    <n v="0"/>
    <x v="2"/>
    <s v="P610003"/>
    <x v="92"/>
    <s v=""/>
    <s v=""/>
    <n v="58.52"/>
    <n v="2.73"/>
    <n v="0.53"/>
    <n v="0"/>
    <s v=""/>
    <n v="75.087012000000001"/>
    <x v="2"/>
    <n v="0.3"/>
    <n v="17.556000000000001"/>
  </r>
  <r>
    <x v="5"/>
    <n v="0"/>
    <x v="2"/>
    <s v="P610019"/>
    <x v="93"/>
    <s v=""/>
    <s v=""/>
    <n v="58.52"/>
    <n v="1.45"/>
    <n v="0.53"/>
    <n v="0"/>
    <s v=""/>
    <n v="39.88138"/>
    <x v="2"/>
    <n v="0.14299999999999999"/>
    <n v="8.3683599999999991"/>
  </r>
  <r>
    <x v="5"/>
    <n v="0"/>
    <x v="2"/>
    <s v="P710013"/>
    <x v="83"/>
    <s v=""/>
    <s v=""/>
    <n v="660"/>
    <n v="0.06"/>
    <n v="0.53"/>
    <n v="0"/>
    <s v=""/>
    <n v="18.611999999999998"/>
    <x v="2"/>
    <n v="3.0000000000000001E-3"/>
    <n v="1.98"/>
  </r>
  <r>
    <x v="4"/>
    <n v="6"/>
    <x v="1"/>
    <s v="B17050"/>
    <x v="287"/>
    <s v=""/>
    <s v=""/>
    <n v="6"/>
    <n v="84.44"/>
    <n v="0"/>
    <n v="0"/>
    <n v="221.00166000000002"/>
    <s v=""/>
    <x v="0"/>
    <n v="5.9889999999999999"/>
    <n v="70.060860000000005"/>
  </r>
  <r>
    <x v="5"/>
    <n v="0"/>
    <x v="2"/>
    <s v="P510002"/>
    <x v="117"/>
    <s v=""/>
    <s v=""/>
    <n v="12.48"/>
    <n v="27.43"/>
    <n v="0.57999999999999996"/>
    <n v="0"/>
    <s v=""/>
    <n v="143.77708800000002"/>
    <x v="1"/>
    <n v="4.12"/>
    <n v="51.4176"/>
  </r>
  <r>
    <x v="5"/>
    <n v="0"/>
    <x v="2"/>
    <s v="P610003"/>
    <x v="92"/>
    <s v=""/>
    <s v=""/>
    <n v="20.82"/>
    <n v="2.73"/>
    <n v="0.53"/>
    <n v="0"/>
    <s v=""/>
    <n v="26.714141999999999"/>
    <x v="2"/>
    <n v="0.3"/>
    <n v="6.2460000000000004"/>
  </r>
  <r>
    <x v="5"/>
    <n v="0"/>
    <x v="2"/>
    <s v="P610019"/>
    <x v="93"/>
    <s v=""/>
    <s v=""/>
    <n v="20.82"/>
    <n v="1.45"/>
    <n v="0.53"/>
    <n v="0"/>
    <s v=""/>
    <n v="14.188829999999999"/>
    <x v="2"/>
    <n v="0.14299999999999999"/>
    <n v="2.9772599999999998"/>
  </r>
  <r>
    <x v="5"/>
    <n v="0"/>
    <x v="2"/>
    <s v="P510021"/>
    <x v="288"/>
    <s v=""/>
    <s v=""/>
    <n v="6"/>
    <n v="9.74"/>
    <n v="0.53"/>
    <n v="0"/>
    <s v=""/>
    <n v="27.466799999999996"/>
    <x v="2"/>
    <n v="1.42"/>
    <n v="8.52"/>
  </r>
  <r>
    <x v="5"/>
    <n v="0"/>
    <x v="2"/>
    <s v="P710012"/>
    <x v="18"/>
    <s v=""/>
    <s v=""/>
    <n v="84"/>
    <n v="7.0000000000000007E-2"/>
    <n v="0.53"/>
    <n v="0"/>
    <s v=""/>
    <n v="2.7636000000000003"/>
    <x v="2"/>
    <n v="3.0000000000000001E-3"/>
    <n v="0.252"/>
  </r>
  <r>
    <x v="5"/>
    <n v="0"/>
    <x v="2"/>
    <s v="P710013"/>
    <x v="83"/>
    <s v=""/>
    <s v=""/>
    <n v="216"/>
    <n v="0.06"/>
    <n v="0.53"/>
    <n v="0"/>
    <s v=""/>
    <n v="6.0911999999999988"/>
    <x v="2"/>
    <n v="3.0000000000000001E-3"/>
    <n v="0.64800000000000002"/>
  </r>
  <r>
    <x v="3"/>
    <n v="5"/>
    <x v="0"/>
    <s v=""/>
    <x v="289"/>
    <s v=""/>
    <s v=""/>
    <n v="1"/>
    <n v="317.10000000000002"/>
    <n v="0"/>
    <n v="0"/>
    <n v="149.03699999999998"/>
    <s v=""/>
    <x v="0"/>
    <n v="12.438000000000001"/>
    <n v="38.567999999999998"/>
  </r>
  <r>
    <x v="4"/>
    <n v="0"/>
    <x v="2"/>
    <s v="P730001"/>
    <x v="202"/>
    <s v=""/>
    <s v=""/>
    <n v="3"/>
    <n v="1.78"/>
    <n v="0.53"/>
    <n v="0"/>
    <s v=""/>
    <n v="2.5097999999999998"/>
    <x v="2"/>
    <n v="7.4999999999999997E-2"/>
    <n v="0.22500000000000001"/>
  </r>
  <r>
    <x v="4"/>
    <n v="0"/>
    <x v="2"/>
    <s v="P720001"/>
    <x v="31"/>
    <s v=""/>
    <s v=""/>
    <n v="25"/>
    <n v="4.5"/>
    <n v="0.53"/>
    <n v="0"/>
    <s v=""/>
    <n v="52.875"/>
    <x v="2"/>
    <n v="1"/>
    <n v="25"/>
  </r>
  <r>
    <x v="4"/>
    <n v="0"/>
    <x v="2"/>
    <s v="P720029"/>
    <x v="32"/>
    <s v=""/>
    <s v=""/>
    <n v="100"/>
    <n v="0.38"/>
    <n v="0.53"/>
    <n v="0"/>
    <s v=""/>
    <n v="17.86"/>
    <x v="2"/>
    <n v="0.01"/>
    <n v="1"/>
  </r>
  <r>
    <x v="4"/>
    <n v="0"/>
    <x v="2"/>
    <s v="P720025"/>
    <x v="203"/>
    <s v=""/>
    <s v=""/>
    <n v="1"/>
    <n v="123.26"/>
    <n v="0.53"/>
    <n v="0"/>
    <s v=""/>
    <n v="57.932200000000002"/>
    <x v="2"/>
    <n v="11.343"/>
    <n v="11.343"/>
  </r>
  <r>
    <x v="4"/>
    <n v="0"/>
    <x v="2"/>
    <s v="P720029"/>
    <x v="32"/>
    <s v=""/>
    <s v=""/>
    <n v="100"/>
    <n v="0.38"/>
    <n v="0.53"/>
    <n v="0"/>
    <s v=""/>
    <n v="17.86"/>
    <x v="2"/>
    <n v="0.01"/>
    <n v="1"/>
  </r>
  <r>
    <x v="3"/>
    <n v="12"/>
    <x v="0"/>
    <s v=""/>
    <x v="290"/>
    <s v=""/>
    <s v=""/>
    <n v="1"/>
    <n v="3621.66"/>
    <n v="0"/>
    <n v="0"/>
    <n v="2693.7078000000001"/>
    <s v=""/>
    <x v="0"/>
    <n v="34.265000000000001"/>
    <n v="106.08"/>
  </r>
  <r>
    <x v="4"/>
    <n v="11"/>
    <x v="1"/>
    <s v="B8942"/>
    <x v="291"/>
    <s v=""/>
    <s v=""/>
    <n v="3"/>
    <n v="204.29"/>
    <n v="0"/>
    <n v="0"/>
    <n v="2693.7078000000001"/>
    <s v=""/>
    <x v="0"/>
    <n v="8.3450000000000006"/>
    <n v="25.44"/>
  </r>
  <r>
    <x v="5"/>
    <n v="0"/>
    <x v="2"/>
    <s v="P620196"/>
    <x v="195"/>
    <s v=""/>
    <s v=""/>
    <n v="3"/>
    <n v="22.89"/>
    <n v="0.53"/>
    <n v="0"/>
    <s v=""/>
    <n v="32.274900000000002"/>
    <x v="2"/>
    <n v="1.96"/>
    <n v="5.88"/>
  </r>
  <r>
    <x v="5"/>
    <n v="0"/>
    <x v="2"/>
    <s v="P710006"/>
    <x v="48"/>
    <s v=""/>
    <s v=""/>
    <n v="6"/>
    <n v="0.35"/>
    <n v="0.53"/>
    <n v="0"/>
    <s v=""/>
    <n v="0.98699999999999977"/>
    <x v="2"/>
    <n v="2.5000000000000001E-2"/>
    <n v="0.15"/>
  </r>
  <r>
    <x v="5"/>
    <n v="0"/>
    <x v="2"/>
    <s v="P710010"/>
    <x v="141"/>
    <s v=""/>
    <s v=""/>
    <n v="6"/>
    <n v="0.09"/>
    <n v="0.53"/>
    <n v="0"/>
    <s v=""/>
    <n v="0.25380000000000003"/>
    <x v="2"/>
    <n v="5.0000000000000001E-3"/>
    <n v="0.03"/>
  </r>
  <r>
    <x v="5"/>
    <n v="0"/>
    <x v="2"/>
    <s v="P710062"/>
    <x v="20"/>
    <s v=""/>
    <s v=""/>
    <n v="6"/>
    <n v="0.5"/>
    <n v="0.53"/>
    <n v="0"/>
    <s v=""/>
    <n v="1.41"/>
    <x v="2"/>
    <n v="0.04"/>
    <n v="0.24"/>
  </r>
  <r>
    <x v="5"/>
    <n v="0"/>
    <x v="2"/>
    <s v="P710148"/>
    <x v="196"/>
    <s v=""/>
    <s v=""/>
    <n v="6"/>
    <n v="1.03"/>
    <n v="0.53"/>
    <n v="0"/>
    <s v=""/>
    <n v="2.9045999999999998"/>
    <x v="2"/>
    <n v="5.5E-2"/>
    <n v="0.33"/>
  </r>
  <r>
    <x v="5"/>
    <n v="0"/>
    <x v="2"/>
    <s v="P742146"/>
    <x v="197"/>
    <s v=""/>
    <s v=""/>
    <n v="3"/>
    <n v="174.72"/>
    <n v="0.25"/>
    <n v="0"/>
    <s v=""/>
    <n v="393.12"/>
    <x v="3"/>
    <n v="6.25"/>
    <n v="18.75"/>
  </r>
  <r>
    <x v="5"/>
    <n v="0"/>
    <x v="2"/>
    <s v="P743244"/>
    <x v="167"/>
    <s v=""/>
    <s v=""/>
    <n v="6"/>
    <n v="1.37"/>
    <n v="0.25"/>
    <n v="0"/>
    <s v=""/>
    <n v="6.1650000000000009"/>
    <x v="3"/>
    <n v="0.01"/>
    <n v="0.06"/>
  </r>
  <r>
    <x v="5"/>
    <n v="0"/>
    <x v="2"/>
    <s v="P741008"/>
    <x v="164"/>
    <s v=""/>
    <s v=""/>
    <n v="12"/>
    <n v="1.29"/>
    <n v="0.25"/>
    <n v="0"/>
    <s v=""/>
    <n v="11.61"/>
    <x v="3"/>
    <n v="0.12"/>
    <n v="1.44"/>
  </r>
  <r>
    <x v="5"/>
    <n v="0"/>
    <x v="2"/>
    <s v="P741134"/>
    <x v="163"/>
    <s v=""/>
    <s v=""/>
    <n v="12"/>
    <n v="1.66"/>
    <n v="0.25"/>
    <n v="0"/>
    <s v=""/>
    <n v="14.939999999999998"/>
    <x v="3"/>
    <n v="0.2"/>
    <n v="2.4"/>
  </r>
  <r>
    <x v="5"/>
    <n v="0"/>
    <x v="2"/>
    <s v="P741194"/>
    <x v="198"/>
    <s v=""/>
    <s v=""/>
    <n v="3"/>
    <n v="486.1"/>
    <n v="0.25"/>
    <n v="0"/>
    <s v=""/>
    <n v="1093.7250000000001"/>
    <x v="3"/>
    <n v="2.6"/>
    <n v="7.8"/>
  </r>
  <r>
    <x v="5"/>
    <n v="0"/>
    <x v="2"/>
    <s v="P742151"/>
    <x v="199"/>
    <s v=""/>
    <s v=""/>
    <n v="3"/>
    <n v="505.03"/>
    <n v="0.25"/>
    <n v="0"/>
    <s v=""/>
    <n v="1136.3174999999999"/>
    <x v="3"/>
    <n v="23"/>
    <n v="69"/>
  </r>
  <r>
    <x v="3"/>
    <n v="3"/>
    <x v="0"/>
    <s v=""/>
    <x v="292"/>
    <s v=""/>
    <s v=""/>
    <n v="1"/>
    <n v="1181.4000000000001"/>
    <n v="0"/>
    <n v="0"/>
    <n v="886.05"/>
    <s v=""/>
    <x v="0"/>
    <n v="2.97"/>
    <n v="177.26"/>
  </r>
  <r>
    <x v="4"/>
    <n v="0"/>
    <x v="2"/>
    <s v="P808570F"/>
    <x v="206"/>
    <s v=""/>
    <s v="P808570F / 4*8mL"/>
    <n v="88"/>
    <n v="7.77"/>
    <n v="0.25"/>
    <n v="0"/>
    <s v=""/>
    <n v="512.81999999999994"/>
    <x v="4"/>
    <n v="1.1399999999999999"/>
    <n v="100.32"/>
  </r>
  <r>
    <x v="4"/>
    <n v="0"/>
    <x v="2"/>
    <s v="P810110F"/>
    <x v="207"/>
    <s v=""/>
    <s v="P810110F / 2*28.8mL"/>
    <n v="88"/>
    <n v="2.2799999999999998"/>
    <n v="0.25"/>
    <n v="0"/>
    <s v=""/>
    <n v="150.47999999999999"/>
    <x v="4"/>
    <n v="0.38"/>
    <n v="33.44"/>
  </r>
  <r>
    <x v="4"/>
    <n v="0"/>
    <x v="2"/>
    <s v="P808725F"/>
    <x v="293"/>
    <s v=""/>
    <s v="P808725F / 6*5mL"/>
    <n v="30"/>
    <n v="9.9"/>
    <n v="0.25"/>
    <n v="0"/>
    <s v=""/>
    <n v="222.75"/>
    <x v="4"/>
    <n v="1.45"/>
    <n v="43.5"/>
  </r>
  <r>
    <x v="3"/>
    <n v="1"/>
    <x v="0"/>
    <s v=""/>
    <x v="294"/>
    <s v=""/>
    <s v=""/>
    <n v="1"/>
    <n v="557.41999999999996"/>
    <n v="0"/>
    <n v="0"/>
    <n v="418.06499999999994"/>
    <s v=""/>
    <x v="0"/>
    <n v="0.746"/>
    <n v="70.123999999999995"/>
  </r>
  <r>
    <x v="4"/>
    <n v="0"/>
    <x v="2"/>
    <s v="P812985F"/>
    <x v="295"/>
    <s v=""/>
    <s v="P812985F / 1*22mL+[1*26mL+[1*46mL"/>
    <n v="94"/>
    <n v="5.93"/>
    <n v="0.25"/>
    <n v="0"/>
    <s v=""/>
    <n v="418.06499999999994"/>
    <x v="4"/>
    <n v="0.746"/>
    <n v="70.123999999999995"/>
  </r>
  <r>
    <x v="1"/>
    <n v="14"/>
    <x v="0"/>
    <s v=""/>
    <x v="296"/>
    <s v=""/>
    <s v=""/>
    <n v="1"/>
    <n v="1567.48"/>
    <n v="0"/>
    <n v="0"/>
    <n v="677.16647999999998"/>
    <s v=""/>
    <x v="0"/>
    <n v="15.263999999999999"/>
    <n v="228.43639999999999"/>
  </r>
  <r>
    <x v="2"/>
    <n v="6"/>
    <x v="1"/>
    <s v="B29685"/>
    <x v="297"/>
    <s v=""/>
    <s v=""/>
    <n v="4"/>
    <n v="36.049999999999997"/>
    <n v="0.57999999999999996"/>
    <n v="0"/>
    <n v="67.225999999999999"/>
    <s v=""/>
    <x v="1"/>
    <n v="6.0350000000000001"/>
    <n v="24.824000000000002"/>
  </r>
  <r>
    <x v="3"/>
    <n v="0"/>
    <x v="2"/>
    <s v="P132004"/>
    <x v="215"/>
    <s v=""/>
    <s v=""/>
    <n v="4"/>
    <n v="31.05"/>
    <n v="0.53"/>
    <n v="0"/>
    <s v=""/>
    <n v="58.373999999999995"/>
    <x v="2"/>
    <n v="5.88"/>
    <n v="23.52"/>
  </r>
  <r>
    <x v="3"/>
    <n v="0"/>
    <x v="2"/>
    <s v="P620013"/>
    <x v="128"/>
    <s v=""/>
    <s v=""/>
    <n v="8"/>
    <n v="0.65"/>
    <n v="0.53"/>
    <n v="0"/>
    <s v=""/>
    <n v="2.444"/>
    <x v="2"/>
    <n v="0.06"/>
    <n v="0.48"/>
  </r>
  <r>
    <x v="3"/>
    <n v="0"/>
    <x v="2"/>
    <s v="P620592"/>
    <x v="88"/>
    <s v=""/>
    <s v=""/>
    <n v="8"/>
    <n v="1.37"/>
    <n v="0.57999999999999996"/>
    <n v="0"/>
    <s v=""/>
    <n v="4.6032000000000011"/>
    <x v="1"/>
    <n v="0.08"/>
    <n v="0.64"/>
  </r>
  <r>
    <x v="3"/>
    <n v="0"/>
    <x v="2"/>
    <s v="P710011"/>
    <x v="10"/>
    <s v=""/>
    <s v=""/>
    <n v="8"/>
    <n v="0.16"/>
    <n v="0.53"/>
    <n v="0"/>
    <s v=""/>
    <n v="0.60160000000000002"/>
    <x v="2"/>
    <n v="7.0000000000000001E-3"/>
    <n v="5.6000000000000001E-2"/>
  </r>
  <r>
    <x v="3"/>
    <n v="0"/>
    <x v="2"/>
    <s v="P710010"/>
    <x v="141"/>
    <s v=""/>
    <s v=""/>
    <n v="16"/>
    <n v="0.09"/>
    <n v="0.53"/>
    <n v="0"/>
    <s v=""/>
    <n v="0.67679999999999996"/>
    <x v="2"/>
    <n v="5.0000000000000001E-3"/>
    <n v="0.08"/>
  </r>
  <r>
    <x v="3"/>
    <n v="0"/>
    <x v="2"/>
    <s v="P710012"/>
    <x v="18"/>
    <s v=""/>
    <s v=""/>
    <n v="16"/>
    <n v="7.0000000000000007E-2"/>
    <n v="0.53"/>
    <n v="0"/>
    <s v=""/>
    <n v="0.52639999999999998"/>
    <x v="2"/>
    <n v="3.0000000000000001E-3"/>
    <n v="4.8000000000000001E-2"/>
  </r>
  <r>
    <x v="2"/>
    <n v="6"/>
    <x v="1"/>
    <s v="B29695"/>
    <x v="298"/>
    <s v=""/>
    <s v=""/>
    <n v="4"/>
    <n v="355.82"/>
    <n v="0.57999999999999996"/>
    <n v="0"/>
    <n v="609.94047999999998"/>
    <s v=""/>
    <x v="1"/>
    <n v="9.2289999999999992"/>
    <n v="203.61240000000001"/>
  </r>
  <r>
    <x v="3"/>
    <n v="0"/>
    <x v="2"/>
    <s v="P510002"/>
    <x v="117"/>
    <s v=""/>
    <s v=""/>
    <n v="28"/>
    <n v="27.43"/>
    <n v="0.57999999999999996"/>
    <n v="0"/>
    <s v=""/>
    <n v="322.57679999999999"/>
    <x v="1"/>
    <n v="4.12"/>
    <n v="115.36"/>
  </r>
  <r>
    <x v="3"/>
    <n v="0"/>
    <x v="2"/>
    <s v="P610003"/>
    <x v="92"/>
    <s v=""/>
    <s v=""/>
    <n v="46.8"/>
    <n v="2.73"/>
    <n v="0.53"/>
    <n v="0"/>
    <s v=""/>
    <n v="60.049079999999996"/>
    <x v="2"/>
    <n v="0.3"/>
    <n v="14.04"/>
  </r>
  <r>
    <x v="3"/>
    <n v="0"/>
    <x v="2"/>
    <s v="P610019"/>
    <x v="93"/>
    <s v=""/>
    <s v=""/>
    <n v="46.8"/>
    <n v="1.45"/>
    <n v="0.53"/>
    <n v="0"/>
    <s v=""/>
    <n v="31.894199999999998"/>
    <x v="2"/>
    <n v="0.14299999999999999"/>
    <n v="6.6924000000000001"/>
  </r>
  <r>
    <x v="3"/>
    <n v="0"/>
    <x v="2"/>
    <s v="P710013"/>
    <x v="83"/>
    <s v=""/>
    <s v=""/>
    <n v="560"/>
    <n v="0.06"/>
    <n v="0.53"/>
    <n v="0"/>
    <s v=""/>
    <n v="15.792"/>
    <x v="2"/>
    <n v="3.0000000000000001E-3"/>
    <n v="1.68"/>
  </r>
  <r>
    <x v="3"/>
    <n v="0"/>
    <x v="2"/>
    <s v="P710012"/>
    <x v="18"/>
    <s v=""/>
    <s v=""/>
    <n v="200"/>
    <n v="7.0000000000000007E-2"/>
    <n v="0.53"/>
    <n v="0"/>
    <s v=""/>
    <n v="6.58"/>
    <x v="2"/>
    <n v="3.0000000000000001E-3"/>
    <n v="0.6"/>
  </r>
  <r>
    <x v="3"/>
    <n v="0"/>
    <x v="2"/>
    <s v="P340082"/>
    <x v="189"/>
    <s v=""/>
    <s v=""/>
    <n v="14"/>
    <n v="29.43"/>
    <n v="0.57999999999999996"/>
    <n v="0"/>
    <s v=""/>
    <n v="173.04840000000002"/>
    <x v="1"/>
    <n v="4.66"/>
    <n v="65.239999999999995"/>
  </r>
  <r>
    <x v="1"/>
    <n v="38"/>
    <x v="0"/>
    <s v=""/>
    <x v="299"/>
    <s v=""/>
    <s v=""/>
    <n v="1"/>
    <n v="3388.17"/>
    <n v="0"/>
    <n v="0"/>
    <n v="2522.1990999999998"/>
    <s v=""/>
    <x v="0"/>
    <n v="20.120999999999999"/>
    <n v="20.334"/>
  </r>
  <r>
    <x v="2"/>
    <n v="3"/>
    <x v="0"/>
    <s v=""/>
    <x v="300"/>
    <s v=""/>
    <s v=""/>
    <n v="1"/>
    <n v="1303.6300000000001"/>
    <n v="0"/>
    <n v="0"/>
    <n v="977.72249999999997"/>
    <s v=""/>
    <x v="0"/>
    <n v="12.3"/>
    <n v="12.3"/>
  </r>
  <r>
    <x v="3"/>
    <n v="0"/>
    <x v="2"/>
    <s v="P750550"/>
    <x v="301"/>
    <s v=""/>
    <s v=""/>
    <n v="1"/>
    <n v="421.15"/>
    <n v="0.25"/>
    <n v="0"/>
    <s v=""/>
    <n v="315.86249999999995"/>
    <x v="3"/>
    <n v="5"/>
    <n v="5"/>
  </r>
  <r>
    <x v="3"/>
    <n v="0"/>
    <x v="2"/>
    <s v="P750588"/>
    <x v="302"/>
    <s v=""/>
    <s v=""/>
    <n v="1"/>
    <n v="226.14"/>
    <n v="0.25"/>
    <n v="0"/>
    <s v=""/>
    <n v="169.60499999999999"/>
    <x v="3"/>
    <n v="5"/>
    <n v="5"/>
  </r>
  <r>
    <x v="3"/>
    <n v="0"/>
    <x v="2"/>
    <s v="P750618"/>
    <x v="303"/>
    <s v=""/>
    <s v=""/>
    <n v="1"/>
    <n v="656.34"/>
    <n v="0.25"/>
    <n v="0"/>
    <s v=""/>
    <n v="492.255"/>
    <x v="3"/>
    <n v="2.2999999999999998"/>
    <n v="2.2999999999999998"/>
  </r>
  <r>
    <x v="2"/>
    <n v="2"/>
    <x v="0"/>
    <s v=""/>
    <x v="304"/>
    <s v=""/>
    <s v=""/>
    <n v="1"/>
    <n v="1266.45"/>
    <n v="0"/>
    <n v="0"/>
    <n v="949.83750000000009"/>
    <s v=""/>
    <x v="0"/>
    <n v="2"/>
    <n v="2"/>
  </r>
  <r>
    <x v="3"/>
    <n v="1"/>
    <x v="1"/>
    <s v="B89671"/>
    <x v="305"/>
    <s v=""/>
    <s v=""/>
    <n v="1"/>
    <n v="1266.45"/>
    <n v="0"/>
    <n v="0"/>
    <n v="949.83750000000009"/>
    <s v=""/>
    <x v="0"/>
    <n v="2"/>
    <n v="2"/>
  </r>
  <r>
    <x v="4"/>
    <n v="0"/>
    <x v="2"/>
    <s v="P750628"/>
    <x v="306"/>
    <s v=""/>
    <s v=""/>
    <n v="1"/>
    <n v="1266.45"/>
    <n v="0.25"/>
    <n v="0"/>
    <s v=""/>
    <n v="949.83750000000009"/>
    <x v="3"/>
    <n v="2"/>
    <n v="2"/>
  </r>
  <r>
    <x v="2"/>
    <n v="30"/>
    <x v="0"/>
    <s v=""/>
    <x v="307"/>
    <s v=""/>
    <s v=""/>
    <n v="1"/>
    <n v="818.09"/>
    <n v="0"/>
    <n v="0"/>
    <n v="594.63909999999987"/>
    <s v=""/>
    <x v="0"/>
    <n v="5.8209999999999997"/>
    <n v="6.0339999999999998"/>
  </r>
  <r>
    <x v="3"/>
    <n v="4"/>
    <x v="1"/>
    <s v="B89602"/>
    <x v="308"/>
    <s v=""/>
    <s v=""/>
    <n v="1"/>
    <n v="131.96"/>
    <n v="0"/>
    <n v="0"/>
    <n v="98.969999999999985"/>
    <s v=""/>
    <x v="0"/>
    <n v="0.379"/>
    <n v="0.379"/>
  </r>
  <r>
    <x v="4"/>
    <n v="0"/>
    <x v="2"/>
    <s v="P750535"/>
    <x v="309"/>
    <s v=""/>
    <s v=""/>
    <n v="1"/>
    <n v="127.09"/>
    <n v="0.25"/>
    <n v="0"/>
    <s v=""/>
    <n v="95.317499999999995"/>
    <x v="3"/>
    <n v="0.33500000000000002"/>
    <n v="0.33500000000000002"/>
  </r>
  <r>
    <x v="4"/>
    <n v="0"/>
    <x v="2"/>
    <s v="P741028"/>
    <x v="310"/>
    <s v=""/>
    <s v=""/>
    <n v="1"/>
    <n v="2.94"/>
    <n v="0.25"/>
    <n v="0"/>
    <s v=""/>
    <n v="2.2050000000000001"/>
    <x v="3"/>
    <n v="3.5000000000000003E-2"/>
    <n v="3.5000000000000003E-2"/>
  </r>
  <r>
    <x v="4"/>
    <n v="0"/>
    <x v="2"/>
    <s v="P741029"/>
    <x v="311"/>
    <s v=""/>
    <s v=""/>
    <n v="1"/>
    <n v="1.34"/>
    <n v="0.25"/>
    <n v="0"/>
    <s v=""/>
    <n v="1.0050000000000001"/>
    <x v="3"/>
    <n v="5.0000000000000001E-3"/>
    <n v="5.0000000000000001E-3"/>
  </r>
  <r>
    <x v="4"/>
    <n v="0"/>
    <x v="2"/>
    <s v="P741037"/>
    <x v="312"/>
    <s v=""/>
    <s v=""/>
    <n v="1"/>
    <n v="0.59"/>
    <n v="0.25"/>
    <n v="0"/>
    <s v=""/>
    <n v="0.4425"/>
    <x v="3"/>
    <n v="4.0000000000000001E-3"/>
    <n v="4.0000000000000001E-3"/>
  </r>
  <r>
    <x v="3"/>
    <n v="10"/>
    <x v="1"/>
    <s v="B89611"/>
    <x v="313"/>
    <s v=""/>
    <s v=""/>
    <n v="1"/>
    <n v="209.23"/>
    <n v="0"/>
    <n v="0"/>
    <n v="148.15609999999998"/>
    <s v=""/>
    <x v="0"/>
    <n v="2.9239999999999999"/>
    <n v="3.1080000000000001"/>
  </r>
  <r>
    <x v="4"/>
    <n v="0"/>
    <x v="2"/>
    <s v="P750540"/>
    <x v="314"/>
    <s v=""/>
    <s v=""/>
    <n v="1"/>
    <n v="176.63"/>
    <n v="0.25"/>
    <n v="0"/>
    <s v=""/>
    <n v="132.4725"/>
    <x v="3"/>
    <n v="0.375"/>
    <n v="0.375"/>
  </r>
  <r>
    <x v="4"/>
    <n v="0"/>
    <x v="2"/>
    <s v="P741028"/>
    <x v="310"/>
    <s v=""/>
    <s v=""/>
    <n v="1"/>
    <n v="2.94"/>
    <n v="0.25"/>
    <n v="0"/>
    <s v=""/>
    <n v="2.2050000000000001"/>
    <x v="3"/>
    <n v="3.5000000000000003E-2"/>
    <n v="3.5000000000000003E-2"/>
  </r>
  <r>
    <x v="4"/>
    <n v="0"/>
    <x v="2"/>
    <s v="P741029"/>
    <x v="311"/>
    <s v=""/>
    <s v=""/>
    <n v="1"/>
    <n v="1.34"/>
    <n v="0.25"/>
    <n v="0"/>
    <s v=""/>
    <n v="1.0050000000000001"/>
    <x v="3"/>
    <n v="5.0000000000000001E-3"/>
    <n v="5.0000000000000001E-3"/>
  </r>
  <r>
    <x v="4"/>
    <n v="0"/>
    <x v="2"/>
    <s v="P741037"/>
    <x v="312"/>
    <s v=""/>
    <s v=""/>
    <n v="1"/>
    <n v="0.59"/>
    <n v="0.25"/>
    <n v="0"/>
    <s v=""/>
    <n v="0.4425"/>
    <x v="3"/>
    <n v="4.0000000000000001E-3"/>
    <n v="4.0000000000000001E-3"/>
  </r>
  <r>
    <x v="4"/>
    <n v="0"/>
    <x v="2"/>
    <s v="P710012"/>
    <x v="18"/>
    <s v=""/>
    <s v=""/>
    <n v="5"/>
    <n v="7.0000000000000007E-2"/>
    <n v="0.53"/>
    <n v="0"/>
    <s v=""/>
    <n v="0.16450000000000001"/>
    <x v="2"/>
    <n v="3.0000000000000001E-3"/>
    <n v="1.4999999999999999E-2"/>
  </r>
  <r>
    <x v="4"/>
    <n v="0"/>
    <x v="2"/>
    <s v="P110375"/>
    <x v="315"/>
    <s v=""/>
    <s v=""/>
    <n v="1"/>
    <n v="20.04"/>
    <n v="0.57999999999999996"/>
    <n v="0"/>
    <s v=""/>
    <n v="8.4168000000000003"/>
    <x v="1"/>
    <n v="2.37"/>
    <n v="2.37"/>
  </r>
  <r>
    <x v="4"/>
    <n v="0"/>
    <x v="2"/>
    <s v="P710010"/>
    <x v="141"/>
    <s v=""/>
    <s v=""/>
    <n v="10"/>
    <n v="0.09"/>
    <n v="0.53"/>
    <n v="0"/>
    <s v=""/>
    <n v="0.42299999999999993"/>
    <x v="2"/>
    <n v="5.0000000000000001E-3"/>
    <n v="0.05"/>
  </r>
  <r>
    <x v="4"/>
    <n v="0"/>
    <x v="2"/>
    <s v="P710011"/>
    <x v="10"/>
    <s v=""/>
    <s v=""/>
    <n v="2"/>
    <n v="0.16"/>
    <n v="0.53"/>
    <n v="0"/>
    <s v=""/>
    <n v="0.15040000000000001"/>
    <x v="2"/>
    <n v="7.0000000000000001E-3"/>
    <n v="1.4E-2"/>
  </r>
  <r>
    <x v="4"/>
    <n v="0"/>
    <x v="2"/>
    <s v="P710062"/>
    <x v="20"/>
    <s v=""/>
    <s v=""/>
    <n v="2"/>
    <n v="0.5"/>
    <n v="0.53"/>
    <n v="0"/>
    <s v=""/>
    <n v="0.47"/>
    <x v="2"/>
    <n v="0.04"/>
    <n v="0.08"/>
  </r>
  <r>
    <x v="4"/>
    <n v="0"/>
    <x v="2"/>
    <s v="P710092"/>
    <x v="316"/>
    <s v=""/>
    <s v=""/>
    <n v="2"/>
    <n v="2.56"/>
    <n v="0.53"/>
    <n v="0"/>
    <s v=""/>
    <n v="2.4064000000000001"/>
    <x v="2"/>
    <n v="0.08"/>
    <n v="0.16"/>
  </r>
  <r>
    <x v="3"/>
    <n v="6"/>
    <x v="1"/>
    <s v="B89614"/>
    <x v="317"/>
    <s v=""/>
    <s v=""/>
    <n v="1"/>
    <n v="231.54"/>
    <n v="0"/>
    <n v="0"/>
    <n v="168.57400000000001"/>
    <s v=""/>
    <x v="0"/>
    <n v="1.214"/>
    <n v="1.226"/>
  </r>
  <r>
    <x v="4"/>
    <n v="0"/>
    <x v="2"/>
    <s v="P750549"/>
    <x v="318"/>
    <s v=""/>
    <s v=""/>
    <n v="1"/>
    <n v="211.22"/>
    <n v="0.25"/>
    <n v="0"/>
    <s v=""/>
    <n v="158.41499999999999"/>
    <x v="3"/>
    <n v="0.41"/>
    <n v="0.41"/>
  </r>
  <r>
    <x v="4"/>
    <n v="0"/>
    <x v="2"/>
    <s v="P741028"/>
    <x v="310"/>
    <s v=""/>
    <s v=""/>
    <n v="1"/>
    <n v="2.94"/>
    <n v="0.25"/>
    <n v="0"/>
    <s v=""/>
    <n v="2.2050000000000001"/>
    <x v="3"/>
    <n v="3.5000000000000003E-2"/>
    <n v="3.5000000000000003E-2"/>
  </r>
  <r>
    <x v="4"/>
    <n v="0"/>
    <x v="2"/>
    <s v="P741029"/>
    <x v="311"/>
    <s v=""/>
    <s v=""/>
    <n v="1"/>
    <n v="1.34"/>
    <n v="0.25"/>
    <n v="0"/>
    <s v=""/>
    <n v="1.0050000000000001"/>
    <x v="3"/>
    <n v="5.0000000000000001E-3"/>
    <n v="5.0000000000000001E-3"/>
  </r>
  <r>
    <x v="4"/>
    <n v="0"/>
    <x v="2"/>
    <s v="P741037"/>
    <x v="312"/>
    <s v=""/>
    <s v=""/>
    <n v="1"/>
    <n v="0.59"/>
    <n v="0.25"/>
    <n v="0"/>
    <s v=""/>
    <n v="0.4425"/>
    <x v="3"/>
    <n v="4.0000000000000001E-3"/>
    <n v="4.0000000000000001E-3"/>
  </r>
  <r>
    <x v="4"/>
    <n v="0"/>
    <x v="2"/>
    <s v="P710012"/>
    <x v="18"/>
    <s v=""/>
    <s v=""/>
    <n v="5"/>
    <n v="7.0000000000000007E-2"/>
    <n v="0.53"/>
    <n v="0"/>
    <s v=""/>
    <n v="0.16450000000000001"/>
    <x v="2"/>
    <n v="3.0000000000000001E-3"/>
    <n v="1.4999999999999999E-2"/>
  </r>
  <r>
    <x v="4"/>
    <n v="0"/>
    <x v="2"/>
    <s v="P110376"/>
    <x v="319"/>
    <s v=""/>
    <s v=""/>
    <n v="1"/>
    <n v="15.1"/>
    <n v="0.57999999999999996"/>
    <n v="0"/>
    <s v=""/>
    <n v="6.3420000000000005"/>
    <x v="1"/>
    <n v="0.75700000000000001"/>
    <n v="0.75700000000000001"/>
  </r>
  <r>
    <x v="3"/>
    <n v="6"/>
    <x v="1"/>
    <s v="B89653"/>
    <x v="320"/>
    <s v=""/>
    <s v=""/>
    <n v="1"/>
    <n v="245.36"/>
    <n v="0"/>
    <n v="0"/>
    <n v="178.93899999999999"/>
    <s v=""/>
    <x v="0"/>
    <n v="1.304"/>
    <n v="1.321"/>
  </r>
  <r>
    <x v="4"/>
    <n v="0"/>
    <x v="2"/>
    <s v="P750597"/>
    <x v="321"/>
    <s v=""/>
    <s v=""/>
    <n v="1"/>
    <n v="223.7"/>
    <n v="0.25"/>
    <n v="0"/>
    <s v=""/>
    <n v="167.77499999999998"/>
    <x v="3"/>
    <n v="0.5"/>
    <n v="0.5"/>
  </r>
  <r>
    <x v="4"/>
    <n v="0"/>
    <x v="2"/>
    <s v="P741028"/>
    <x v="310"/>
    <s v=""/>
    <s v=""/>
    <n v="1"/>
    <n v="2.94"/>
    <n v="0.25"/>
    <n v="0"/>
    <s v=""/>
    <n v="2.2050000000000001"/>
    <x v="3"/>
    <n v="3.5000000000000003E-2"/>
    <n v="3.5000000000000003E-2"/>
  </r>
  <r>
    <x v="4"/>
    <n v="0"/>
    <x v="2"/>
    <s v="P741029"/>
    <x v="311"/>
    <s v=""/>
    <s v=""/>
    <n v="2"/>
    <n v="1.34"/>
    <n v="0.25"/>
    <n v="0"/>
    <s v=""/>
    <n v="2.0100000000000002"/>
    <x v="3"/>
    <n v="5.0000000000000001E-3"/>
    <n v="0.01"/>
  </r>
  <r>
    <x v="4"/>
    <n v="0"/>
    <x v="2"/>
    <s v="P741037"/>
    <x v="312"/>
    <s v=""/>
    <s v=""/>
    <n v="1"/>
    <n v="0.59"/>
    <n v="0.25"/>
    <n v="0"/>
    <s v=""/>
    <n v="0.4425"/>
    <x v="3"/>
    <n v="4.0000000000000001E-3"/>
    <n v="4.0000000000000001E-3"/>
  </r>
  <r>
    <x v="4"/>
    <n v="0"/>
    <x v="2"/>
    <s v="P710012"/>
    <x v="18"/>
    <s v=""/>
    <s v=""/>
    <n v="5"/>
    <n v="7.0000000000000007E-2"/>
    <n v="0.53"/>
    <n v="0"/>
    <s v=""/>
    <n v="0.16450000000000001"/>
    <x v="2"/>
    <n v="3.0000000000000001E-3"/>
    <n v="1.4999999999999999E-2"/>
  </r>
  <r>
    <x v="4"/>
    <n v="0"/>
    <x v="2"/>
    <s v="P110376"/>
    <x v="319"/>
    <s v=""/>
    <s v=""/>
    <n v="1"/>
    <n v="15.1"/>
    <n v="0.57999999999999996"/>
    <n v="0"/>
    <s v=""/>
    <n v="6.3420000000000005"/>
    <x v="1"/>
    <n v="0.75700000000000001"/>
    <n v="0.75700000000000001"/>
  </r>
  <r>
    <x v="1"/>
    <n v="14"/>
    <x v="0"/>
    <s v=""/>
    <x v="322"/>
    <s v=""/>
    <s v=""/>
    <n v="1"/>
    <n v="894.45"/>
    <n v="0"/>
    <n v="0"/>
    <n v="670.83375000000001"/>
    <s v=""/>
    <x v="0"/>
    <n v="41.106000000000002"/>
    <n v="68.126999999999995"/>
  </r>
  <r>
    <x v="2"/>
    <n v="13"/>
    <x v="1"/>
    <s v="B6920"/>
    <x v="323"/>
    <s v=""/>
    <s v=""/>
    <n v="1"/>
    <n v="41.47"/>
    <n v="0"/>
    <n v="0"/>
    <n v="670.83375000000001"/>
    <s v=""/>
    <x v="0"/>
    <n v="8.5999999999999993E-2"/>
    <n v="0.107"/>
  </r>
  <r>
    <x v="3"/>
    <n v="0"/>
    <x v="2"/>
    <s v="P710029"/>
    <x v="324"/>
    <s v=""/>
    <s v=""/>
    <n v="1"/>
    <n v="6.11"/>
    <n v="0.25"/>
    <n v="0"/>
    <s v=""/>
    <n v="4.5825000000000005"/>
    <x v="3"/>
    <n v="0.02"/>
    <n v="0.02"/>
  </r>
  <r>
    <x v="3"/>
    <n v="0"/>
    <x v="2"/>
    <s v="P710028"/>
    <x v="325"/>
    <s v=""/>
    <s v=""/>
    <n v="2"/>
    <n v="1.08"/>
    <n v="0.25"/>
    <n v="0"/>
    <s v=""/>
    <n v="1.62"/>
    <x v="3"/>
    <n v="5.0000000000000001E-3"/>
    <n v="0.01"/>
  </r>
  <r>
    <x v="3"/>
    <n v="0"/>
    <x v="2"/>
    <s v="P710026"/>
    <x v="326"/>
    <s v=""/>
    <s v=""/>
    <n v="1"/>
    <n v="9.69"/>
    <n v="0.25"/>
    <n v="0"/>
    <s v=""/>
    <n v="7.2675000000000001"/>
    <x v="3"/>
    <n v="1.4999999999999999E-2"/>
    <n v="1.4999999999999999E-2"/>
  </r>
  <r>
    <x v="3"/>
    <n v="0"/>
    <x v="2"/>
    <s v="P710027"/>
    <x v="327"/>
    <s v=""/>
    <s v=""/>
    <n v="1"/>
    <n v="9.31"/>
    <n v="0.25"/>
    <n v="0"/>
    <s v=""/>
    <n v="6.9824999999999999"/>
    <x v="3"/>
    <n v="1.4999999999999999E-2"/>
    <n v="1.4999999999999999E-2"/>
  </r>
  <r>
    <x v="3"/>
    <n v="0"/>
    <x v="2"/>
    <s v="P710059"/>
    <x v="328"/>
    <s v=""/>
    <s v=""/>
    <n v="1"/>
    <n v="9.91"/>
    <n v="0.25"/>
    <n v="0"/>
    <s v=""/>
    <n v="7.4325000000000001"/>
    <x v="3"/>
    <n v="1.4999999999999999E-2"/>
    <n v="1.4999999999999999E-2"/>
  </r>
  <r>
    <x v="3"/>
    <n v="0"/>
    <x v="2"/>
    <s v="P710214"/>
    <x v="329"/>
    <s v=""/>
    <s v=""/>
    <n v="2"/>
    <n v="1.1299999999999999"/>
    <n v="0.25"/>
    <n v="0"/>
    <s v=""/>
    <n v="1.6949999999999998"/>
    <x v="3"/>
    <n v="6.0000000000000001E-3"/>
    <n v="1.2E-2"/>
  </r>
  <r>
    <x v="3"/>
    <n v="0"/>
    <x v="2"/>
    <s v="P710312"/>
    <x v="330"/>
    <s v=""/>
    <s v=""/>
    <n v="2"/>
    <n v="1.0149999999999999"/>
    <n v="0.25"/>
    <n v="0"/>
    <s v=""/>
    <n v="1.5225"/>
    <x v="3"/>
    <n v="0.01"/>
    <n v="0.02"/>
  </r>
  <r>
    <x v="3"/>
    <n v="0"/>
    <x v="2"/>
    <s v="P743259"/>
    <x v="331"/>
    <s v=""/>
    <s v=""/>
    <n v="5"/>
    <n v="21.43"/>
    <n v="0.25"/>
    <n v="0"/>
    <s v=""/>
    <n v="80.362500000000011"/>
    <x v="3"/>
    <n v="0.5"/>
    <n v="2.5"/>
  </r>
  <r>
    <x v="3"/>
    <n v="0"/>
    <x v="2"/>
    <s v="P710312"/>
    <x v="330"/>
    <s v=""/>
    <s v=""/>
    <n v="1"/>
    <n v="1.0149999999999999"/>
    <n v="0.25"/>
    <n v="0"/>
    <s v=""/>
    <n v="0.76124999999999998"/>
    <x v="3"/>
    <n v="0.01"/>
    <n v="0.01"/>
  </r>
  <r>
    <x v="3"/>
    <n v="0"/>
    <x v="2"/>
    <s v="P743016"/>
    <x v="332"/>
    <s v=""/>
    <s v=""/>
    <n v="2"/>
    <n v="140.54"/>
    <n v="0.25"/>
    <n v="0"/>
    <s v=""/>
    <n v="210.81"/>
    <x v="3"/>
    <n v="25"/>
    <n v="50"/>
  </r>
  <r>
    <x v="3"/>
    <n v="0"/>
    <x v="2"/>
    <s v="ODIVE068"/>
    <x v="333"/>
    <s v=""/>
    <s v=""/>
    <n v="1"/>
    <n v="0"/>
    <n v="0"/>
    <n v="0"/>
    <s v=""/>
    <n v="0"/>
    <x v="0"/>
    <n v="0.01"/>
    <n v="0.01"/>
  </r>
  <r>
    <x v="3"/>
    <n v="0"/>
    <x v="2"/>
    <s v="P743267"/>
    <x v="334"/>
    <s v=""/>
    <s v=""/>
    <n v="1"/>
    <n v="292.64"/>
    <n v="0.25"/>
    <n v="0"/>
    <s v=""/>
    <n v="219.48"/>
    <x v="3"/>
    <n v="15"/>
    <n v="15"/>
  </r>
  <r>
    <x v="3"/>
    <n v="0"/>
    <x v="2"/>
    <s v="P744067"/>
    <x v="335"/>
    <s v=""/>
    <s v=""/>
    <n v="1"/>
    <n v="171.09"/>
    <n v="0.25"/>
    <n v="0"/>
    <s v=""/>
    <n v="128.3175"/>
    <x v="3"/>
    <n v="0.5"/>
    <n v="0.5"/>
  </r>
  <r>
    <x v="1"/>
    <n v="48"/>
    <x v="0"/>
    <s v=""/>
    <x v="336"/>
    <s v=""/>
    <s v=""/>
    <n v="1"/>
    <n v="6780.32"/>
    <n v="0"/>
    <n v="0"/>
    <n v="3036.3103999999998"/>
    <s v=""/>
    <x v="0"/>
    <n v="32.44"/>
    <n v="882.39823999999999"/>
  </r>
  <r>
    <x v="2"/>
    <n v="15"/>
    <x v="1"/>
    <s v="B14892"/>
    <x v="337"/>
    <s v=""/>
    <s v=""/>
    <n v="2"/>
    <n v="319.23"/>
    <n v="0"/>
    <n v="0"/>
    <n v="285.29419999999999"/>
    <s v=""/>
    <x v="0"/>
    <n v="14.304"/>
    <n v="80.354200000000006"/>
  </r>
  <r>
    <x v="3"/>
    <n v="0"/>
    <x v="2"/>
    <s v="PNOTGARDECORPS"/>
    <x v="338"/>
    <s v=""/>
    <s v=""/>
    <n v="2E-3"/>
    <n v="0"/>
    <n v="0"/>
    <n v="0"/>
    <s v=""/>
    <n v="0"/>
    <x v="0"/>
    <n v="0.1"/>
    <n v="2.0000000000000001E-4"/>
  </r>
  <r>
    <x v="3"/>
    <n v="0"/>
    <x v="2"/>
    <s v="P730105"/>
    <x v="339"/>
    <s v=""/>
    <s v=""/>
    <n v="8"/>
    <n v="0.65"/>
    <n v="0.53"/>
    <n v="0"/>
    <s v=""/>
    <n v="2.444"/>
    <x v="2"/>
    <n v="0.01"/>
    <n v="0.08"/>
  </r>
  <r>
    <x v="3"/>
    <n v="0"/>
    <x v="2"/>
    <s v="P710009"/>
    <x v="49"/>
    <s v=""/>
    <s v=""/>
    <n v="4"/>
    <n v="0.75"/>
    <n v="0.53"/>
    <n v="0"/>
    <s v=""/>
    <n v="1.41"/>
    <x v="2"/>
    <n v="4.4999999999999998E-2"/>
    <n v="0.18"/>
  </r>
  <r>
    <x v="3"/>
    <n v="0"/>
    <x v="2"/>
    <s v="P620324"/>
    <x v="285"/>
    <s v=""/>
    <s v=""/>
    <n v="6"/>
    <n v="2.68"/>
    <n v="0.53"/>
    <n v="0"/>
    <s v=""/>
    <n v="7.5576000000000008"/>
    <x v="2"/>
    <n v="0.24399999999999999"/>
    <n v="1.464"/>
  </r>
  <r>
    <x v="3"/>
    <n v="0"/>
    <x v="2"/>
    <s v="P132008"/>
    <x v="340"/>
    <s v=""/>
    <s v=""/>
    <n v="6"/>
    <n v="30.66"/>
    <n v="0.53"/>
    <n v="0"/>
    <s v=""/>
    <n v="86.461200000000005"/>
    <x v="2"/>
    <n v="6.0270000000000001"/>
    <n v="36.161999999999999"/>
  </r>
  <r>
    <x v="3"/>
    <n v="0"/>
    <x v="2"/>
    <s v="P620284"/>
    <x v="341"/>
    <s v=""/>
    <s v=""/>
    <n v="18"/>
    <n v="1.6"/>
    <n v="0.53"/>
    <n v="0"/>
    <s v=""/>
    <n v="13.536"/>
    <x v="2"/>
    <n v="0.18"/>
    <n v="3.24"/>
  </r>
  <r>
    <x v="3"/>
    <n v="0"/>
    <x v="2"/>
    <s v="P620592"/>
    <x v="88"/>
    <s v=""/>
    <s v=""/>
    <n v="18"/>
    <n v="1.37"/>
    <n v="0.57999999999999996"/>
    <n v="0"/>
    <s v=""/>
    <n v="10.357200000000002"/>
    <x v="1"/>
    <n v="0.08"/>
    <n v="1.44"/>
  </r>
  <r>
    <x v="3"/>
    <n v="0"/>
    <x v="2"/>
    <s v="P710012"/>
    <x v="18"/>
    <s v=""/>
    <s v=""/>
    <n v="60"/>
    <n v="7.0000000000000007E-2"/>
    <n v="0.53"/>
    <n v="0"/>
    <s v=""/>
    <n v="1.974"/>
    <x v="2"/>
    <n v="3.0000000000000001E-3"/>
    <n v="0.18"/>
  </r>
  <r>
    <x v="3"/>
    <n v="0"/>
    <x v="2"/>
    <s v="P160088"/>
    <x v="342"/>
    <s v=""/>
    <s v=""/>
    <n v="6"/>
    <n v="24.73"/>
    <n v="0.57999999999999996"/>
    <n v="0"/>
    <s v=""/>
    <n v="62.319600000000001"/>
    <x v="1"/>
    <n v="3.01"/>
    <n v="18.059999999999999"/>
  </r>
  <r>
    <x v="3"/>
    <n v="0"/>
    <x v="2"/>
    <s v="P620480"/>
    <x v="343"/>
    <s v=""/>
    <s v=""/>
    <n v="6"/>
    <n v="14.81"/>
    <n v="0.53"/>
    <n v="0"/>
    <s v=""/>
    <n v="41.764199999999995"/>
    <x v="2"/>
    <n v="0.3"/>
    <n v="1.8"/>
  </r>
  <r>
    <x v="3"/>
    <n v="0"/>
    <x v="2"/>
    <s v="P710058"/>
    <x v="30"/>
    <s v=""/>
    <s v=""/>
    <n v="12"/>
    <n v="0.16"/>
    <n v="0.53"/>
    <n v="0"/>
    <s v=""/>
    <n v="0.90239999999999987"/>
    <x v="2"/>
    <n v="7.0000000000000001E-3"/>
    <n v="8.4000000000000005E-2"/>
  </r>
  <r>
    <x v="3"/>
    <n v="0"/>
    <x v="2"/>
    <s v="P340345"/>
    <x v="344"/>
    <s v=""/>
    <s v=""/>
    <n v="4"/>
    <n v="30.65"/>
    <n v="0.57999999999999996"/>
    <n v="0"/>
    <s v=""/>
    <n v="51.492000000000004"/>
    <x v="1"/>
    <n v="4.2619999999999996"/>
    <n v="17.047999999999998"/>
  </r>
  <r>
    <x v="3"/>
    <n v="0"/>
    <x v="2"/>
    <s v="P710014"/>
    <x v="15"/>
    <s v=""/>
    <s v=""/>
    <n v="48"/>
    <n v="0.09"/>
    <n v="0.53"/>
    <n v="0"/>
    <s v=""/>
    <n v="2.0304000000000002"/>
    <x v="2"/>
    <n v="5.0000000000000001E-3"/>
    <n v="0.24"/>
  </r>
  <r>
    <x v="3"/>
    <n v="0"/>
    <x v="2"/>
    <s v="P710007"/>
    <x v="55"/>
    <s v=""/>
    <s v=""/>
    <n v="12"/>
    <n v="0.38"/>
    <n v="0.53"/>
    <n v="0"/>
    <s v=""/>
    <n v="2.1432000000000002"/>
    <x v="2"/>
    <n v="0.03"/>
    <n v="0.36"/>
  </r>
  <r>
    <x v="3"/>
    <n v="0"/>
    <x v="2"/>
    <s v="P730144"/>
    <x v="345"/>
    <s v=""/>
    <s v=""/>
    <n v="16"/>
    <n v="0.12"/>
    <n v="0.53"/>
    <n v="0"/>
    <s v=""/>
    <n v="0.90239999999999987"/>
    <x v="2"/>
    <n v="1E-3"/>
    <n v="1.6E-2"/>
  </r>
  <r>
    <x v="2"/>
    <n v="14"/>
    <x v="1"/>
    <s v="B14893"/>
    <x v="346"/>
    <s v=""/>
    <s v=""/>
    <n v="22"/>
    <n v="269.02999999999997"/>
    <n v="0"/>
    <n v="0"/>
    <n v="2650.8921999999998"/>
    <s v=""/>
    <x v="0"/>
    <n v="14.057"/>
    <n v="781.48400000000004"/>
  </r>
  <r>
    <x v="3"/>
    <n v="0"/>
    <x v="2"/>
    <s v="P730105"/>
    <x v="339"/>
    <s v=""/>
    <s v=""/>
    <n v="44"/>
    <n v="0.65"/>
    <n v="0.53"/>
    <n v="0"/>
    <s v=""/>
    <n v="13.442"/>
    <x v="2"/>
    <n v="0.01"/>
    <n v="0.44"/>
  </r>
  <r>
    <x v="3"/>
    <n v="0"/>
    <x v="2"/>
    <s v="P710009"/>
    <x v="49"/>
    <s v=""/>
    <s v=""/>
    <n v="44"/>
    <n v="0.75"/>
    <n v="0.53"/>
    <n v="0"/>
    <s v=""/>
    <n v="15.51"/>
    <x v="2"/>
    <n v="4.4999999999999998E-2"/>
    <n v="1.98"/>
  </r>
  <r>
    <x v="3"/>
    <n v="0"/>
    <x v="2"/>
    <s v="P132004"/>
    <x v="215"/>
    <s v=""/>
    <s v=""/>
    <n v="66"/>
    <n v="31.05"/>
    <n v="0.53"/>
    <n v="0"/>
    <s v=""/>
    <n v="963.17100000000005"/>
    <x v="2"/>
    <n v="5.88"/>
    <n v="388.08"/>
  </r>
  <r>
    <x v="3"/>
    <n v="0"/>
    <x v="2"/>
    <s v="P620324"/>
    <x v="285"/>
    <s v=""/>
    <s v=""/>
    <n v="66"/>
    <n v="2.68"/>
    <n v="0.53"/>
    <n v="0"/>
    <s v=""/>
    <n v="83.133600000000001"/>
    <x v="2"/>
    <n v="0.24399999999999999"/>
    <n v="16.103999999999999"/>
  </r>
  <r>
    <x v="3"/>
    <n v="0"/>
    <x v="2"/>
    <s v="P620284"/>
    <x v="341"/>
    <s v=""/>
    <s v=""/>
    <n v="132"/>
    <n v="1.6"/>
    <n v="0.53"/>
    <n v="0"/>
    <s v=""/>
    <n v="99.263999999999996"/>
    <x v="2"/>
    <n v="0.18"/>
    <n v="23.76"/>
  </r>
  <r>
    <x v="3"/>
    <n v="0"/>
    <x v="2"/>
    <s v="P620592"/>
    <x v="88"/>
    <s v=""/>
    <s v=""/>
    <n v="132"/>
    <n v="1.37"/>
    <n v="0.57999999999999996"/>
    <n v="0"/>
    <s v=""/>
    <n v="75.952800000000011"/>
    <x v="1"/>
    <n v="0.08"/>
    <n v="10.56"/>
  </r>
  <r>
    <x v="3"/>
    <n v="0"/>
    <x v="2"/>
    <s v="P710012"/>
    <x v="18"/>
    <s v=""/>
    <s v=""/>
    <n v="660"/>
    <n v="7.0000000000000007E-2"/>
    <n v="0.53"/>
    <n v="0"/>
    <s v=""/>
    <n v="21.713999999999999"/>
    <x v="2"/>
    <n v="3.0000000000000001E-3"/>
    <n v="1.98"/>
  </r>
  <r>
    <x v="3"/>
    <n v="0"/>
    <x v="2"/>
    <s v="P160088"/>
    <x v="342"/>
    <s v=""/>
    <s v=""/>
    <n v="44"/>
    <n v="24.73"/>
    <n v="0.57999999999999996"/>
    <n v="0"/>
    <s v=""/>
    <n v="457.01040000000012"/>
    <x v="1"/>
    <n v="3.01"/>
    <n v="132.44"/>
  </r>
  <r>
    <x v="3"/>
    <n v="0"/>
    <x v="2"/>
    <s v="P620480"/>
    <x v="343"/>
    <s v=""/>
    <s v=""/>
    <n v="44"/>
    <n v="14.81"/>
    <n v="0.53"/>
    <n v="0"/>
    <s v=""/>
    <n v="306.27079999999995"/>
    <x v="2"/>
    <n v="0.3"/>
    <n v="13.2"/>
  </r>
  <r>
    <x v="3"/>
    <n v="0"/>
    <x v="2"/>
    <s v="P710058"/>
    <x v="30"/>
    <s v=""/>
    <s v=""/>
    <n v="88"/>
    <n v="0.16"/>
    <n v="0.53"/>
    <n v="0"/>
    <s v=""/>
    <n v="6.6175999999999995"/>
    <x v="2"/>
    <n v="7.0000000000000001E-3"/>
    <n v="0.61599999999999999"/>
  </r>
  <r>
    <x v="3"/>
    <n v="0"/>
    <x v="2"/>
    <s v="P340345"/>
    <x v="344"/>
    <s v=""/>
    <s v=""/>
    <n v="44"/>
    <n v="30.65"/>
    <n v="0.57999999999999996"/>
    <n v="0"/>
    <s v=""/>
    <n v="566.41200000000003"/>
    <x v="1"/>
    <n v="4.2619999999999996"/>
    <n v="187.52799999999999"/>
  </r>
  <r>
    <x v="3"/>
    <n v="0"/>
    <x v="2"/>
    <s v="P710014"/>
    <x v="15"/>
    <s v=""/>
    <s v=""/>
    <n v="396"/>
    <n v="0.09"/>
    <n v="0.53"/>
    <n v="0"/>
    <s v=""/>
    <n v="16.750799999999998"/>
    <x v="2"/>
    <n v="5.0000000000000001E-3"/>
    <n v="1.98"/>
  </r>
  <r>
    <x v="3"/>
    <n v="0"/>
    <x v="2"/>
    <s v="P710007"/>
    <x v="55"/>
    <s v=""/>
    <s v=""/>
    <n v="88"/>
    <n v="0.38"/>
    <n v="0.53"/>
    <n v="0"/>
    <s v=""/>
    <n v="15.716799999999997"/>
    <x v="2"/>
    <n v="0.03"/>
    <n v="2.64"/>
  </r>
  <r>
    <x v="3"/>
    <n v="0"/>
    <x v="2"/>
    <s v="P730144"/>
    <x v="345"/>
    <s v=""/>
    <s v=""/>
    <n v="176"/>
    <n v="0.12"/>
    <n v="0.53"/>
    <n v="0"/>
    <s v=""/>
    <n v="9.9263999999999974"/>
    <x v="2"/>
    <n v="1E-3"/>
    <n v="0.17599999999999999"/>
  </r>
  <r>
    <x v="2"/>
    <n v="16"/>
    <x v="1"/>
    <s v="B14898"/>
    <x v="347"/>
    <s v=""/>
    <s v=""/>
    <n v="4"/>
    <n v="55.8"/>
    <n v="0"/>
    <n v="0"/>
    <n v="100.12399999999998"/>
    <s v=""/>
    <x v="0"/>
    <n v="4.0789999999999997"/>
    <n v="20.560040000000001"/>
  </r>
  <r>
    <x v="3"/>
    <n v="0"/>
    <x v="2"/>
    <s v="P165143"/>
    <x v="348"/>
    <s v=""/>
    <s v=""/>
    <n v="4"/>
    <n v="16.600000000000001"/>
    <n v="0.57999999999999996"/>
    <n v="0"/>
    <s v=""/>
    <n v="27.888000000000005"/>
    <x v="1"/>
    <n v="2.42"/>
    <n v="9.68"/>
  </r>
  <r>
    <x v="3"/>
    <n v="0"/>
    <x v="2"/>
    <s v="P240078"/>
    <x v="349"/>
    <s v=""/>
    <s v=""/>
    <n v="4"/>
    <n v="7.3"/>
    <n v="0.57999999999999996"/>
    <n v="0"/>
    <s v=""/>
    <n v="12.264000000000001"/>
    <x v="1"/>
    <n v="0.68"/>
    <n v="2.72"/>
  </r>
  <r>
    <x v="3"/>
    <n v="0"/>
    <x v="2"/>
    <s v="P620135"/>
    <x v="350"/>
    <s v=""/>
    <s v=""/>
    <n v="8"/>
    <n v="1.9"/>
    <n v="0.53"/>
    <n v="0"/>
    <s v=""/>
    <n v="7.1439999999999992"/>
    <x v="2"/>
    <n v="0.20100000000000001"/>
    <n v="1.6080000000000001"/>
  </r>
  <r>
    <x v="3"/>
    <n v="0"/>
    <x v="2"/>
    <s v="P620184"/>
    <x v="249"/>
    <s v=""/>
    <s v=""/>
    <n v="8"/>
    <n v="1.4"/>
    <n v="0.53"/>
    <n v="0"/>
    <s v=""/>
    <n v="5.2639999999999993"/>
    <x v="2"/>
    <n v="0.11600000000000001"/>
    <n v="0.92800000000000005"/>
  </r>
  <r>
    <x v="3"/>
    <n v="0"/>
    <x v="2"/>
    <s v="P710025"/>
    <x v="270"/>
    <s v=""/>
    <s v=""/>
    <n v="16"/>
    <n v="0.06"/>
    <n v="0.53"/>
    <n v="0"/>
    <s v=""/>
    <n v="0.45119999999999993"/>
    <x v="2"/>
    <n v="1E-3"/>
    <n v="1.6E-2"/>
  </r>
  <r>
    <x v="3"/>
    <n v="0"/>
    <x v="2"/>
    <s v="P710038"/>
    <x v="351"/>
    <s v=""/>
    <s v=""/>
    <n v="16"/>
    <n v="0.15"/>
    <n v="0.53"/>
    <n v="0"/>
    <s v=""/>
    <n v="1.1279999999999999"/>
    <x v="2"/>
    <n v="5.0000000000000001E-3"/>
    <n v="0.08"/>
  </r>
  <r>
    <x v="3"/>
    <n v="0"/>
    <x v="2"/>
    <s v="P730264"/>
    <x v="352"/>
    <s v=""/>
    <s v=""/>
    <n v="8"/>
    <n v="1.21"/>
    <n v="0.53"/>
    <n v="0"/>
    <s v=""/>
    <n v="4.5495999999999999"/>
    <x v="2"/>
    <n v="0.1"/>
    <n v="0.8"/>
  </r>
  <r>
    <x v="3"/>
    <n v="0"/>
    <x v="2"/>
    <s v="P710002"/>
    <x v="8"/>
    <s v=""/>
    <s v=""/>
    <n v="8"/>
    <n v="0.17"/>
    <n v="0.53"/>
    <n v="0"/>
    <s v=""/>
    <n v="0.63919999999999999"/>
    <x v="2"/>
    <n v="1.4999999999999999E-2"/>
    <n v="0.12"/>
  </r>
  <r>
    <x v="3"/>
    <n v="0"/>
    <x v="2"/>
    <s v="P710007"/>
    <x v="55"/>
    <s v=""/>
    <s v=""/>
    <n v="16"/>
    <n v="0.38"/>
    <n v="0.53"/>
    <n v="0"/>
    <s v=""/>
    <n v="2.8575999999999997"/>
    <x v="2"/>
    <n v="0.03"/>
    <n v="0.48"/>
  </r>
  <r>
    <x v="3"/>
    <n v="0"/>
    <x v="2"/>
    <s v="P710014"/>
    <x v="15"/>
    <s v=""/>
    <s v=""/>
    <n v="24"/>
    <n v="0.09"/>
    <n v="0.53"/>
    <n v="0"/>
    <s v=""/>
    <n v="1.0152000000000001"/>
    <x v="2"/>
    <n v="5.0000000000000001E-3"/>
    <n v="0.12"/>
  </r>
  <r>
    <x v="3"/>
    <n v="0"/>
    <x v="2"/>
    <s v="P340375"/>
    <x v="353"/>
    <s v=""/>
    <s v=""/>
    <n v="8"/>
    <n v="7.23"/>
    <n v="0.53"/>
    <n v="0"/>
    <s v=""/>
    <n v="27.184799999999999"/>
    <x v="2"/>
    <n v="0.3"/>
    <n v="2.4"/>
  </r>
  <r>
    <x v="3"/>
    <n v="0"/>
    <x v="2"/>
    <s v="P620184"/>
    <x v="249"/>
    <s v=""/>
    <s v=""/>
    <n v="8"/>
    <n v="1.4"/>
    <n v="0.53"/>
    <n v="0"/>
    <s v=""/>
    <n v="5.2639999999999993"/>
    <x v="2"/>
    <n v="0.11600000000000001"/>
    <n v="0.92800000000000005"/>
  </r>
  <r>
    <x v="3"/>
    <n v="0"/>
    <x v="2"/>
    <s v="P710175"/>
    <x v="354"/>
    <s v=""/>
    <s v=""/>
    <n v="8"/>
    <n v="0.86"/>
    <n v="0.53"/>
    <n v="0"/>
    <s v=""/>
    <n v="3.2335999999999996"/>
    <x v="2"/>
    <n v="7.0000000000000007E-2"/>
    <n v="0.56000000000000005"/>
  </r>
  <r>
    <x v="3"/>
    <n v="0"/>
    <x v="2"/>
    <s v="P710014"/>
    <x v="15"/>
    <s v=""/>
    <s v=""/>
    <n v="16"/>
    <n v="0.09"/>
    <n v="0.53"/>
    <n v="0"/>
    <s v=""/>
    <n v="0.67679999999999996"/>
    <x v="2"/>
    <n v="5.0000000000000001E-3"/>
    <n v="0.08"/>
  </r>
  <r>
    <x v="3"/>
    <n v="0"/>
    <x v="2"/>
    <s v="P710038"/>
    <x v="351"/>
    <s v=""/>
    <s v=""/>
    <n v="8"/>
    <n v="0.15"/>
    <n v="0.53"/>
    <n v="0"/>
    <s v=""/>
    <n v="0.56399999999999995"/>
    <x v="2"/>
    <n v="5.0000000000000001E-3"/>
    <n v="0.04"/>
  </r>
  <r>
    <x v="3"/>
    <n v="0"/>
    <x v="2"/>
    <s v="PNOT_38091"/>
    <x v="355"/>
    <s v=""/>
    <s v=""/>
    <n v="4.0000000000000001E-3"/>
    <n v="0"/>
    <n v="0"/>
    <n v="0"/>
    <s v=""/>
    <n v="0"/>
    <x v="0"/>
    <n v="0.01"/>
    <n v="4.0000000000000003E-5"/>
  </r>
  <r>
    <x v="1"/>
    <n v="14"/>
    <x v="0"/>
    <s v=""/>
    <x v="356"/>
    <s v=""/>
    <s v=""/>
    <n v="1"/>
    <n v="334.84"/>
    <n v="0"/>
    <n v="0"/>
    <n v="224.86374999999995"/>
    <s v=""/>
    <x v="0"/>
    <n v="0.372"/>
    <n v="3.9192100000000001"/>
  </r>
  <r>
    <x v="2"/>
    <n v="7"/>
    <x v="1"/>
    <s v="B30530"/>
    <x v="357"/>
    <s v=""/>
    <s v=""/>
    <n v="21"/>
    <n v="5.0471428571428572"/>
    <n v="0.57999999999999996"/>
    <n v="0"/>
    <n v="53.618250000000003"/>
    <s v=""/>
    <x v="1"/>
    <n v="3.9E-2"/>
    <n v="1.4492100000000001"/>
  </r>
  <r>
    <x v="3"/>
    <n v="0"/>
    <x v="2"/>
    <s v="P743242"/>
    <x v="358"/>
    <s v=""/>
    <s v=""/>
    <n v="21"/>
    <n v="0.17"/>
    <n v="0.25"/>
    <n v="0"/>
    <s v=""/>
    <n v="2.6775000000000002"/>
    <x v="3"/>
    <n v="1E-3"/>
    <n v="2.1000000000000001E-2"/>
  </r>
  <r>
    <x v="3"/>
    <n v="0"/>
    <x v="2"/>
    <s v="P743243"/>
    <x v="359"/>
    <s v=""/>
    <s v=""/>
    <n v="21"/>
    <n v="0.17"/>
    <n v="0.25"/>
    <n v="0"/>
    <s v=""/>
    <n v="2.6775000000000002"/>
    <x v="3"/>
    <n v="0.01"/>
    <n v="0.21"/>
  </r>
  <r>
    <x v="3"/>
    <n v="0"/>
    <x v="2"/>
    <s v="P743244"/>
    <x v="167"/>
    <s v=""/>
    <s v=""/>
    <n v="2.1"/>
    <n v="1.37"/>
    <n v="0.25"/>
    <n v="0"/>
    <s v=""/>
    <n v="2.1577500000000001"/>
    <x v="3"/>
    <n v="0.01"/>
    <n v="2.1000000000000001E-2"/>
  </r>
  <r>
    <x v="3"/>
    <n v="0"/>
    <x v="2"/>
    <s v="P743245"/>
    <x v="360"/>
    <s v=""/>
    <s v=""/>
    <n v="21"/>
    <n v="0.17"/>
    <n v="0.25"/>
    <n v="0"/>
    <s v=""/>
    <n v="2.6775000000000002"/>
    <x v="3"/>
    <n v="1E-3"/>
    <n v="2.1000000000000001E-2"/>
  </r>
  <r>
    <x v="3"/>
    <n v="0"/>
    <x v="2"/>
    <s v="P710038"/>
    <x v="351"/>
    <s v=""/>
    <s v=""/>
    <n v="168"/>
    <n v="0.15"/>
    <n v="0.53"/>
    <n v="0"/>
    <s v=""/>
    <n v="11.843999999999999"/>
    <x v="2"/>
    <n v="5.0000000000000001E-3"/>
    <n v="0.84"/>
  </r>
  <r>
    <x v="3"/>
    <n v="0"/>
    <x v="2"/>
    <s v="P730018"/>
    <x v="361"/>
    <s v=""/>
    <s v=""/>
    <n v="168"/>
    <n v="0.4"/>
    <n v="0.53"/>
    <n v="0"/>
    <s v=""/>
    <n v="31.584"/>
    <x v="2"/>
    <n v="2E-3"/>
    <n v="0.33600000000000002"/>
  </r>
  <r>
    <x v="3"/>
    <n v="0"/>
    <x v="2"/>
    <s v="PNOTNI101ALBTFR"/>
    <x v="362"/>
    <s v=""/>
    <s v=""/>
    <n v="2.1000000000000001E-2"/>
    <n v="0"/>
    <n v="0"/>
    <n v="0"/>
    <s v=""/>
    <n v="0"/>
    <x v="0"/>
    <n v="0.01"/>
    <n v="2.1000000000000001E-4"/>
  </r>
  <r>
    <x v="2"/>
    <n v="5"/>
    <x v="1"/>
    <s v="B30531"/>
    <x v="363"/>
    <s v=""/>
    <s v=""/>
    <n v="5"/>
    <n v="45.77"/>
    <n v="0.57999999999999996"/>
    <n v="0"/>
    <n v="171.24549999999996"/>
    <s v=""/>
    <x v="1"/>
    <n v="0.313"/>
    <n v="2.41"/>
  </r>
  <r>
    <x v="3"/>
    <n v="0"/>
    <x v="2"/>
    <s v="P741206"/>
    <x v="364"/>
    <s v=""/>
    <s v=""/>
    <n v="5"/>
    <n v="43.57"/>
    <n v="0.25"/>
    <n v="0"/>
    <s v=""/>
    <n v="163.38749999999999"/>
    <x v="3"/>
    <n v="0.15"/>
    <n v="0.75"/>
  </r>
  <r>
    <x v="3"/>
    <n v="0"/>
    <x v="2"/>
    <s v="P710012"/>
    <x v="18"/>
    <s v=""/>
    <s v=""/>
    <n v="20"/>
    <n v="7.0000000000000007E-2"/>
    <n v="0.53"/>
    <n v="0"/>
    <s v=""/>
    <n v="0.65800000000000003"/>
    <x v="2"/>
    <n v="3.0000000000000001E-3"/>
    <n v="0.06"/>
  </r>
  <r>
    <x v="3"/>
    <n v="0"/>
    <x v="2"/>
    <s v="P741027"/>
    <x v="165"/>
    <s v=""/>
    <s v=""/>
    <n v="10"/>
    <n v="0.96"/>
    <n v="0.25"/>
    <n v="0"/>
    <s v=""/>
    <n v="7.1999999999999993"/>
    <x v="3"/>
    <n v="0.16"/>
    <n v="1.6"/>
  </r>
  <r>
    <x v="3"/>
    <n v="0"/>
    <x v="2"/>
    <s v="PNOTNI101ALBTES"/>
    <x v="365"/>
    <s v=""/>
    <s v=""/>
    <n v="1"/>
    <n v="0"/>
    <n v="0"/>
    <n v="0"/>
    <s v=""/>
    <n v="0"/>
    <x v="0"/>
    <n v="0.01"/>
    <n v="0.01"/>
  </r>
  <r>
    <x v="3"/>
    <n v="0"/>
    <x v="2"/>
    <s v="PDECCONFALBT"/>
    <x v="366"/>
    <s v=""/>
    <s v=""/>
    <n v="5"/>
    <n v="0"/>
    <n v="0"/>
    <n v="0"/>
    <s v=""/>
    <n v="0"/>
    <x v="0"/>
    <n v="0.01"/>
    <n v="0.05"/>
  </r>
  <r>
    <x v="1"/>
    <n v="4"/>
    <x v="0"/>
    <s v=""/>
    <x v="367"/>
    <s v=""/>
    <s v=""/>
    <n v="1"/>
    <n v="0"/>
    <n v="0"/>
    <n v="0"/>
    <n v="0"/>
    <s v=""/>
    <x v="0"/>
    <n v="0.04"/>
    <n v="0.04"/>
  </r>
  <r>
    <x v="2"/>
    <n v="0"/>
    <x v="2"/>
    <s v="PNOTNI001CHAPES"/>
    <x v="368"/>
    <s v=""/>
    <s v=""/>
    <n v="1"/>
    <n v="0"/>
    <n v="0"/>
    <n v="0"/>
    <s v=""/>
    <n v="0"/>
    <x v="0"/>
    <n v="0.01"/>
    <n v="0.01"/>
  </r>
  <r>
    <x v="2"/>
    <n v="0"/>
    <x v="2"/>
    <s v="PNOTNI001CHAPFR"/>
    <x v="369"/>
    <s v=""/>
    <s v=""/>
    <n v="1"/>
    <n v="0"/>
    <n v="0"/>
    <n v="0"/>
    <s v=""/>
    <n v="0"/>
    <x v="0"/>
    <n v="0.01"/>
    <n v="0.01"/>
  </r>
  <r>
    <x v="2"/>
    <n v="0"/>
    <x v="2"/>
    <s v="PNOTNM001CHAPES"/>
    <x v="370"/>
    <s v=""/>
    <s v=""/>
    <n v="1"/>
    <n v="0"/>
    <n v="0"/>
    <n v="0"/>
    <s v=""/>
    <n v="0"/>
    <x v="0"/>
    <n v="0.01"/>
    <n v="0.01"/>
  </r>
  <r>
    <x v="2"/>
    <n v="0"/>
    <x v="2"/>
    <s v="PNOTNM001CHAPFR"/>
    <x v="371"/>
    <s v=""/>
    <s v=""/>
    <n v="1"/>
    <n v="0"/>
    <n v="0"/>
    <n v="0"/>
    <s v=""/>
    <n v="0"/>
    <x v="0"/>
    <n v="0.01"/>
    <n v="0.01"/>
  </r>
  <r>
    <x v="1"/>
    <n v="0"/>
    <x v="0"/>
    <s v=""/>
    <x v="372"/>
    <s v=""/>
    <s v=""/>
    <n v="1"/>
    <n v="0"/>
    <n v="0"/>
    <n v="0"/>
    <s v=""/>
    <s v=""/>
    <x v="0"/>
    <n v="0"/>
    <n v="0"/>
  </r>
  <r>
    <x v="2"/>
    <n v="0"/>
    <x v="2"/>
    <s v="SCA5"/>
    <x v="373"/>
    <s v=""/>
    <s v=""/>
    <n v="1478.4"/>
    <n v="0"/>
    <n v="0"/>
    <n v="0"/>
    <s v=""/>
    <n v="0"/>
    <x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3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 chartFormat="1">
  <location ref="A3:D15" firstHeaderRow="0" firstDataRow="1" firstDataCol="2"/>
  <pivotFields count="16">
    <pivotField axis="axisRow" compact="0" outline="0" multipleItemSelectionAllowed="1" showAll="0" defaultSubtotal="0">
      <items count="7">
        <item h="1" x="0"/>
        <item x="1"/>
        <item h="1" x="2"/>
        <item h="1" x="3"/>
        <item h="1" x="4"/>
        <item h="1" x="5"/>
        <item h="1" x="6"/>
      </items>
    </pivotField>
    <pivotField compact="0" outline="0" showAll="0" defaultSubtotal="0"/>
    <pivotField compact="0" outline="0" showAll="0" defaultSubtotal="0">
      <items count="3">
        <item x="0"/>
        <item x="2"/>
        <item x="1"/>
      </items>
    </pivotField>
    <pivotField compact="0" outline="0" showAll="0" defaultSubtotal="0"/>
    <pivotField axis="axisRow" compact="0" outline="0" showAll="0" defaultSubtotal="0">
      <items count="374">
        <item x="74"/>
        <item x="3"/>
        <item x="25"/>
        <item x="22"/>
        <item x="33"/>
        <item x="114"/>
        <item x="289"/>
        <item x="200"/>
        <item x="175"/>
        <item x="278"/>
        <item x="287"/>
        <item x="67"/>
        <item x="332"/>
        <item x="1"/>
        <item x="97"/>
        <item x="179"/>
        <item x="210"/>
        <item x="296"/>
        <item x="90"/>
        <item x="2"/>
        <item x="181"/>
        <item x="98"/>
        <item x="99"/>
        <item x="212"/>
        <item x="281"/>
        <item x="224"/>
        <item x="300"/>
        <item x="42"/>
        <item x="135"/>
        <item x="343"/>
        <item x="89"/>
        <item x="88"/>
        <item x="333"/>
        <item x="168"/>
        <item x="360"/>
        <item x="358"/>
        <item x="359"/>
        <item x="167"/>
        <item x="311"/>
        <item x="131"/>
        <item x="161"/>
        <item x="198"/>
        <item x="178"/>
        <item x="310"/>
        <item x="123"/>
        <item x="303"/>
        <item x="352"/>
        <item x="158"/>
        <item x="339"/>
        <item x="345"/>
        <item x="94"/>
        <item x="254"/>
        <item x="197"/>
        <item x="350"/>
        <item x="72"/>
        <item x="137"/>
        <item x="43"/>
        <item x="87"/>
        <item x="38"/>
        <item x="353"/>
        <item x="69"/>
        <item x="86"/>
        <item x="138"/>
        <item x="244"/>
        <item x="253"/>
        <item x="364"/>
        <item x="162"/>
        <item x="163"/>
        <item x="165"/>
        <item x="164"/>
        <item x="12"/>
        <item x="242"/>
        <item x="318"/>
        <item x="321"/>
        <item x="314"/>
        <item x="230"/>
        <item x="11"/>
        <item x="150"/>
        <item x="115"/>
        <item x="184"/>
        <item x="120"/>
        <item x="19"/>
        <item x="51"/>
        <item x="354"/>
        <item x="156"/>
        <item x="101"/>
        <item x="102"/>
        <item x="28"/>
        <item x="149"/>
        <item x="182"/>
        <item x="192"/>
        <item x="191"/>
        <item x="0"/>
        <item x="373"/>
        <item x="134"/>
        <item x="6"/>
        <item x="23"/>
        <item x="5"/>
        <item x="93"/>
        <item x="335"/>
        <item x="186"/>
        <item x="116"/>
        <item x="117"/>
        <item x="91"/>
        <item x="92"/>
        <item x="218"/>
        <item x="105"/>
        <item x="288"/>
        <item x="155"/>
        <item x="356"/>
        <item x="227"/>
        <item x="229"/>
        <item x="118"/>
        <item x="257"/>
        <item x="189"/>
        <item x="344"/>
        <item x="145"/>
        <item x="243"/>
        <item x="201"/>
        <item x="32"/>
        <item x="71"/>
        <item x="366"/>
        <item x="171"/>
        <item x="322"/>
        <item x="249"/>
        <item x="260"/>
        <item x="110"/>
        <item x="7"/>
        <item x="126"/>
        <item x="15"/>
        <item x="240"/>
        <item x="268"/>
        <item x="141"/>
        <item x="41"/>
        <item x="133"/>
        <item x="81"/>
        <item x="80"/>
        <item x="329"/>
        <item x="325"/>
        <item x="326"/>
        <item x="328"/>
        <item x="330"/>
        <item x="317"/>
        <item x="320"/>
        <item x="313"/>
        <item x="176"/>
        <item x="305"/>
        <item x="308"/>
        <item x="152"/>
        <item x="194"/>
        <item x="291"/>
        <item x="231"/>
        <item x="56"/>
        <item x="267"/>
        <item x="259"/>
        <item x="44"/>
        <item x="57"/>
        <item x="232"/>
        <item x="233"/>
        <item x="256"/>
        <item x="172"/>
        <item x="217"/>
        <item x="209"/>
        <item x="295"/>
        <item x="4"/>
        <item x="24"/>
        <item x="203"/>
        <item x="294"/>
        <item x="208"/>
        <item x="174"/>
        <item x="205"/>
        <item x="206"/>
        <item x="293"/>
        <item x="207"/>
        <item x="292"/>
        <item x="204"/>
        <item x="173"/>
        <item x="279"/>
        <item x="286"/>
        <item x="147"/>
        <item x="148"/>
        <item x="219"/>
        <item x="59"/>
        <item x="50"/>
        <item x="220"/>
        <item x="77"/>
        <item x="76"/>
        <item x="78"/>
        <item x="241"/>
        <item x="337"/>
        <item x="346"/>
        <item x="246"/>
        <item x="132"/>
        <item x="274"/>
        <item x="45"/>
        <item x="66"/>
        <item x="64"/>
        <item x="65"/>
        <item x="63"/>
        <item x="31"/>
        <item x="129"/>
        <item x="363"/>
        <item x="357"/>
        <item x="166"/>
        <item x="302"/>
        <item x="323"/>
        <item x="177"/>
        <item x="280"/>
        <item x="211"/>
        <item x="223"/>
        <item x="285"/>
        <item x="247"/>
        <item x="304"/>
        <item x="271"/>
        <item x="190"/>
        <item x="258"/>
        <item x="199"/>
        <item x="160"/>
        <item x="290"/>
        <item x="193"/>
        <item x="151"/>
        <item x="214"/>
        <item x="284"/>
        <item x="282"/>
        <item x="297"/>
        <item x="298"/>
        <item x="225"/>
        <item x="222"/>
        <item x="53"/>
        <item x="35"/>
        <item x="221"/>
        <item x="262"/>
        <item x="251"/>
        <item x="252"/>
        <item x="355"/>
        <item x="338"/>
        <item x="365"/>
        <item x="362"/>
        <item x="368"/>
        <item x="369"/>
        <item x="170"/>
        <item x="169"/>
        <item x="370"/>
        <item x="371"/>
        <item x="283"/>
        <item x="367"/>
        <item x="143"/>
        <item x="121"/>
        <item x="146"/>
        <item x="341"/>
        <item x="100"/>
        <item x="107"/>
        <item x="109"/>
        <item x="112"/>
        <item x="226"/>
        <item x="140"/>
        <item x="58"/>
        <item x="248"/>
        <item x="188"/>
        <item x="183"/>
        <item x="106"/>
        <item x="108"/>
        <item x="111"/>
        <item x="113"/>
        <item x="228"/>
        <item x="237"/>
        <item x="21"/>
        <item x="213"/>
        <item x="334"/>
        <item x="128"/>
        <item x="39"/>
        <item x="17"/>
        <item x="180"/>
        <item x="216"/>
        <item x="275"/>
        <item x="195"/>
        <item x="154"/>
        <item x="47"/>
        <item x="73"/>
        <item x="159"/>
        <item x="235"/>
        <item x="306"/>
        <item x="61"/>
        <item x="60"/>
        <item x="62"/>
        <item x="40"/>
        <item x="52"/>
        <item x="342"/>
        <item x="255"/>
        <item x="312"/>
        <item x="215"/>
        <item x="340"/>
        <item x="245"/>
        <item x="277"/>
        <item x="82"/>
        <item x="239"/>
        <item x="238"/>
        <item x="136"/>
        <item x="324"/>
        <item x="327"/>
        <item x="301"/>
        <item x="299"/>
        <item x="265"/>
        <item x="36"/>
        <item x="349"/>
        <item x="122"/>
        <item x="34"/>
        <item x="272"/>
        <item x="263"/>
        <item x="54"/>
        <item x="68"/>
        <item x="26"/>
        <item x="14"/>
        <item x="75"/>
        <item x="157"/>
        <item x="276"/>
        <item x="361"/>
        <item x="270"/>
        <item x="10"/>
        <item x="9"/>
        <item x="331"/>
        <item x="95"/>
        <item x="273"/>
        <item x="309"/>
        <item x="307"/>
        <item x="319"/>
        <item x="315"/>
        <item x="347"/>
        <item x="234"/>
        <item x="96"/>
        <item x="202"/>
        <item x="316"/>
        <item x="264"/>
        <item x="348"/>
        <item x="185"/>
        <item x="130"/>
        <item x="144"/>
        <item x="124"/>
        <item x="142"/>
        <item x="250"/>
        <item x="104"/>
        <item x="266"/>
        <item x="70"/>
        <item x="261"/>
        <item x="153"/>
        <item x="27"/>
        <item x="13"/>
        <item x="16"/>
        <item x="125"/>
        <item x="269"/>
        <item x="20"/>
        <item x="49"/>
        <item x="236"/>
        <item x="196"/>
        <item x="8"/>
        <item x="139"/>
        <item x="37"/>
        <item x="84"/>
        <item x="103"/>
        <item x="48"/>
        <item x="29"/>
        <item x="55"/>
        <item x="79"/>
        <item x="85"/>
        <item x="46"/>
        <item x="127"/>
        <item x="83"/>
        <item x="187"/>
        <item x="18"/>
        <item x="119"/>
        <item x="351"/>
        <item x="30"/>
        <item x="336"/>
        <item x="372"/>
      </items>
    </pivotField>
    <pivotField compact="0" outline="0" showAll="0" defaultSubtotal="0"/>
    <pivotField compact="0" outline="0" showAll="0" defaultSubtotal="0"/>
    <pivotField compact="0" numFmtId="4" outline="0" showAll="0" defaultSubtotal="0"/>
    <pivotField compact="0" numFmtId="4" outline="0" showAll="0" defaultSubtotal="0"/>
    <pivotField compact="0" numFmtId="4" outline="0" showAll="0" defaultSubtotal="0"/>
    <pivotField compact="0" numFmtId="4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>
      <items count="5">
        <item x="0"/>
        <item x="2"/>
        <item x="1"/>
        <item x="4"/>
        <item x="3"/>
      </items>
    </pivotField>
    <pivotField compact="0" numFmtId="4" outline="0" showAll="0" defaultSubtotal="0"/>
    <pivotField compact="0" numFmtId="4" outline="0" showAll="0" defaultSubtotal="0"/>
  </pivotFields>
  <rowFields count="2">
    <field x="0"/>
    <field x="4"/>
  </rowFields>
  <rowItems count="12">
    <i>
      <x v="1"/>
      <x v="13"/>
    </i>
    <i r="1">
      <x v="14"/>
    </i>
    <i r="1">
      <x v="15"/>
    </i>
    <i r="1">
      <x v="16"/>
    </i>
    <i r="1">
      <x v="17"/>
    </i>
    <i r="1">
      <x v="109"/>
    </i>
    <i r="1">
      <x v="123"/>
    </i>
    <i r="1">
      <x v="245"/>
    </i>
    <i r="1">
      <x v="301"/>
    </i>
    <i r="1">
      <x v="372"/>
    </i>
    <i r="1">
      <x v="37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LP" fld="11" baseField="0" baseItem="0" numFmtId="8"/>
    <dataField name="Somme de MLD" fld="12" baseField="4" baseItem="242" numFmtId="8"/>
  </dataFields>
  <formats count="2">
    <format dxfId="7">
      <pivotArea outline="0" fieldPosition="0">
        <references count="1">
          <reference field="4294967294" count="1" selected="0">
            <x v="0"/>
          </reference>
        </references>
      </pivotArea>
    </format>
    <format dxfId="6">
      <pivotArea outline="0" fieldPosition="0">
        <references count="1">
          <reference field="4294967294" count="1" selected="0">
            <x v="1"/>
          </reference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2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iveau_réel" xr10:uid="{81407E87-E0AB-41AC-B3FD-BC40C1948CE0}" sourceName="Niveau réel">
  <pivotTables>
    <pivotTable tabId="5" name="Tableau croisé dynamique3"/>
  </pivotTables>
  <data>
    <tabular pivotCacheId="1105627440">
      <items count="7">
        <i x="0"/>
        <i x="1" s="1"/>
        <i x="2"/>
        <i x="3"/>
        <i x="4"/>
        <i x="5"/>
        <i x="6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Ligne_Richel" xr10:uid="{5DACD330-7573-4F34-A6E4-E16A5EEEBBE6}" sourceName="Type Ligne Richel">
  <pivotTables>
    <pivotTable tabId="5" name="Tableau croisé dynamique3"/>
  </pivotTables>
  <data>
    <tabular pivotCacheId="1105627440">
      <items count="3">
        <i x="0" s="1"/>
        <i x="2" s="1" nd="1"/>
        <i x="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roupe_rem._article" xr10:uid="{019AE974-1FBF-470F-AE0D-CFB44385F43A}" sourceName="Groupe rem. article">
  <pivotTables>
    <pivotTable tabId="5" name="Tableau croisé dynamique3"/>
  </pivotTables>
  <data>
    <tabular pivotCacheId="1105627440">
      <items count="5">
        <i x="0" s="1"/>
        <i x="2" s="1" nd="1"/>
        <i x="1" s="1" nd="1"/>
        <i x="4" s="1" nd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iveau réel" xr10:uid="{EF5621EB-E68A-4C77-A367-F942B3546340}" cache="Segment_Niveau_réel" caption="Niveau réel" rowHeight="225425"/>
  <slicer name="Type Ligne Richel" xr10:uid="{A479CDE1-6C70-4CCE-8759-ECB99F84E62C}" cache="Segment_Type_Ligne_Richel" caption="Type Ligne Richel" rowHeight="225425"/>
  <slicer name="Groupe rem. article" xr10:uid="{E9C0D7F2-8DBC-45C2-9B7D-A66777AD897C}" cache="Segment_Groupe_rem._article" caption="Groupe rem. article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:T828" totalsRowShown="0" headerRowDxfId="28" dataDxfId="27">
  <autoFilter ref="A2:T828" xr:uid="{00000000-0009-0000-0100-000002000000}"/>
  <tableColumns count="20">
    <tableColumn id="1" xr3:uid="{00000000-0010-0000-0000-000001000000}" name="N° ligne" dataDxfId="26"/>
    <tableColumn id="2" xr3:uid="{00000000-0010-0000-0000-000002000000}" name="Parent" dataDxfId="25"/>
    <tableColumn id="3" xr3:uid="{00000000-0010-0000-0000-000003000000}" name="Niveau" dataDxfId="24"/>
    <tableColumn id="22" xr3:uid="{00000000-0010-0000-0000-000016000000}" name="Niveau réel" dataDxfId="23">
      <calculatedColumnFormula>IF(Tableau2[[#This Row],[Parent]]="oui",Tableau2[[#This Row],[Niveau]]+1,IF(B2="oui",Tableau2[[#This Row],[Niveau]]+1,D2))</calculatedColumnFormula>
    </tableColumn>
    <tableColumn id="24" xr3:uid="{00000000-0010-0000-0000-000018000000}" name="nb sous niveau" dataDxfId="22">
      <calculatedColumnFormula array="1">MIN(IFERROR(IF(C3-{0;1;2;3;4;5;6;7}&gt;=0,MATCH(C3-{0;1;2;3;4;5;6;7},C4:C$828,0)-1,""),""))</calculatedColumnFormula>
    </tableColumn>
    <tableColumn id="4" xr3:uid="{00000000-0010-0000-0000-000004000000}" name="Type Ligne Richel" dataDxfId="21"/>
    <tableColumn id="5" xr3:uid="{00000000-0010-0000-0000-000005000000}" name="N°" dataDxfId="20"/>
    <tableColumn id="6" xr3:uid="{00000000-0010-0000-0000-000006000000}" name="Désignation" dataDxfId="19"/>
    <tableColumn id="7" xr3:uid="{00000000-0010-0000-0000-000007000000}" name="Désignation 2" dataDxfId="18"/>
    <tableColumn id="8" xr3:uid="{00000000-0010-0000-0000-000008000000}" name="Information technique" dataDxfId="17"/>
    <tableColumn id="9" xr3:uid="{00000000-0010-0000-0000-000009000000}" name="Quantité Totale" dataDxfId="16"/>
    <tableColumn id="10" xr3:uid="{00000000-0010-0000-0000-00000A000000}" name="Prix unitaire HT" dataDxfId="15"/>
    <tableColumn id="11" xr3:uid="{00000000-0010-0000-0000-00000B000000}" name="% remise ligne" dataDxfId="14">
      <calculatedColumnFormula>IFERROR(_xlfn.XLOOKUP(Tableau2[[#This Row],[Groupe rem. article]],remises!$B$2:$B$5,remises!$C$2:$C$5),0)</calculatedColumnFormula>
    </tableColumn>
    <tableColumn id="26" xr3:uid="{00000000-0010-0000-0000-00001A000000}" name="comm" dataDxfId="13">
      <calculatedColumnFormula>$N$1</calculatedColumnFormula>
    </tableColumn>
    <tableColumn id="23" xr3:uid="{00000000-0010-0000-0000-000017000000}" name="MLP" dataDxfId="12">
      <calculatedColumnFormula>IFERROR(SUM(OFFSET(Tableau2[[#This Row],[MLP]],1,1,Tableau2[[#This Row],[nb sous niveau]],1)),"")</calculatedColumnFormula>
    </tableColumn>
    <tableColumn id="25" xr3:uid="{00000000-0010-0000-0000-000019000000}" name="MLD" dataDxfId="11">
      <calculatedColumnFormula>IF(Tableau2[[#This Row],[Type Ligne Richel]]="détail",Tableau2[[#This Row],[Quantité Totale]]*Tableau2[[#This Row],[Prix unitaire HT]]*(1-Tableau2[[#This Row],[% remise ligne]])*(1+Tableau2[[#This Row],[comm]]),IFERROR(SUM(OFFSET(Tableau2[[#This Row],[MLD]],0,1,Tableau2[[#This Row],[nb sous niveau]],1)),""))</calculatedColumnFormula>
    </tableColumn>
    <tableColumn id="12" xr3:uid="{EB3160DE-9E20-44C5-A27A-E18A4E402110}" name="Prix" dataDxfId="5">
      <calculatedColumnFormula array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calculatedColumnFormula>
    </tableColumn>
    <tableColumn id="13" xr3:uid="{00000000-0010-0000-0000-00000D000000}" name="Groupe rem. article" dataDxfId="10"/>
    <tableColumn id="14" xr3:uid="{00000000-0010-0000-0000-00000E000000}" name="Poids Net Unitaire" dataDxfId="9"/>
    <tableColumn id="15" xr3:uid="{00000000-0010-0000-0000-00000F000000}" name="Poids Net Total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28"/>
  <sheetViews>
    <sheetView tabSelected="1" topLeftCell="K1" workbookViewId="0">
      <selection activeCell="Q3" sqref="Q3"/>
    </sheetView>
  </sheetViews>
  <sheetFormatPr baseColWidth="10" defaultRowHeight="12.75" x14ac:dyDescent="0.2"/>
  <cols>
    <col min="1" max="1" width="11.42578125" customWidth="1"/>
    <col min="2" max="2" width="7.5703125" customWidth="1"/>
    <col min="3" max="3" width="10.42578125" customWidth="1"/>
    <col min="4" max="4" width="8.7109375" customWidth="1"/>
    <col min="5" max="5" width="11.42578125" customWidth="1"/>
    <col min="6" max="6" width="19.42578125" customWidth="1"/>
    <col min="7" max="7" width="21.85546875" bestFit="1" customWidth="1"/>
    <col min="8" max="8" width="45.7109375" customWidth="1"/>
    <col min="9" max="9" width="13.85546875" customWidth="1"/>
    <col min="10" max="10" width="14.85546875" customWidth="1"/>
    <col min="11" max="11" width="9.5703125" customWidth="1"/>
    <col min="12" max="12" width="15.28515625" customWidth="1"/>
    <col min="13" max="14" width="10" customWidth="1"/>
    <col min="15" max="17" width="15.7109375" customWidth="1"/>
    <col min="18" max="18" width="14.5703125" customWidth="1"/>
    <col min="19" max="19" width="12.5703125" customWidth="1"/>
    <col min="20" max="20" width="17.140625" customWidth="1"/>
  </cols>
  <sheetData>
    <row r="1" spans="1:20" ht="15.75" x14ac:dyDescent="0.25">
      <c r="A1" s="1"/>
      <c r="N1" s="9">
        <v>0</v>
      </c>
      <c r="O1" s="8">
        <f ca="1">SUMIFS(Tableau2[MLP],Tableau2[Niveau réel],"2")</f>
        <v>56307.951015999999</v>
      </c>
      <c r="P1" s="8">
        <f>SUMIFS(Tableau2[MLD],Tableau2[Type Ligne Richel],"Détail")</f>
        <v>56307.951016000086</v>
      </c>
      <c r="Q1" s="8"/>
    </row>
    <row r="2" spans="1:20" ht="21.75" x14ac:dyDescent="0.2">
      <c r="A2" s="2" t="s">
        <v>0</v>
      </c>
      <c r="B2" s="2" t="s">
        <v>1</v>
      </c>
      <c r="C2" s="2" t="s">
        <v>2</v>
      </c>
      <c r="D2" s="2" t="s">
        <v>735</v>
      </c>
      <c r="E2" s="2" t="s">
        <v>740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745</v>
      </c>
      <c r="O2" s="2" t="s">
        <v>742</v>
      </c>
      <c r="P2" s="2" t="s">
        <v>741</v>
      </c>
      <c r="Q2" s="2" t="s">
        <v>747</v>
      </c>
      <c r="R2" s="2" t="s">
        <v>11</v>
      </c>
      <c r="S2" s="2" t="s">
        <v>12</v>
      </c>
      <c r="T2" s="2" t="s">
        <v>13</v>
      </c>
    </row>
    <row r="3" spans="1:20" x14ac:dyDescent="0.2">
      <c r="A3" s="3">
        <v>1000000</v>
      </c>
      <c r="B3" s="4" t="s">
        <v>14</v>
      </c>
      <c r="C3" s="3">
        <v>0</v>
      </c>
      <c r="D3" s="3">
        <f>IF(Tableau2[[#This Row],[Parent]]="oui",Tableau2[[#This Row],[Niveau]]+1,IF(B2="oui",Tableau2[[#This Row],[Niveau]]+1,D2))</f>
        <v>1</v>
      </c>
      <c r="E3" s="3" cm="1">
        <f t="array" ref="E3">MIN(IFERROR(IF(D3-{0;1;2;3;4;5;6;7}&gt;=0,MATCH(D3-{0;1;2;3;4;5;6;7},D4:D$828,0)-1,""),""))</f>
        <v>0</v>
      </c>
      <c r="F3" s="4" t="s">
        <v>15</v>
      </c>
      <c r="G3" s="4" t="s">
        <v>16</v>
      </c>
      <c r="H3" s="4" t="s">
        <v>17</v>
      </c>
      <c r="I3" s="4" t="s">
        <v>18</v>
      </c>
      <c r="J3" s="4" t="s">
        <v>18</v>
      </c>
      <c r="K3" s="5">
        <v>1</v>
      </c>
      <c r="L3" s="5">
        <v>112797.58</v>
      </c>
      <c r="M3" s="5">
        <f>IFERROR(_xlfn.XLOOKUP(Tableau2[[#This Row],[Groupe rem. article]],remises!$B$2:$B$5,remises!$C$2:$C$5),0)</f>
        <v>0</v>
      </c>
      <c r="N3" s="5">
        <f t="shared" ref="N3:N63" si="0">$N$1</f>
        <v>0</v>
      </c>
      <c r="O3" s="5" t="str">
        <f ca="1">IFERROR(SUM(OFFSET(Tableau2[[#This Row],[MLP]],1,1,Tableau2[[#This Row],[nb sous niveau]],1)),"")</f>
        <v/>
      </c>
      <c r="P3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3" s="5" cm="1">
        <f t="array" aca="1" ref="Q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3" s="4" t="s">
        <v>18</v>
      </c>
      <c r="S3" s="5">
        <v>1166.3371619</v>
      </c>
      <c r="T3" s="5">
        <v>13680.002177599999</v>
      </c>
    </row>
    <row r="4" spans="1:20" x14ac:dyDescent="0.2">
      <c r="A4" s="3">
        <v>5000000</v>
      </c>
      <c r="B4" s="4" t="s">
        <v>14</v>
      </c>
      <c r="C4" s="3">
        <v>1</v>
      </c>
      <c r="D4" s="3">
        <f>IF(Tableau2[[#This Row],[Parent]]="oui",Tableau2[[#This Row],[Niveau]]+1,IF(#REF!="oui",Tableau2[[#This Row],[Niveau]]+1,#REF!))</f>
        <v>2</v>
      </c>
      <c r="E4" s="3" cm="1">
        <f t="array" ref="E4">MIN(IFERROR(IF(D4-{0;1;2;3;4;5;6;7}&gt;=0,MATCH(D4-{0;1;2;3;4;5;6;7},D5:D$828,0)-1,""),""))</f>
        <v>215</v>
      </c>
      <c r="F4" s="4" t="s">
        <v>15</v>
      </c>
      <c r="G4" s="4" t="s">
        <v>18</v>
      </c>
      <c r="H4" s="4" t="s">
        <v>21</v>
      </c>
      <c r="I4" s="4" t="s">
        <v>18</v>
      </c>
      <c r="J4" s="4" t="s">
        <v>18</v>
      </c>
      <c r="K4" s="5">
        <v>1</v>
      </c>
      <c r="L4" s="5">
        <v>36519.550000000003</v>
      </c>
      <c r="M4" s="5">
        <f>IFERROR(_xlfn.XLOOKUP(Tableau2[[#This Row],[Groupe rem. article]],remises!$B$2:$B$5,remises!$C$2:$C$5),0)</f>
        <v>0</v>
      </c>
      <c r="N4" s="5">
        <f t="shared" si="0"/>
        <v>0</v>
      </c>
      <c r="O4" s="5">
        <f ca="1">IFERROR(SUM(OFFSET(Tableau2[[#This Row],[MLP]],1,1,Tableau2[[#This Row],[nb sous niveau]],1)),"")</f>
        <v>15749.969458000001</v>
      </c>
      <c r="P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" s="5" cm="1">
        <f t="array" aca="1" ref="Q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15749.969458000001</v>
      </c>
      <c r="R4" s="4" t="s">
        <v>18</v>
      </c>
      <c r="S4" s="5">
        <v>374.59949999999998</v>
      </c>
      <c r="T4" s="5">
        <v>5000.0108</v>
      </c>
    </row>
    <row r="5" spans="1:20" x14ac:dyDescent="0.2">
      <c r="A5" s="3">
        <v>6000000</v>
      </c>
      <c r="B5" s="4" t="s">
        <v>14</v>
      </c>
      <c r="C5" s="3">
        <v>2</v>
      </c>
      <c r="D5" s="3">
        <f>IF(Tableau2[[#This Row],[Parent]]="oui",Tableau2[[#This Row],[Niveau]]+1,IF(B4="oui",Tableau2[[#This Row],[Niveau]]+1,D4))</f>
        <v>3</v>
      </c>
      <c r="E5" s="3" cm="1">
        <f t="array" ref="E5">MIN(IFERROR(IF(D5-{0;1;2;3;4;5;6;7}&gt;=0,MATCH(D5-{0;1;2;3;4;5;6;7},D6:D$828,0)-1,""),""))</f>
        <v>214</v>
      </c>
      <c r="F5" s="4" t="s">
        <v>15</v>
      </c>
      <c r="G5" s="4" t="s">
        <v>18</v>
      </c>
      <c r="H5" s="4" t="s">
        <v>22</v>
      </c>
      <c r="I5" s="4" t="s">
        <v>18</v>
      </c>
      <c r="J5" s="4" t="s">
        <v>18</v>
      </c>
      <c r="K5" s="5">
        <v>1</v>
      </c>
      <c r="L5" s="5">
        <v>36519.550000000003</v>
      </c>
      <c r="M5" s="5">
        <f>IFERROR(_xlfn.XLOOKUP(Tableau2[[#This Row],[Groupe rem. article]],remises!$B$2:$B$5,remises!$C$2:$C$5),0)</f>
        <v>0</v>
      </c>
      <c r="N5" s="5">
        <f t="shared" si="0"/>
        <v>0</v>
      </c>
      <c r="O5" s="5">
        <f ca="1">IFERROR(SUM(OFFSET(Tableau2[[#This Row],[MLP]],1,1,Tableau2[[#This Row],[nb sous niveau]],1)),"")</f>
        <v>15749.969458000001</v>
      </c>
      <c r="P5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5" s="5" cm="1">
        <f t="array" aca="1" ref="Q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15749.969458000001</v>
      </c>
      <c r="R5" s="4" t="s">
        <v>18</v>
      </c>
      <c r="S5" s="5">
        <v>374.59949999999998</v>
      </c>
      <c r="T5" s="5">
        <v>5000.0108</v>
      </c>
    </row>
    <row r="6" spans="1:20" x14ac:dyDescent="0.2">
      <c r="A6" s="3">
        <v>7000000</v>
      </c>
      <c r="B6" s="4" t="s">
        <v>14</v>
      </c>
      <c r="C6" s="3">
        <v>3</v>
      </c>
      <c r="D6" s="3">
        <f>IF(Tableau2[[#This Row],[Parent]]="oui",Tableau2[[#This Row],[Niveau]]+1,IF(B5="oui",Tableau2[[#This Row],[Niveau]]+1,D5))</f>
        <v>4</v>
      </c>
      <c r="E6" s="3" cm="1">
        <f t="array" ref="E6">MIN(IFERROR(IF(D6-{0;1;2;3;4;5;6;7}&gt;=0,MATCH(D6-{0;1;2;3;4;5;6;7},D7:D$828,0)-1,""),""))</f>
        <v>18</v>
      </c>
      <c r="F6" s="4" t="s">
        <v>23</v>
      </c>
      <c r="G6" s="4" t="s">
        <v>24</v>
      </c>
      <c r="H6" s="4" t="s">
        <v>25</v>
      </c>
      <c r="I6" s="4" t="s">
        <v>18</v>
      </c>
      <c r="J6" s="4" t="s">
        <v>18</v>
      </c>
      <c r="K6" s="5">
        <v>1</v>
      </c>
      <c r="L6" s="5">
        <v>1196.04</v>
      </c>
      <c r="M6" s="5">
        <f>IFERROR(_xlfn.XLOOKUP(Tableau2[[#This Row],[Groupe rem. article]],remises!$B$2:$B$5,remises!$C$2:$C$5),0)</f>
        <v>0.57999999999999996</v>
      </c>
      <c r="N6" s="5">
        <f t="shared" si="0"/>
        <v>0</v>
      </c>
      <c r="O6" s="5">
        <f ca="1">IFERROR(SUM(OFFSET(Tableau2[[#This Row],[MLP]],1,1,Tableau2[[#This Row],[nb sous niveau]],1)),"")</f>
        <v>513.53270799999996</v>
      </c>
      <c r="P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" s="5" cm="1">
        <f t="array" aca="1" ref="Q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513.53270799999996</v>
      </c>
      <c r="R6" s="4" t="s">
        <v>26</v>
      </c>
      <c r="S6" s="5">
        <v>51.226999999999997</v>
      </c>
      <c r="T6" s="5">
        <v>174.6103</v>
      </c>
    </row>
    <row r="7" spans="1:20" x14ac:dyDescent="0.2">
      <c r="A7" s="3">
        <v>7010000</v>
      </c>
      <c r="B7" s="4" t="s">
        <v>19</v>
      </c>
      <c r="C7" s="3">
        <v>4</v>
      </c>
      <c r="D7" s="3">
        <f>IF(Tableau2[[#This Row],[Parent]]="oui",Tableau2[[#This Row],[Niveau]]+1,IF(B6="oui",Tableau2[[#This Row],[Niveau]]+1,D6))</f>
        <v>5</v>
      </c>
      <c r="E7" s="3" cm="1">
        <f t="array" ref="E7">MIN(IFERROR(IF(D7-{0;1;2;3;4;5;6;7}&gt;=0,MATCH(D7-{0;1;2;3;4;5;6;7},D8:D$828,0)-1,""),""))</f>
        <v>0</v>
      </c>
      <c r="F7" s="4" t="s">
        <v>20</v>
      </c>
      <c r="G7" s="4" t="s">
        <v>27</v>
      </c>
      <c r="H7" s="4" t="s">
        <v>28</v>
      </c>
      <c r="I7" s="4" t="s">
        <v>18</v>
      </c>
      <c r="J7" s="4" t="s">
        <v>18</v>
      </c>
      <c r="K7" s="5">
        <v>2</v>
      </c>
      <c r="L7" s="5">
        <v>60.79</v>
      </c>
      <c r="M7" s="5">
        <f>IFERROR(_xlfn.XLOOKUP(Tableau2[[#This Row],[Groupe rem. article]],remises!$B$2:$B$5,remises!$C$2:$C$5),0)</f>
        <v>0.57999999999999996</v>
      </c>
      <c r="N7" s="5">
        <f t="shared" si="0"/>
        <v>0</v>
      </c>
      <c r="O7" s="5" t="str">
        <f ca="1">IFERROR(SUM(OFFSET(Tableau2[[#This Row],[MLP]],1,1,Tableau2[[#This Row],[nb sous niveau]],1)),"")</f>
        <v/>
      </c>
      <c r="P7" s="5">
        <f>IF(Tableau2[[#This Row],[Type Ligne Richel]]="détail",Tableau2[[#This Row],[Quantité Totale]]*Tableau2[[#This Row],[Prix unitaire HT]]*(1-Tableau2[[#This Row],[% remise ligne]])*(1+Tableau2[[#This Row],[comm]]),"")</f>
        <v>51.063600000000001</v>
      </c>
      <c r="Q7" s="5" cm="1">
        <f t="array" aca="1" ref="Q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51.063600000000001</v>
      </c>
      <c r="R7" s="4" t="s">
        <v>26</v>
      </c>
      <c r="S7" s="5">
        <v>8.4139999999999997</v>
      </c>
      <c r="T7" s="5">
        <v>16.827999999999999</v>
      </c>
    </row>
    <row r="8" spans="1:20" x14ac:dyDescent="0.2">
      <c r="A8" s="3">
        <v>7020000</v>
      </c>
      <c r="B8" s="4" t="s">
        <v>19</v>
      </c>
      <c r="C8" s="3">
        <v>4</v>
      </c>
      <c r="D8" s="3">
        <f>IF(Tableau2[[#This Row],[Parent]]="oui",Tableau2[[#This Row],[Niveau]]+1,IF(B7="oui",Tableau2[[#This Row],[Niveau]]+1,D7))</f>
        <v>5</v>
      </c>
      <c r="E8" s="3" cm="1">
        <f t="array" ref="E8">MIN(IFERROR(IF(D8-{0;1;2;3;4;5;6;7}&gt;=0,MATCH(D8-{0;1;2;3;4;5;6;7},D9:D$828,0)-1,""),""))</f>
        <v>0</v>
      </c>
      <c r="F8" s="4" t="s">
        <v>20</v>
      </c>
      <c r="G8" s="4" t="s">
        <v>29</v>
      </c>
      <c r="H8" s="4" t="s">
        <v>30</v>
      </c>
      <c r="I8" s="4" t="s">
        <v>18</v>
      </c>
      <c r="J8" s="4" t="s">
        <v>18</v>
      </c>
      <c r="K8" s="5">
        <v>4</v>
      </c>
      <c r="L8" s="5">
        <v>73.47</v>
      </c>
      <c r="M8" s="5">
        <f>IFERROR(_xlfn.XLOOKUP(Tableau2[[#This Row],[Groupe rem. article]],remises!$B$2:$B$5,remises!$C$2:$C$5),0)</f>
        <v>0.57999999999999996</v>
      </c>
      <c r="N8" s="5">
        <f t="shared" si="0"/>
        <v>0</v>
      </c>
      <c r="O8" s="5" t="str">
        <f ca="1">IFERROR(SUM(OFFSET(Tableau2[[#This Row],[MLP]],1,1,Tableau2[[#This Row],[nb sous niveau]],1)),"")</f>
        <v/>
      </c>
      <c r="P8" s="5">
        <f>IF(Tableau2[[#This Row],[Type Ligne Richel]]="détail",Tableau2[[#This Row],[Quantité Totale]]*Tableau2[[#This Row],[Prix unitaire HT]]*(1-Tableau2[[#This Row],[% remise ligne]])*(1+Tableau2[[#This Row],[comm]]),"")</f>
        <v>123.42960000000001</v>
      </c>
      <c r="Q8" s="5" cm="1">
        <f t="array" aca="1" ref="Q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123.42960000000001</v>
      </c>
      <c r="R8" s="4" t="s">
        <v>26</v>
      </c>
      <c r="S8" s="5">
        <v>11.295</v>
      </c>
      <c r="T8" s="5">
        <v>45.18</v>
      </c>
    </row>
    <row r="9" spans="1:20" x14ac:dyDescent="0.2">
      <c r="A9" s="3">
        <v>7030000</v>
      </c>
      <c r="B9" s="4" t="s">
        <v>19</v>
      </c>
      <c r="C9" s="3">
        <v>4</v>
      </c>
      <c r="D9" s="3">
        <f>IF(Tableau2[[#This Row],[Parent]]="oui",Tableau2[[#This Row],[Niveau]]+1,IF(B8="oui",Tableau2[[#This Row],[Niveau]]+1,D8))</f>
        <v>5</v>
      </c>
      <c r="E9" s="3" cm="1">
        <f t="array" ref="E9">MIN(IFERROR(IF(D9-{0;1;2;3;4;5;6;7}&gt;=0,MATCH(D9-{0;1;2;3;4;5;6;7},D10:D$828,0)-1,""),""))</f>
        <v>0</v>
      </c>
      <c r="F9" s="4" t="s">
        <v>20</v>
      </c>
      <c r="G9" s="4" t="s">
        <v>31</v>
      </c>
      <c r="H9" s="4" t="s">
        <v>32</v>
      </c>
      <c r="I9" s="4" t="s">
        <v>18</v>
      </c>
      <c r="J9" s="4" t="s">
        <v>18</v>
      </c>
      <c r="K9" s="5">
        <v>2</v>
      </c>
      <c r="L9" s="5">
        <v>127.95</v>
      </c>
      <c r="M9" s="5">
        <f>IFERROR(_xlfn.XLOOKUP(Tableau2[[#This Row],[Groupe rem. article]],remises!$B$2:$B$5,remises!$C$2:$C$5),0)</f>
        <v>0.57999999999999996</v>
      </c>
      <c r="N9" s="5">
        <f t="shared" si="0"/>
        <v>0</v>
      </c>
      <c r="O9" s="5" t="str">
        <f ca="1">IFERROR(SUM(OFFSET(Tableau2[[#This Row],[MLP]],1,1,Tableau2[[#This Row],[nb sous niveau]],1)),"")</f>
        <v/>
      </c>
      <c r="P9" s="5">
        <f>IF(Tableau2[[#This Row],[Type Ligne Richel]]="détail",Tableau2[[#This Row],[Quantité Totale]]*Tableau2[[#This Row],[Prix unitaire HT]]*(1-Tableau2[[#This Row],[% remise ligne]])*(1+Tableau2[[#This Row],[comm]]),"")</f>
        <v>107.47800000000001</v>
      </c>
      <c r="Q9" s="5" cm="1">
        <f t="array" aca="1" ref="Q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107.47800000000001</v>
      </c>
      <c r="R9" s="4" t="s">
        <v>26</v>
      </c>
      <c r="S9" s="5">
        <v>21.45</v>
      </c>
      <c r="T9" s="5">
        <v>42.9</v>
      </c>
    </row>
    <row r="10" spans="1:20" x14ac:dyDescent="0.2">
      <c r="A10" s="3">
        <v>7040000</v>
      </c>
      <c r="B10" s="4" t="s">
        <v>19</v>
      </c>
      <c r="C10" s="3">
        <v>4</v>
      </c>
      <c r="D10" s="3">
        <f>IF(Tableau2[[#This Row],[Parent]]="oui",Tableau2[[#This Row],[Niveau]]+1,IF(B9="oui",Tableau2[[#This Row],[Niveau]]+1,D9))</f>
        <v>5</v>
      </c>
      <c r="E10" s="3" cm="1">
        <f t="array" ref="E10">MIN(IFERROR(IF(D10-{0;1;2;3;4;5;6;7}&gt;=0,MATCH(D10-{0;1;2;3;4;5;6;7},D11:D$828,0)-1,""),""))</f>
        <v>0</v>
      </c>
      <c r="F10" s="4" t="s">
        <v>20</v>
      </c>
      <c r="G10" s="4" t="s">
        <v>33</v>
      </c>
      <c r="H10" s="4" t="s">
        <v>34</v>
      </c>
      <c r="I10" s="4" t="s">
        <v>18</v>
      </c>
      <c r="J10" s="4" t="s">
        <v>18</v>
      </c>
      <c r="K10" s="5">
        <v>8</v>
      </c>
      <c r="L10" s="5">
        <v>0.21</v>
      </c>
      <c r="M10" s="5">
        <f>IFERROR(_xlfn.XLOOKUP(Tableau2[[#This Row],[Groupe rem. article]],remises!$B$2:$B$5,remises!$C$2:$C$5),0)</f>
        <v>0.53</v>
      </c>
      <c r="N10" s="5">
        <f t="shared" si="0"/>
        <v>0</v>
      </c>
      <c r="O10" s="5" t="str">
        <f ca="1">IFERROR(SUM(OFFSET(Tableau2[[#This Row],[MLP]],1,1,Tableau2[[#This Row],[nb sous niveau]],1)),"")</f>
        <v/>
      </c>
      <c r="P10" s="5">
        <f>IF(Tableau2[[#This Row],[Type Ligne Richel]]="détail",Tableau2[[#This Row],[Quantité Totale]]*Tableau2[[#This Row],[Prix unitaire HT]]*(1-Tableau2[[#This Row],[% remise ligne]])*(1+Tableau2[[#This Row],[comm]]),"")</f>
        <v>0.78959999999999997</v>
      </c>
      <c r="Q10" s="5" cm="1">
        <f t="array" aca="1" ref="Q1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0.78959999999999997</v>
      </c>
      <c r="R10" s="4" t="s">
        <v>35</v>
      </c>
      <c r="S10" s="5">
        <v>0.01</v>
      </c>
      <c r="T10" s="5">
        <v>0.08</v>
      </c>
    </row>
    <row r="11" spans="1:20" x14ac:dyDescent="0.2">
      <c r="A11" s="3">
        <v>7050000</v>
      </c>
      <c r="B11" s="4" t="s">
        <v>19</v>
      </c>
      <c r="C11" s="3">
        <v>4</v>
      </c>
      <c r="D11" s="3">
        <f>IF(Tableau2[[#This Row],[Parent]]="oui",Tableau2[[#This Row],[Niveau]]+1,IF(B10="oui",Tableau2[[#This Row],[Niveau]]+1,D10))</f>
        <v>5</v>
      </c>
      <c r="E11" s="3" cm="1">
        <f t="array" ref="E11">MIN(IFERROR(IF(D11-{0;1;2;3;4;5;6;7}&gt;=0,MATCH(D11-{0;1;2;3;4;5;6;7},D12:D$828,0)-1,""),""))</f>
        <v>0</v>
      </c>
      <c r="F11" s="4" t="s">
        <v>20</v>
      </c>
      <c r="G11" s="4" t="s">
        <v>36</v>
      </c>
      <c r="H11" s="4" t="s">
        <v>37</v>
      </c>
      <c r="I11" s="4" t="s">
        <v>18</v>
      </c>
      <c r="J11" s="4" t="s">
        <v>18</v>
      </c>
      <c r="K11" s="5">
        <v>36</v>
      </c>
      <c r="L11" s="5">
        <v>0.17</v>
      </c>
      <c r="M11" s="5">
        <f>IFERROR(_xlfn.XLOOKUP(Tableau2[[#This Row],[Groupe rem. article]],remises!$B$2:$B$5,remises!$C$2:$C$5),0)</f>
        <v>0.53</v>
      </c>
      <c r="N11" s="5">
        <f t="shared" si="0"/>
        <v>0</v>
      </c>
      <c r="O11" s="5" t="str">
        <f ca="1">IFERROR(SUM(OFFSET(Tableau2[[#This Row],[MLP]],1,1,Tableau2[[#This Row],[nb sous niveau]],1)),"")</f>
        <v/>
      </c>
      <c r="P11" s="5">
        <f>IF(Tableau2[[#This Row],[Type Ligne Richel]]="détail",Tableau2[[#This Row],[Quantité Totale]]*Tableau2[[#This Row],[Prix unitaire HT]]*(1-Tableau2[[#This Row],[% remise ligne]])*(1+Tableau2[[#This Row],[comm]]),"")</f>
        <v>2.8763999999999998</v>
      </c>
      <c r="Q11" s="5" cm="1">
        <f t="array" aca="1" ref="Q1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2.8763999999999998</v>
      </c>
      <c r="R11" s="4" t="s">
        <v>35</v>
      </c>
      <c r="S11" s="5">
        <v>1.4999999999999999E-2</v>
      </c>
      <c r="T11" s="5">
        <v>0.54</v>
      </c>
    </row>
    <row r="12" spans="1:20" x14ac:dyDescent="0.2">
      <c r="A12" s="3">
        <v>7060000</v>
      </c>
      <c r="B12" s="4" t="s">
        <v>19</v>
      </c>
      <c r="C12" s="3">
        <v>4</v>
      </c>
      <c r="D12" s="3">
        <f>IF(Tableau2[[#This Row],[Parent]]="oui",Tableau2[[#This Row],[Niveau]]+1,IF(B11="oui",Tableau2[[#This Row],[Niveau]]+1,D11))</f>
        <v>5</v>
      </c>
      <c r="E12" s="3" cm="1">
        <f t="array" ref="E12">MIN(IFERROR(IF(D12-{0;1;2;3;4;5;6;7}&gt;=0,MATCH(D12-{0;1;2;3;4;5;6;7},D13:D$828,0)-1,""),""))</f>
        <v>0</v>
      </c>
      <c r="F12" s="4" t="s">
        <v>20</v>
      </c>
      <c r="G12" s="4" t="s">
        <v>38</v>
      </c>
      <c r="H12" s="4" t="s">
        <v>39</v>
      </c>
      <c r="I12" s="4" t="s">
        <v>18</v>
      </c>
      <c r="J12" s="4" t="s">
        <v>18</v>
      </c>
      <c r="K12" s="5">
        <v>36</v>
      </c>
      <c r="L12" s="5">
        <v>0.12</v>
      </c>
      <c r="M12" s="5">
        <f>IFERROR(_xlfn.XLOOKUP(Tableau2[[#This Row],[Groupe rem. article]],remises!$B$2:$B$5,remises!$C$2:$C$5),0)</f>
        <v>0.53</v>
      </c>
      <c r="N12" s="5">
        <f t="shared" si="0"/>
        <v>0</v>
      </c>
      <c r="O12" s="5" t="str">
        <f ca="1">IFERROR(SUM(OFFSET(Tableau2[[#This Row],[MLP]],1,1,Tableau2[[#This Row],[nb sous niveau]],1)),"")</f>
        <v/>
      </c>
      <c r="P12" s="5">
        <f>IF(Tableau2[[#This Row],[Type Ligne Richel]]="détail",Tableau2[[#This Row],[Quantité Totale]]*Tableau2[[#This Row],[Prix unitaire HT]]*(1-Tableau2[[#This Row],[% remise ligne]])*(1+Tableau2[[#This Row],[comm]]),"")</f>
        <v>2.0304000000000002</v>
      </c>
      <c r="Q12" s="5" cm="1">
        <f t="array" aca="1" ref="Q1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2.0304000000000002</v>
      </c>
      <c r="R12" s="4" t="s">
        <v>35</v>
      </c>
      <c r="S12" s="5">
        <v>3.0000000000000001E-3</v>
      </c>
      <c r="T12" s="5">
        <v>0.108</v>
      </c>
    </row>
    <row r="13" spans="1:20" x14ac:dyDescent="0.2">
      <c r="A13" s="3">
        <v>7070000</v>
      </c>
      <c r="B13" s="4" t="s">
        <v>19</v>
      </c>
      <c r="C13" s="3">
        <v>4</v>
      </c>
      <c r="D13" s="3">
        <f>IF(Tableau2[[#This Row],[Parent]]="oui",Tableau2[[#This Row],[Niveau]]+1,IF(B12="oui",Tableau2[[#This Row],[Niveau]]+1,D12))</f>
        <v>5</v>
      </c>
      <c r="E13" s="3" cm="1">
        <f t="array" ref="E13">MIN(IFERROR(IF(D13-{0;1;2;3;4;5;6;7}&gt;=0,MATCH(D13-{0;1;2;3;4;5;6;7},D14:D$828,0)-1,""),""))</f>
        <v>0</v>
      </c>
      <c r="F13" s="4" t="s">
        <v>20</v>
      </c>
      <c r="G13" s="4" t="s">
        <v>40</v>
      </c>
      <c r="H13" s="4" t="s">
        <v>41</v>
      </c>
      <c r="I13" s="4" t="s">
        <v>18</v>
      </c>
      <c r="J13" s="4" t="s">
        <v>18</v>
      </c>
      <c r="K13" s="5">
        <v>12</v>
      </c>
      <c r="L13" s="5">
        <v>0.16</v>
      </c>
      <c r="M13" s="5">
        <f>IFERROR(_xlfn.XLOOKUP(Tableau2[[#This Row],[Groupe rem. article]],remises!$B$2:$B$5,remises!$C$2:$C$5),0)</f>
        <v>0.53</v>
      </c>
      <c r="N13" s="5">
        <f t="shared" si="0"/>
        <v>0</v>
      </c>
      <c r="O13" s="5" t="str">
        <f ca="1">IFERROR(SUM(OFFSET(Tableau2[[#This Row],[MLP]],1,1,Tableau2[[#This Row],[nb sous niveau]],1)),"")</f>
        <v/>
      </c>
      <c r="P13" s="5">
        <f>IF(Tableau2[[#This Row],[Type Ligne Richel]]="détail",Tableau2[[#This Row],[Quantité Totale]]*Tableau2[[#This Row],[Prix unitaire HT]]*(1-Tableau2[[#This Row],[% remise ligne]])*(1+Tableau2[[#This Row],[comm]]),"")</f>
        <v>0.90239999999999987</v>
      </c>
      <c r="Q13" s="5" cm="1">
        <f t="array" aca="1" ref="Q1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0.90239999999999987</v>
      </c>
      <c r="R13" s="4" t="s">
        <v>35</v>
      </c>
      <c r="S13" s="5">
        <v>7.0000000000000001E-3</v>
      </c>
      <c r="T13" s="5">
        <v>8.4000000000000005E-2</v>
      </c>
    </row>
    <row r="14" spans="1:20" x14ac:dyDescent="0.2">
      <c r="A14" s="3">
        <v>7080000</v>
      </c>
      <c r="B14" s="4" t="s">
        <v>19</v>
      </c>
      <c r="C14" s="3">
        <v>4</v>
      </c>
      <c r="D14" s="3">
        <f>IF(Tableau2[[#This Row],[Parent]]="oui",Tableau2[[#This Row],[Niveau]]+1,IF(B13="oui",Tableau2[[#This Row],[Niveau]]+1,D13))</f>
        <v>5</v>
      </c>
      <c r="E14" s="3" cm="1">
        <f t="array" ref="E14">MIN(IFERROR(IF(D14-{0;1;2;3;4;5;6;7}&gt;=0,MATCH(D14-{0;1;2;3;4;5;6;7},D15:D$828,0)-1,""),""))</f>
        <v>0</v>
      </c>
      <c r="F14" s="4" t="s">
        <v>20</v>
      </c>
      <c r="G14" s="4" t="s">
        <v>42</v>
      </c>
      <c r="H14" s="4" t="s">
        <v>43</v>
      </c>
      <c r="I14" s="4" t="s">
        <v>18</v>
      </c>
      <c r="J14" s="4" t="s">
        <v>18</v>
      </c>
      <c r="K14" s="5">
        <v>1.02</v>
      </c>
      <c r="L14" s="5">
        <v>7.32</v>
      </c>
      <c r="M14" s="5">
        <f>IFERROR(_xlfn.XLOOKUP(Tableau2[[#This Row],[Groupe rem. article]],remises!$B$2:$B$5,remises!$C$2:$C$5),0)</f>
        <v>0.53</v>
      </c>
      <c r="N14" s="5">
        <f t="shared" si="0"/>
        <v>0</v>
      </c>
      <c r="O14" s="5" t="str">
        <f ca="1">IFERROR(SUM(OFFSET(Tableau2[[#This Row],[MLP]],1,1,Tableau2[[#This Row],[nb sous niveau]],1)),"")</f>
        <v/>
      </c>
      <c r="P14" s="5">
        <f>IF(Tableau2[[#This Row],[Type Ligne Richel]]="détail",Tableau2[[#This Row],[Quantité Totale]]*Tableau2[[#This Row],[Prix unitaire HT]]*(1-Tableau2[[#This Row],[% remise ligne]])*(1+Tableau2[[#This Row],[comm]]),"")</f>
        <v>3.5092079999999997</v>
      </c>
      <c r="Q14" s="5" cm="1">
        <f t="array" aca="1" ref="Q1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3.5092079999999997</v>
      </c>
      <c r="R14" s="4" t="s">
        <v>35</v>
      </c>
      <c r="S14" s="5">
        <v>0.56499999999999995</v>
      </c>
      <c r="T14" s="5">
        <v>0.57630000000000003</v>
      </c>
    </row>
    <row r="15" spans="1:20" x14ac:dyDescent="0.2">
      <c r="A15" s="3">
        <v>7090000</v>
      </c>
      <c r="B15" s="4" t="s">
        <v>19</v>
      </c>
      <c r="C15" s="3">
        <v>4</v>
      </c>
      <c r="D15" s="3">
        <f>IF(Tableau2[[#This Row],[Parent]]="oui",Tableau2[[#This Row],[Niveau]]+1,IF(B14="oui",Tableau2[[#This Row],[Niveau]]+1,D14))</f>
        <v>5</v>
      </c>
      <c r="E15" s="3" cm="1">
        <f t="array" ref="E15">MIN(IFERROR(IF(D15-{0;1;2;3;4;5;6;7}&gt;=0,MATCH(D15-{0;1;2;3;4;5;6;7},D16:D$828,0)-1,""),""))</f>
        <v>0</v>
      </c>
      <c r="F15" s="4" t="s">
        <v>20</v>
      </c>
      <c r="G15" s="4" t="s">
        <v>44</v>
      </c>
      <c r="H15" s="4" t="s">
        <v>45</v>
      </c>
      <c r="I15" s="4" t="s">
        <v>18</v>
      </c>
      <c r="J15" s="4" t="s">
        <v>18</v>
      </c>
      <c r="K15" s="5">
        <v>2</v>
      </c>
      <c r="L15" s="5">
        <v>11.84</v>
      </c>
      <c r="M15" s="5">
        <f>IFERROR(_xlfn.XLOOKUP(Tableau2[[#This Row],[Groupe rem. article]],remises!$B$2:$B$5,remises!$C$2:$C$5),0)</f>
        <v>0.53</v>
      </c>
      <c r="N15" s="5">
        <f t="shared" si="0"/>
        <v>0</v>
      </c>
      <c r="O15" s="5" t="str">
        <f ca="1">IFERROR(SUM(OFFSET(Tableau2[[#This Row],[MLP]],1,1,Tableau2[[#This Row],[nb sous niveau]],1)),"")</f>
        <v/>
      </c>
      <c r="P15" s="5">
        <f>IF(Tableau2[[#This Row],[Type Ligne Richel]]="détail",Tableau2[[#This Row],[Quantité Totale]]*Tableau2[[#This Row],[Prix unitaire HT]]*(1-Tableau2[[#This Row],[% remise ligne]])*(1+Tableau2[[#This Row],[comm]]),"")</f>
        <v>11.1296</v>
      </c>
      <c r="Q15" s="5" cm="1">
        <f t="array" aca="1" ref="Q1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11.1296</v>
      </c>
      <c r="R15" s="4" t="s">
        <v>35</v>
      </c>
      <c r="S15" s="5">
        <v>0.25</v>
      </c>
      <c r="T15" s="5">
        <v>0.5</v>
      </c>
    </row>
    <row r="16" spans="1:20" x14ac:dyDescent="0.2">
      <c r="A16" s="3">
        <v>7100000</v>
      </c>
      <c r="B16" s="4" t="s">
        <v>19</v>
      </c>
      <c r="C16" s="3">
        <v>4</v>
      </c>
      <c r="D16" s="3">
        <f>IF(Tableau2[[#This Row],[Parent]]="oui",Tableau2[[#This Row],[Niveau]]+1,IF(B15="oui",Tableau2[[#This Row],[Niveau]]+1,D15))</f>
        <v>5</v>
      </c>
      <c r="E16" s="3" cm="1">
        <f t="array" ref="E16">MIN(IFERROR(IF(D16-{0;1;2;3;4;5;6;7}&gt;=0,MATCH(D16-{0;1;2;3;4;5;6;7},D17:D$828,0)-1,""),""))</f>
        <v>0</v>
      </c>
      <c r="F16" s="4" t="s">
        <v>20</v>
      </c>
      <c r="G16" s="4" t="s">
        <v>46</v>
      </c>
      <c r="H16" s="4" t="s">
        <v>47</v>
      </c>
      <c r="I16" s="4" t="s">
        <v>18</v>
      </c>
      <c r="J16" s="4" t="s">
        <v>18</v>
      </c>
      <c r="K16" s="5">
        <v>4</v>
      </c>
      <c r="L16" s="5">
        <v>0.84</v>
      </c>
      <c r="M16" s="5">
        <f>IFERROR(_xlfn.XLOOKUP(Tableau2[[#This Row],[Groupe rem. article]],remises!$B$2:$B$5,remises!$C$2:$C$5),0)</f>
        <v>0.53</v>
      </c>
      <c r="N16" s="5">
        <f t="shared" si="0"/>
        <v>0</v>
      </c>
      <c r="O16" s="5" t="str">
        <f ca="1">IFERROR(SUM(OFFSET(Tableau2[[#This Row],[MLP]],1,1,Tableau2[[#This Row],[nb sous niveau]],1)),"")</f>
        <v/>
      </c>
      <c r="P16" s="5">
        <f>IF(Tableau2[[#This Row],[Type Ligne Richel]]="détail",Tableau2[[#This Row],[Quantité Totale]]*Tableau2[[#This Row],[Prix unitaire HT]]*(1-Tableau2[[#This Row],[% remise ligne]])*(1+Tableau2[[#This Row],[comm]]),"")</f>
        <v>1.5791999999999999</v>
      </c>
      <c r="Q16" s="5" cm="1">
        <f t="array" aca="1" ref="Q1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1.5791999999999999</v>
      </c>
      <c r="R16" s="4" t="s">
        <v>35</v>
      </c>
      <c r="S16" s="5">
        <v>4.4999999999999998E-2</v>
      </c>
      <c r="T16" s="5">
        <v>0.18</v>
      </c>
    </row>
    <row r="17" spans="1:20" x14ac:dyDescent="0.2">
      <c r="A17" s="3">
        <v>7110000</v>
      </c>
      <c r="B17" s="4" t="s">
        <v>19</v>
      </c>
      <c r="C17" s="3">
        <v>4</v>
      </c>
      <c r="D17" s="3">
        <f>IF(Tableau2[[#This Row],[Parent]]="oui",Tableau2[[#This Row],[Niveau]]+1,IF(B16="oui",Tableau2[[#This Row],[Niveau]]+1,D16))</f>
        <v>5</v>
      </c>
      <c r="E17" s="3" cm="1">
        <f t="array" ref="E17">MIN(IFERROR(IF(D17-{0;1;2;3;4;5;6;7}&gt;=0,MATCH(D17-{0;1;2;3;4;5;6;7},D18:D$828,0)-1,""),""))</f>
        <v>0</v>
      </c>
      <c r="F17" s="4" t="s">
        <v>20</v>
      </c>
      <c r="G17" s="4" t="s">
        <v>48</v>
      </c>
      <c r="H17" s="4" t="s">
        <v>49</v>
      </c>
      <c r="I17" s="4" t="s">
        <v>18</v>
      </c>
      <c r="J17" s="4" t="s">
        <v>18</v>
      </c>
      <c r="K17" s="5">
        <v>8</v>
      </c>
      <c r="L17" s="5">
        <v>47.09</v>
      </c>
      <c r="M17" s="5">
        <f>IFERROR(_xlfn.XLOOKUP(Tableau2[[#This Row],[Groupe rem. article]],remises!$B$2:$B$5,remises!$C$2:$C$5),0)</f>
        <v>0.57999999999999996</v>
      </c>
      <c r="N17" s="5">
        <f t="shared" si="0"/>
        <v>0</v>
      </c>
      <c r="O17" s="5" t="str">
        <f ca="1">IFERROR(SUM(OFFSET(Tableau2[[#This Row],[MLP]],1,1,Tableau2[[#This Row],[nb sous niveau]],1)),"")</f>
        <v/>
      </c>
      <c r="P17" s="5">
        <f>IF(Tableau2[[#This Row],[Type Ligne Richel]]="détail",Tableau2[[#This Row],[Quantité Totale]]*Tableau2[[#This Row],[Prix unitaire HT]]*(1-Tableau2[[#This Row],[% remise ligne]])*(1+Tableau2[[#This Row],[comm]]),"")</f>
        <v>158.22240000000002</v>
      </c>
      <c r="Q17" s="5" cm="1">
        <f t="array" aca="1" ref="Q1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158.22240000000002</v>
      </c>
      <c r="R17" s="4" t="s">
        <v>26</v>
      </c>
      <c r="S17" s="5">
        <v>7.5750000000000002</v>
      </c>
      <c r="T17" s="5">
        <v>60.6</v>
      </c>
    </row>
    <row r="18" spans="1:20" x14ac:dyDescent="0.2">
      <c r="A18" s="3">
        <v>7120000</v>
      </c>
      <c r="B18" s="4" t="s">
        <v>19</v>
      </c>
      <c r="C18" s="3">
        <v>4</v>
      </c>
      <c r="D18" s="3">
        <f>IF(Tableau2[[#This Row],[Parent]]="oui",Tableau2[[#This Row],[Niveau]]+1,IF(B17="oui",Tableau2[[#This Row],[Niveau]]+1,D17))</f>
        <v>5</v>
      </c>
      <c r="E18" s="3" cm="1">
        <f t="array" ref="E18">MIN(IFERROR(IF(D18-{0;1;2;3;4;5;6;7}&gt;=0,MATCH(D18-{0;1;2;3;4;5;6;7},D19:D$828,0)-1,""),""))</f>
        <v>0</v>
      </c>
      <c r="F18" s="4" t="s">
        <v>20</v>
      </c>
      <c r="G18" s="4" t="s">
        <v>50</v>
      </c>
      <c r="H18" s="4" t="s">
        <v>51</v>
      </c>
      <c r="I18" s="4" t="s">
        <v>18</v>
      </c>
      <c r="J18" s="4" t="s">
        <v>18</v>
      </c>
      <c r="K18" s="5">
        <v>52</v>
      </c>
      <c r="L18" s="5">
        <v>0.09</v>
      </c>
      <c r="M18" s="5">
        <f>IFERROR(_xlfn.XLOOKUP(Tableau2[[#This Row],[Groupe rem. article]],remises!$B$2:$B$5,remises!$C$2:$C$5),0)</f>
        <v>0.53</v>
      </c>
      <c r="N18" s="5">
        <f t="shared" si="0"/>
        <v>0</v>
      </c>
      <c r="O18" s="5" t="str">
        <f ca="1">IFERROR(SUM(OFFSET(Tableau2[[#This Row],[MLP]],1,1,Tableau2[[#This Row],[nb sous niveau]],1)),"")</f>
        <v/>
      </c>
      <c r="P18" s="5">
        <f>IF(Tableau2[[#This Row],[Type Ligne Richel]]="détail",Tableau2[[#This Row],[Quantité Totale]]*Tableau2[[#This Row],[Prix unitaire HT]]*(1-Tableau2[[#This Row],[% remise ligne]])*(1+Tableau2[[#This Row],[comm]]),"")</f>
        <v>2.1995999999999998</v>
      </c>
      <c r="Q18" s="5" cm="1">
        <f t="array" aca="1" ref="Q1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2.1995999999999998</v>
      </c>
      <c r="R18" s="4" t="s">
        <v>35</v>
      </c>
      <c r="S18" s="5">
        <v>5.0000000000000001E-3</v>
      </c>
      <c r="T18" s="5">
        <v>0.26</v>
      </c>
    </row>
    <row r="19" spans="1:20" x14ac:dyDescent="0.2">
      <c r="A19" s="3">
        <v>7130000</v>
      </c>
      <c r="B19" s="4" t="s">
        <v>19</v>
      </c>
      <c r="C19" s="3">
        <v>4</v>
      </c>
      <c r="D19" s="3">
        <f>IF(Tableau2[[#This Row],[Parent]]="oui",Tableau2[[#This Row],[Niveau]]+1,IF(B18="oui",Tableau2[[#This Row],[Niveau]]+1,D18))</f>
        <v>5</v>
      </c>
      <c r="E19" s="3" cm="1">
        <f t="array" ref="E19">MIN(IFERROR(IF(D19-{0;1;2;3;4;5;6;7}&gt;=0,MATCH(D19-{0;1;2;3;4;5;6;7},D20:D$828,0)-1,""),""))</f>
        <v>0</v>
      </c>
      <c r="F19" s="4" t="s">
        <v>20</v>
      </c>
      <c r="G19" s="4" t="s">
        <v>52</v>
      </c>
      <c r="H19" s="4" t="s">
        <v>53</v>
      </c>
      <c r="I19" s="4" t="s">
        <v>18</v>
      </c>
      <c r="J19" s="4" t="s">
        <v>18</v>
      </c>
      <c r="K19" s="5">
        <v>4</v>
      </c>
      <c r="L19" s="5">
        <v>0.81</v>
      </c>
      <c r="M19" s="5">
        <f>IFERROR(_xlfn.XLOOKUP(Tableau2[[#This Row],[Groupe rem. article]],remises!$B$2:$B$5,remises!$C$2:$C$5),0)</f>
        <v>0.53</v>
      </c>
      <c r="N19" s="5">
        <f t="shared" si="0"/>
        <v>0</v>
      </c>
      <c r="O19" s="5" t="str">
        <f ca="1">IFERROR(SUM(OFFSET(Tableau2[[#This Row],[MLP]],1,1,Tableau2[[#This Row],[nb sous niveau]],1)),"")</f>
        <v/>
      </c>
      <c r="P19" s="5">
        <f>IF(Tableau2[[#This Row],[Type Ligne Richel]]="détail",Tableau2[[#This Row],[Quantité Totale]]*Tableau2[[#This Row],[Prix unitaire HT]]*(1-Tableau2[[#This Row],[% remise ligne]])*(1+Tableau2[[#This Row],[comm]]),"")</f>
        <v>1.5227999999999999</v>
      </c>
      <c r="Q19" s="5" cm="1">
        <f t="array" aca="1" ref="Q1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1.5227999999999999</v>
      </c>
      <c r="R19" s="4" t="s">
        <v>35</v>
      </c>
      <c r="S19" s="5">
        <v>0.05</v>
      </c>
      <c r="T19" s="5">
        <v>0.2</v>
      </c>
    </row>
    <row r="20" spans="1:20" x14ac:dyDescent="0.2">
      <c r="A20" s="3">
        <v>7140000</v>
      </c>
      <c r="B20" s="4" t="s">
        <v>19</v>
      </c>
      <c r="C20" s="3">
        <v>4</v>
      </c>
      <c r="D20" s="3">
        <f>IF(Tableau2[[#This Row],[Parent]]="oui",Tableau2[[#This Row],[Niveau]]+1,IF(B19="oui",Tableau2[[#This Row],[Niveau]]+1,D19))</f>
        <v>5</v>
      </c>
      <c r="E20" s="3" cm="1">
        <f t="array" ref="E20">MIN(IFERROR(IF(D20-{0;1;2;3;4;5;6;7}&gt;=0,MATCH(D20-{0;1;2;3;4;5;6;7},D21:D$828,0)-1,""),""))</f>
        <v>0</v>
      </c>
      <c r="F20" s="4" t="s">
        <v>20</v>
      </c>
      <c r="G20" s="4" t="s">
        <v>54</v>
      </c>
      <c r="H20" s="4" t="s">
        <v>55</v>
      </c>
      <c r="I20" s="4" t="s">
        <v>18</v>
      </c>
      <c r="J20" s="4" t="s">
        <v>18</v>
      </c>
      <c r="K20" s="5">
        <v>2</v>
      </c>
      <c r="L20" s="5">
        <v>21.53</v>
      </c>
      <c r="M20" s="5">
        <f>IFERROR(_xlfn.XLOOKUP(Tableau2[[#This Row],[Groupe rem. article]],remises!$B$2:$B$5,remises!$C$2:$C$5),0)</f>
        <v>0.53</v>
      </c>
      <c r="N20" s="5">
        <f t="shared" si="0"/>
        <v>0</v>
      </c>
      <c r="O20" s="5" t="str">
        <f ca="1">IFERROR(SUM(OFFSET(Tableau2[[#This Row],[MLP]],1,1,Tableau2[[#This Row],[nb sous niveau]],1)),"")</f>
        <v/>
      </c>
      <c r="P20" s="5">
        <f>IF(Tableau2[[#This Row],[Type Ligne Richel]]="détail",Tableau2[[#This Row],[Quantité Totale]]*Tableau2[[#This Row],[Prix unitaire HT]]*(1-Tableau2[[#This Row],[% remise ligne]])*(1+Tableau2[[#This Row],[comm]]),"")</f>
        <v>20.238199999999999</v>
      </c>
      <c r="Q20" s="5" cm="1">
        <f t="array" aca="1" ref="Q2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20.238199999999999</v>
      </c>
      <c r="R20" s="4" t="s">
        <v>35</v>
      </c>
      <c r="S20" s="5">
        <v>1.08</v>
      </c>
      <c r="T20" s="5">
        <v>2.16</v>
      </c>
    </row>
    <row r="21" spans="1:20" x14ac:dyDescent="0.2">
      <c r="A21" s="3">
        <v>7150000</v>
      </c>
      <c r="B21" s="4" t="s">
        <v>19</v>
      </c>
      <c r="C21" s="3">
        <v>4</v>
      </c>
      <c r="D21" s="3">
        <f>IF(Tableau2[[#This Row],[Parent]]="oui",Tableau2[[#This Row],[Niveau]]+1,IF(B20="oui",Tableau2[[#This Row],[Niveau]]+1,D20))</f>
        <v>5</v>
      </c>
      <c r="E21" s="3" cm="1">
        <f t="array" ref="E21">MIN(IFERROR(IF(D21-{0;1;2;3;4;5;6;7}&gt;=0,MATCH(D21-{0;1;2;3;4;5;6;7},D22:D$828,0)-1,""),""))</f>
        <v>0</v>
      </c>
      <c r="F21" s="4" t="s">
        <v>20</v>
      </c>
      <c r="G21" s="4" t="s">
        <v>56</v>
      </c>
      <c r="H21" s="4" t="s">
        <v>57</v>
      </c>
      <c r="I21" s="4" t="s">
        <v>18</v>
      </c>
      <c r="J21" s="4" t="s">
        <v>18</v>
      </c>
      <c r="K21" s="5">
        <v>18</v>
      </c>
      <c r="L21" s="5">
        <v>7.0000000000000007E-2</v>
      </c>
      <c r="M21" s="5">
        <f>IFERROR(_xlfn.XLOOKUP(Tableau2[[#This Row],[Groupe rem. article]],remises!$B$2:$B$5,remises!$C$2:$C$5),0)</f>
        <v>0.53</v>
      </c>
      <c r="N21" s="5">
        <f t="shared" si="0"/>
        <v>0</v>
      </c>
      <c r="O21" s="5" t="str">
        <f ca="1">IFERROR(SUM(OFFSET(Tableau2[[#This Row],[MLP]],1,1,Tableau2[[#This Row],[nb sous niveau]],1)),"")</f>
        <v/>
      </c>
      <c r="P21" s="5">
        <f>IF(Tableau2[[#This Row],[Type Ligne Richel]]="détail",Tableau2[[#This Row],[Quantité Totale]]*Tableau2[[#This Row],[Prix unitaire HT]]*(1-Tableau2[[#This Row],[% remise ligne]])*(1+Tableau2[[#This Row],[comm]]),"")</f>
        <v>0.59220000000000006</v>
      </c>
      <c r="Q21" s="5" cm="1">
        <f t="array" aca="1" ref="Q2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0.59220000000000006</v>
      </c>
      <c r="R21" s="4" t="s">
        <v>35</v>
      </c>
      <c r="S21" s="5">
        <v>3.0000000000000001E-3</v>
      </c>
      <c r="T21" s="5">
        <v>5.3999999999999999E-2</v>
      </c>
    </row>
    <row r="22" spans="1:20" x14ac:dyDescent="0.2">
      <c r="A22" s="3">
        <v>7160000</v>
      </c>
      <c r="B22" s="4" t="s">
        <v>19</v>
      </c>
      <c r="C22" s="3">
        <v>4</v>
      </c>
      <c r="D22" s="3">
        <f>IF(Tableau2[[#This Row],[Parent]]="oui",Tableau2[[#This Row],[Niveau]]+1,IF(B21="oui",Tableau2[[#This Row],[Niveau]]+1,D21))</f>
        <v>5</v>
      </c>
      <c r="E22" s="3" cm="1">
        <f t="array" ref="E22">MIN(IFERROR(IF(D22-{0;1;2;3;4;5;6;7}&gt;=0,MATCH(D22-{0;1;2;3;4;5;6;7},D23:D$828,0)-1,""),""))</f>
        <v>0</v>
      </c>
      <c r="F22" s="4" t="s">
        <v>20</v>
      </c>
      <c r="G22" s="4" t="s">
        <v>58</v>
      </c>
      <c r="H22" s="4" t="s">
        <v>59</v>
      </c>
      <c r="I22" s="4" t="s">
        <v>18</v>
      </c>
      <c r="J22" s="4" t="s">
        <v>18</v>
      </c>
      <c r="K22" s="5">
        <v>16</v>
      </c>
      <c r="L22" s="5">
        <v>1.6</v>
      </c>
      <c r="M22" s="5">
        <f>IFERROR(_xlfn.XLOOKUP(Tableau2[[#This Row],[Groupe rem. article]],remises!$B$2:$B$5,remises!$C$2:$C$5),0)</f>
        <v>0.53</v>
      </c>
      <c r="N22" s="5">
        <f t="shared" si="0"/>
        <v>0</v>
      </c>
      <c r="O22" s="5" t="str">
        <f ca="1">IFERROR(SUM(OFFSET(Tableau2[[#This Row],[MLP]],1,1,Tableau2[[#This Row],[nb sous niveau]],1)),"")</f>
        <v/>
      </c>
      <c r="P22" s="5">
        <f>IF(Tableau2[[#This Row],[Type Ligne Richel]]="détail",Tableau2[[#This Row],[Quantité Totale]]*Tableau2[[#This Row],[Prix unitaire HT]]*(1-Tableau2[[#This Row],[% remise ligne]])*(1+Tableau2[[#This Row],[comm]]),"")</f>
        <v>12.032</v>
      </c>
      <c r="Q22" s="5" cm="1">
        <f t="array" aca="1" ref="Q2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12.032</v>
      </c>
      <c r="R22" s="4" t="s">
        <v>35</v>
      </c>
      <c r="S22" s="5">
        <v>0.22</v>
      </c>
      <c r="T22" s="5">
        <v>3.52</v>
      </c>
    </row>
    <row r="23" spans="1:20" x14ac:dyDescent="0.2">
      <c r="A23" s="3">
        <v>7170000</v>
      </c>
      <c r="B23" s="4" t="s">
        <v>19</v>
      </c>
      <c r="C23" s="3">
        <v>4</v>
      </c>
      <c r="D23" s="3">
        <f>IF(Tableau2[[#This Row],[Parent]]="oui",Tableau2[[#This Row],[Niveau]]+1,IF(B22="oui",Tableau2[[#This Row],[Niveau]]+1,D22))</f>
        <v>5</v>
      </c>
      <c r="E23" s="3" cm="1">
        <f t="array" ref="E23">MIN(IFERROR(IF(D23-{0;1;2;3;4;5;6;7}&gt;=0,MATCH(D23-{0;1;2;3;4;5;6;7},D24:D$828,0)-1,""),""))</f>
        <v>0</v>
      </c>
      <c r="F23" s="4" t="s">
        <v>20</v>
      </c>
      <c r="G23" s="4" t="s">
        <v>60</v>
      </c>
      <c r="H23" s="4" t="s">
        <v>61</v>
      </c>
      <c r="I23" s="4" t="s">
        <v>18</v>
      </c>
      <c r="J23" s="4" t="s">
        <v>18</v>
      </c>
      <c r="K23" s="5">
        <v>16</v>
      </c>
      <c r="L23" s="5">
        <v>0.5</v>
      </c>
      <c r="M23" s="5">
        <f>IFERROR(_xlfn.XLOOKUP(Tableau2[[#This Row],[Groupe rem. article]],remises!$B$2:$B$5,remises!$C$2:$C$5),0)</f>
        <v>0.53</v>
      </c>
      <c r="N23" s="5">
        <f t="shared" si="0"/>
        <v>0</v>
      </c>
      <c r="O23" s="5" t="str">
        <f ca="1">IFERROR(SUM(OFFSET(Tableau2[[#This Row],[MLP]],1,1,Tableau2[[#This Row],[nb sous niveau]],1)),"")</f>
        <v/>
      </c>
      <c r="P23" s="5">
        <f>IF(Tableau2[[#This Row],[Type Ligne Richel]]="détail",Tableau2[[#This Row],[Quantité Totale]]*Tableau2[[#This Row],[Prix unitaire HT]]*(1-Tableau2[[#This Row],[% remise ligne]])*(1+Tableau2[[#This Row],[comm]]),"")</f>
        <v>3.76</v>
      </c>
      <c r="Q23" s="5" cm="1">
        <f t="array" aca="1" ref="Q2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3.76</v>
      </c>
      <c r="R23" s="4" t="s">
        <v>35</v>
      </c>
      <c r="S23" s="5">
        <v>0.04</v>
      </c>
      <c r="T23" s="5">
        <v>0.64</v>
      </c>
    </row>
    <row r="24" spans="1:20" x14ac:dyDescent="0.2">
      <c r="A24" s="3">
        <v>7180000</v>
      </c>
      <c r="B24" s="4" t="s">
        <v>19</v>
      </c>
      <c r="C24" s="3">
        <v>4</v>
      </c>
      <c r="D24" s="3">
        <f>IF(Tableau2[[#This Row],[Parent]]="oui",Tableau2[[#This Row],[Niveau]]+1,IF(B23="oui",Tableau2[[#This Row],[Niveau]]+1,D23))</f>
        <v>5</v>
      </c>
      <c r="E24" s="3" cm="1">
        <f t="array" ref="E24">MIN(IFERROR(IF(D24-{0;1;2;3;4;5;6;7}&gt;=0,MATCH(D24-{0;1;2;3;4;5;6;7},D25:D$828,0)-1,""),""))</f>
        <v>0</v>
      </c>
      <c r="F24" s="4" t="s">
        <v>20</v>
      </c>
      <c r="G24" s="4" t="s">
        <v>62</v>
      </c>
      <c r="H24" s="4" t="s">
        <v>63</v>
      </c>
      <c r="I24" s="4" t="s">
        <v>18</v>
      </c>
      <c r="J24" s="4" t="s">
        <v>18</v>
      </c>
      <c r="K24" s="5">
        <v>1</v>
      </c>
      <c r="L24" s="5">
        <v>13.57</v>
      </c>
      <c r="M24" s="5">
        <f>IFERROR(_xlfn.XLOOKUP(Tableau2[[#This Row],[Groupe rem. article]],remises!$B$2:$B$5,remises!$C$2:$C$5),0)</f>
        <v>0.25</v>
      </c>
      <c r="N24" s="5">
        <f t="shared" si="0"/>
        <v>0</v>
      </c>
      <c r="O24" s="5" t="str">
        <f ca="1">IFERROR(SUM(OFFSET(Tableau2[[#This Row],[MLP]],1,1,Tableau2[[#This Row],[nb sous niveau]],1)),"")</f>
        <v/>
      </c>
      <c r="P24" s="5">
        <f>IF(Tableau2[[#This Row],[Type Ligne Richel]]="détail",Tableau2[[#This Row],[Quantité Totale]]*Tableau2[[#This Row],[Prix unitaire HT]]*(1-Tableau2[[#This Row],[% remise ligne]])*(1+Tableau2[[#This Row],[comm]]),"")</f>
        <v>10.1775</v>
      </c>
      <c r="Q24" s="5" cm="1">
        <f t="array" aca="1" ref="Q2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10.1775</v>
      </c>
      <c r="R24" s="4" t="s">
        <v>64</v>
      </c>
      <c r="S24" s="5">
        <v>0.2</v>
      </c>
      <c r="T24" s="5">
        <v>0.2</v>
      </c>
    </row>
    <row r="25" spans="1:20" x14ac:dyDescent="0.2">
      <c r="A25" s="3">
        <v>8000000</v>
      </c>
      <c r="B25" s="4" t="s">
        <v>14</v>
      </c>
      <c r="C25" s="3">
        <v>3</v>
      </c>
      <c r="D25" s="3">
        <f>IF(Tableau2[[#This Row],[Parent]]="oui",Tableau2[[#This Row],[Niveau]]+1,IF(B24="oui",Tableau2[[#This Row],[Niveau]]+1,D24))</f>
        <v>4</v>
      </c>
      <c r="E25" s="3" cm="1">
        <f t="array" ref="E25">MIN(IFERROR(IF(D25-{0;1;2;3;4;5;6;7}&gt;=0,MATCH(D25-{0;1;2;3;4;5;6;7},D26:D$828,0)-1,""),""))</f>
        <v>18</v>
      </c>
      <c r="F25" s="4" t="s">
        <v>23</v>
      </c>
      <c r="G25" s="4" t="s">
        <v>65</v>
      </c>
      <c r="H25" s="4" t="s">
        <v>66</v>
      </c>
      <c r="I25" s="4" t="s">
        <v>18</v>
      </c>
      <c r="J25" s="4" t="s">
        <v>18</v>
      </c>
      <c r="K25" s="5">
        <v>2</v>
      </c>
      <c r="L25" s="5">
        <v>1023.855</v>
      </c>
      <c r="M25" s="5">
        <f>IFERROR(_xlfn.XLOOKUP(Tableau2[[#This Row],[Groupe rem. article]],remises!$B$2:$B$5,remises!$C$2:$C$5),0)</f>
        <v>0.57999999999999996</v>
      </c>
      <c r="N25" s="5">
        <f t="shared" si="0"/>
        <v>0</v>
      </c>
      <c r="O25" s="5">
        <f ca="1">IFERROR(SUM(OFFSET(Tableau2[[#This Row],[MLP]],1,1,Tableau2[[#This Row],[nb sous niveau]],1)),"")</f>
        <v>870.20500800000002</v>
      </c>
      <c r="P25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25" s="5" cm="1">
        <f t="array" aca="1" ref="Q2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870.20500800000002</v>
      </c>
      <c r="R25" s="4" t="s">
        <v>26</v>
      </c>
      <c r="S25" s="5">
        <v>51.115000000000002</v>
      </c>
      <c r="T25" s="5">
        <v>302.44830000000002</v>
      </c>
    </row>
    <row r="26" spans="1:20" x14ac:dyDescent="0.2">
      <c r="A26" s="3">
        <v>8010000</v>
      </c>
      <c r="B26" s="4" t="s">
        <v>19</v>
      </c>
      <c r="C26" s="3">
        <v>4</v>
      </c>
      <c r="D26" s="3">
        <f>IF(Tableau2[[#This Row],[Parent]]="oui",Tableau2[[#This Row],[Niveau]]+1,IF(B25="oui",Tableau2[[#This Row],[Niveau]]+1,D25))</f>
        <v>5</v>
      </c>
      <c r="E26" s="3" cm="1">
        <f t="array" ref="E26">MIN(IFERROR(IF(D26-{0;1;2;3;4;5;6;7}&gt;=0,MATCH(D26-{0;1;2;3;4;5;6;7},D27:D$828,0)-1,""),""))</f>
        <v>0</v>
      </c>
      <c r="F26" s="4" t="s">
        <v>20</v>
      </c>
      <c r="G26" s="4" t="s">
        <v>27</v>
      </c>
      <c r="H26" s="4" t="s">
        <v>28</v>
      </c>
      <c r="I26" s="4" t="s">
        <v>18</v>
      </c>
      <c r="J26" s="4" t="s">
        <v>18</v>
      </c>
      <c r="K26" s="5">
        <v>4</v>
      </c>
      <c r="L26" s="5">
        <v>60.79</v>
      </c>
      <c r="M26" s="5">
        <f>IFERROR(_xlfn.XLOOKUP(Tableau2[[#This Row],[Groupe rem. article]],remises!$B$2:$B$5,remises!$C$2:$C$5),0)</f>
        <v>0.57999999999999996</v>
      </c>
      <c r="N26" s="5">
        <f t="shared" si="0"/>
        <v>0</v>
      </c>
      <c r="O26" s="5" t="str">
        <f ca="1">IFERROR(SUM(OFFSET(Tableau2[[#This Row],[MLP]],1,1,Tableau2[[#This Row],[nb sous niveau]],1)),"")</f>
        <v/>
      </c>
      <c r="P26" s="5">
        <f>IF(Tableau2[[#This Row],[Type Ligne Richel]]="détail",Tableau2[[#This Row],[Quantité Totale]]*Tableau2[[#This Row],[Prix unitaire HT]]*(1-Tableau2[[#This Row],[% remise ligne]])*(1+Tableau2[[#This Row],[comm]]),"")</f>
        <v>102.1272</v>
      </c>
      <c r="Q26" s="5" cm="1">
        <f t="array" aca="1" ref="Q2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102.1272</v>
      </c>
      <c r="R26" s="4" t="s">
        <v>26</v>
      </c>
      <c r="S26" s="5">
        <v>8.4139999999999997</v>
      </c>
      <c r="T26" s="5">
        <v>33.655999999999999</v>
      </c>
    </row>
    <row r="27" spans="1:20" x14ac:dyDescent="0.2">
      <c r="A27" s="3">
        <v>8020000</v>
      </c>
      <c r="B27" s="4" t="s">
        <v>19</v>
      </c>
      <c r="C27" s="3">
        <v>4</v>
      </c>
      <c r="D27" s="3">
        <f>IF(Tableau2[[#This Row],[Parent]]="oui",Tableau2[[#This Row],[Niveau]]+1,IF(B26="oui",Tableau2[[#This Row],[Niveau]]+1,D26))</f>
        <v>5</v>
      </c>
      <c r="E27" s="3" cm="1">
        <f t="array" ref="E27">MIN(IFERROR(IF(D27-{0;1;2;3;4;5;6;7}&gt;=0,MATCH(D27-{0;1;2;3;4;5;6;7},D28:D$828,0)-1,""),""))</f>
        <v>0</v>
      </c>
      <c r="F27" s="4" t="s">
        <v>20</v>
      </c>
      <c r="G27" s="4" t="s">
        <v>29</v>
      </c>
      <c r="H27" s="4" t="s">
        <v>30</v>
      </c>
      <c r="I27" s="4" t="s">
        <v>18</v>
      </c>
      <c r="J27" s="4" t="s">
        <v>18</v>
      </c>
      <c r="K27" s="5">
        <v>8</v>
      </c>
      <c r="L27" s="5">
        <v>73.47</v>
      </c>
      <c r="M27" s="5">
        <f>IFERROR(_xlfn.XLOOKUP(Tableau2[[#This Row],[Groupe rem. article]],remises!$B$2:$B$5,remises!$C$2:$C$5),0)</f>
        <v>0.57999999999999996</v>
      </c>
      <c r="N27" s="5">
        <f t="shared" si="0"/>
        <v>0</v>
      </c>
      <c r="O27" s="5" t="str">
        <f ca="1">IFERROR(SUM(OFFSET(Tableau2[[#This Row],[MLP]],1,1,Tableau2[[#This Row],[nb sous niveau]],1)),"")</f>
        <v/>
      </c>
      <c r="P27" s="5">
        <f>IF(Tableau2[[#This Row],[Type Ligne Richel]]="détail",Tableau2[[#This Row],[Quantité Totale]]*Tableau2[[#This Row],[Prix unitaire HT]]*(1-Tableau2[[#This Row],[% remise ligne]])*(1+Tableau2[[#This Row],[comm]]),"")</f>
        <v>246.85920000000002</v>
      </c>
      <c r="Q27" s="5" cm="1">
        <f t="array" aca="1" ref="Q2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246.85920000000002</v>
      </c>
      <c r="R27" s="4" t="s">
        <v>26</v>
      </c>
      <c r="S27" s="5">
        <v>11.295</v>
      </c>
      <c r="T27" s="5">
        <v>90.36</v>
      </c>
    </row>
    <row r="28" spans="1:20" x14ac:dyDescent="0.2">
      <c r="A28" s="3">
        <v>8030000</v>
      </c>
      <c r="B28" s="4" t="s">
        <v>19</v>
      </c>
      <c r="C28" s="3">
        <v>4</v>
      </c>
      <c r="D28" s="3">
        <f>IF(Tableau2[[#This Row],[Parent]]="oui",Tableau2[[#This Row],[Niveau]]+1,IF(B27="oui",Tableau2[[#This Row],[Niveau]]+1,D27))</f>
        <v>5</v>
      </c>
      <c r="E28" s="3" cm="1">
        <f t="array" ref="E28">MIN(IFERROR(IF(D28-{0;1;2;3;4;5;6;7}&gt;=0,MATCH(D28-{0;1;2;3;4;5;6;7},D29:D$828,0)-1,""),""))</f>
        <v>0</v>
      </c>
      <c r="F28" s="4" t="s">
        <v>20</v>
      </c>
      <c r="G28" s="4" t="s">
        <v>67</v>
      </c>
      <c r="H28" s="4" t="s">
        <v>68</v>
      </c>
      <c r="I28" s="4" t="s">
        <v>18</v>
      </c>
      <c r="J28" s="4" t="s">
        <v>18</v>
      </c>
      <c r="K28" s="5">
        <v>2</v>
      </c>
      <c r="L28" s="5">
        <v>129.99</v>
      </c>
      <c r="M28" s="5">
        <f>IFERROR(_xlfn.XLOOKUP(Tableau2[[#This Row],[Groupe rem. article]],remises!$B$2:$B$5,remises!$C$2:$C$5),0)</f>
        <v>0.57999999999999996</v>
      </c>
      <c r="N28" s="5">
        <f t="shared" si="0"/>
        <v>0</v>
      </c>
      <c r="O28" s="5" t="str">
        <f ca="1">IFERROR(SUM(OFFSET(Tableau2[[#This Row],[MLP]],1,1,Tableau2[[#This Row],[nb sous niveau]],1)),"")</f>
        <v/>
      </c>
      <c r="P28" s="5">
        <f>IF(Tableau2[[#This Row],[Type Ligne Richel]]="détail",Tableau2[[#This Row],[Quantité Totale]]*Tableau2[[#This Row],[Prix unitaire HT]]*(1-Tableau2[[#This Row],[% remise ligne]])*(1+Tableau2[[#This Row],[comm]]),"")</f>
        <v>109.19160000000002</v>
      </c>
      <c r="Q28" s="5" cm="1">
        <f t="array" aca="1" ref="Q2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109.19160000000002</v>
      </c>
      <c r="R28" s="4" t="s">
        <v>26</v>
      </c>
      <c r="S28" s="5">
        <v>21.45</v>
      </c>
      <c r="T28" s="5">
        <v>42.9</v>
      </c>
    </row>
    <row r="29" spans="1:20" x14ac:dyDescent="0.2">
      <c r="A29" s="3">
        <v>8040000</v>
      </c>
      <c r="B29" s="4" t="s">
        <v>19</v>
      </c>
      <c r="C29" s="3">
        <v>4</v>
      </c>
      <c r="D29" s="3">
        <f>IF(Tableau2[[#This Row],[Parent]]="oui",Tableau2[[#This Row],[Niveau]]+1,IF(B28="oui",Tableau2[[#This Row],[Niveau]]+1,D28))</f>
        <v>5</v>
      </c>
      <c r="E29" s="3" cm="1">
        <f t="array" ref="E29">MIN(IFERROR(IF(D29-{0;1;2;3;4;5;6;7}&gt;=0,MATCH(D29-{0;1;2;3;4;5;6;7},D30:D$828,0)-1,""),""))</f>
        <v>0</v>
      </c>
      <c r="F29" s="4" t="s">
        <v>20</v>
      </c>
      <c r="G29" s="4" t="s">
        <v>33</v>
      </c>
      <c r="H29" s="4" t="s">
        <v>34</v>
      </c>
      <c r="I29" s="4" t="s">
        <v>18</v>
      </c>
      <c r="J29" s="4" t="s">
        <v>18</v>
      </c>
      <c r="K29" s="5">
        <v>16</v>
      </c>
      <c r="L29" s="5">
        <v>0.21</v>
      </c>
      <c r="M29" s="5">
        <f>IFERROR(_xlfn.XLOOKUP(Tableau2[[#This Row],[Groupe rem. article]],remises!$B$2:$B$5,remises!$C$2:$C$5),0)</f>
        <v>0.53</v>
      </c>
      <c r="N29" s="5">
        <f t="shared" si="0"/>
        <v>0</v>
      </c>
      <c r="O29" s="5" t="str">
        <f ca="1">IFERROR(SUM(OFFSET(Tableau2[[#This Row],[MLP]],1,1,Tableau2[[#This Row],[nb sous niveau]],1)),"")</f>
        <v/>
      </c>
      <c r="P29" s="5">
        <f>IF(Tableau2[[#This Row],[Type Ligne Richel]]="détail",Tableau2[[#This Row],[Quantité Totale]]*Tableau2[[#This Row],[Prix unitaire HT]]*(1-Tableau2[[#This Row],[% remise ligne]])*(1+Tableau2[[#This Row],[comm]]),"")</f>
        <v>1.5791999999999999</v>
      </c>
      <c r="Q29" s="5" cm="1">
        <f t="array" aca="1" ref="Q2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1.5791999999999999</v>
      </c>
      <c r="R29" s="4" t="s">
        <v>35</v>
      </c>
      <c r="S29" s="5">
        <v>0.01</v>
      </c>
      <c r="T29" s="5">
        <v>0.16</v>
      </c>
    </row>
    <row r="30" spans="1:20" x14ac:dyDescent="0.2">
      <c r="A30" s="3">
        <v>8050000</v>
      </c>
      <c r="B30" s="4" t="s">
        <v>19</v>
      </c>
      <c r="C30" s="3">
        <v>4</v>
      </c>
      <c r="D30" s="3">
        <f>IF(Tableau2[[#This Row],[Parent]]="oui",Tableau2[[#This Row],[Niveau]]+1,IF(B29="oui",Tableau2[[#This Row],[Niveau]]+1,D29))</f>
        <v>5</v>
      </c>
      <c r="E30" s="3" cm="1">
        <f t="array" ref="E30">MIN(IFERROR(IF(D30-{0;1;2;3;4;5;6;7}&gt;=0,MATCH(D30-{0;1;2;3;4;5;6;7},D31:D$828,0)-1,""),""))</f>
        <v>0</v>
      </c>
      <c r="F30" s="4" t="s">
        <v>20</v>
      </c>
      <c r="G30" s="4" t="s">
        <v>36</v>
      </c>
      <c r="H30" s="4" t="s">
        <v>37</v>
      </c>
      <c r="I30" s="4" t="s">
        <v>18</v>
      </c>
      <c r="J30" s="4" t="s">
        <v>18</v>
      </c>
      <c r="K30" s="5">
        <v>36</v>
      </c>
      <c r="L30" s="5">
        <v>0.17</v>
      </c>
      <c r="M30" s="5">
        <f>IFERROR(_xlfn.XLOOKUP(Tableau2[[#This Row],[Groupe rem. article]],remises!$B$2:$B$5,remises!$C$2:$C$5),0)</f>
        <v>0.53</v>
      </c>
      <c r="N30" s="5">
        <f t="shared" si="0"/>
        <v>0</v>
      </c>
      <c r="O30" s="5" t="str">
        <f ca="1">IFERROR(SUM(OFFSET(Tableau2[[#This Row],[MLP]],1,1,Tableau2[[#This Row],[nb sous niveau]],1)),"")</f>
        <v/>
      </c>
      <c r="P30" s="5">
        <f>IF(Tableau2[[#This Row],[Type Ligne Richel]]="détail",Tableau2[[#This Row],[Quantité Totale]]*Tableau2[[#This Row],[Prix unitaire HT]]*(1-Tableau2[[#This Row],[% remise ligne]])*(1+Tableau2[[#This Row],[comm]]),"")</f>
        <v>2.8763999999999998</v>
      </c>
      <c r="Q30" s="5" cm="1">
        <f t="array" aca="1" ref="Q3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2.8763999999999998</v>
      </c>
      <c r="R30" s="4" t="s">
        <v>35</v>
      </c>
      <c r="S30" s="5">
        <v>1.4999999999999999E-2</v>
      </c>
      <c r="T30" s="5">
        <v>0.54</v>
      </c>
    </row>
    <row r="31" spans="1:20" x14ac:dyDescent="0.2">
      <c r="A31" s="3">
        <v>8060000</v>
      </c>
      <c r="B31" s="4" t="s">
        <v>19</v>
      </c>
      <c r="C31" s="3">
        <v>4</v>
      </c>
      <c r="D31" s="3">
        <f>IF(Tableau2[[#This Row],[Parent]]="oui",Tableau2[[#This Row],[Niveau]]+1,IF(B30="oui",Tableau2[[#This Row],[Niveau]]+1,D30))</f>
        <v>5</v>
      </c>
      <c r="E31" s="3" cm="1">
        <f t="array" ref="E31">MIN(IFERROR(IF(D31-{0;1;2;3;4;5;6;7}&gt;=0,MATCH(D31-{0;1;2;3;4;5;6;7},D32:D$828,0)-1,""),""))</f>
        <v>0</v>
      </c>
      <c r="F31" s="4" t="s">
        <v>20</v>
      </c>
      <c r="G31" s="4" t="s">
        <v>38</v>
      </c>
      <c r="H31" s="4" t="s">
        <v>39</v>
      </c>
      <c r="I31" s="4" t="s">
        <v>18</v>
      </c>
      <c r="J31" s="4" t="s">
        <v>18</v>
      </c>
      <c r="K31" s="5">
        <v>36</v>
      </c>
      <c r="L31" s="5">
        <v>0.12</v>
      </c>
      <c r="M31" s="5">
        <f>IFERROR(_xlfn.XLOOKUP(Tableau2[[#This Row],[Groupe rem. article]],remises!$B$2:$B$5,remises!$C$2:$C$5),0)</f>
        <v>0.53</v>
      </c>
      <c r="N31" s="5">
        <f t="shared" si="0"/>
        <v>0</v>
      </c>
      <c r="O31" s="5" t="str">
        <f ca="1">IFERROR(SUM(OFFSET(Tableau2[[#This Row],[MLP]],1,1,Tableau2[[#This Row],[nb sous niveau]],1)),"")</f>
        <v/>
      </c>
      <c r="P31" s="5">
        <f>IF(Tableau2[[#This Row],[Type Ligne Richel]]="détail",Tableau2[[#This Row],[Quantité Totale]]*Tableau2[[#This Row],[Prix unitaire HT]]*(1-Tableau2[[#This Row],[% remise ligne]])*(1+Tableau2[[#This Row],[comm]]),"")</f>
        <v>2.0304000000000002</v>
      </c>
      <c r="Q31" s="5" cm="1">
        <f t="array" aca="1" ref="Q3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2.0304000000000002</v>
      </c>
      <c r="R31" s="4" t="s">
        <v>35</v>
      </c>
      <c r="S31" s="5">
        <v>3.0000000000000001E-3</v>
      </c>
      <c r="T31" s="5">
        <v>0.108</v>
      </c>
    </row>
    <row r="32" spans="1:20" x14ac:dyDescent="0.2">
      <c r="A32" s="3">
        <v>8070000</v>
      </c>
      <c r="B32" s="4" t="s">
        <v>19</v>
      </c>
      <c r="C32" s="3">
        <v>4</v>
      </c>
      <c r="D32" s="3">
        <f>IF(Tableau2[[#This Row],[Parent]]="oui",Tableau2[[#This Row],[Niveau]]+1,IF(B31="oui",Tableau2[[#This Row],[Niveau]]+1,D31))</f>
        <v>5</v>
      </c>
      <c r="E32" s="3" cm="1">
        <f t="array" ref="E32">MIN(IFERROR(IF(D32-{0;1;2;3;4;5;6;7}&gt;=0,MATCH(D32-{0;1;2;3;4;5;6;7},D33:D$828,0)-1,""),""))</f>
        <v>0</v>
      </c>
      <c r="F32" s="4" t="s">
        <v>20</v>
      </c>
      <c r="G32" s="4" t="s">
        <v>40</v>
      </c>
      <c r="H32" s="4" t="s">
        <v>41</v>
      </c>
      <c r="I32" s="4" t="s">
        <v>18</v>
      </c>
      <c r="J32" s="4" t="s">
        <v>18</v>
      </c>
      <c r="K32" s="5">
        <v>12</v>
      </c>
      <c r="L32" s="5">
        <v>0.16</v>
      </c>
      <c r="M32" s="5">
        <f>IFERROR(_xlfn.XLOOKUP(Tableau2[[#This Row],[Groupe rem. article]],remises!$B$2:$B$5,remises!$C$2:$C$5),0)</f>
        <v>0.53</v>
      </c>
      <c r="N32" s="5">
        <f t="shared" si="0"/>
        <v>0</v>
      </c>
      <c r="O32" s="5" t="str">
        <f ca="1">IFERROR(SUM(OFFSET(Tableau2[[#This Row],[MLP]],1,1,Tableau2[[#This Row],[nb sous niveau]],1)),"")</f>
        <v/>
      </c>
      <c r="P32" s="5">
        <f>IF(Tableau2[[#This Row],[Type Ligne Richel]]="détail",Tableau2[[#This Row],[Quantité Totale]]*Tableau2[[#This Row],[Prix unitaire HT]]*(1-Tableau2[[#This Row],[% remise ligne]])*(1+Tableau2[[#This Row],[comm]]),"")</f>
        <v>0.90239999999999987</v>
      </c>
      <c r="Q32" s="5" cm="1">
        <f t="array" aca="1" ref="Q3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0.90239999999999987</v>
      </c>
      <c r="R32" s="4" t="s">
        <v>35</v>
      </c>
      <c r="S32" s="5">
        <v>7.0000000000000001E-3</v>
      </c>
      <c r="T32" s="5">
        <v>8.4000000000000005E-2</v>
      </c>
    </row>
    <row r="33" spans="1:20" x14ac:dyDescent="0.2">
      <c r="A33" s="3">
        <v>8080000</v>
      </c>
      <c r="B33" s="4" t="s">
        <v>19</v>
      </c>
      <c r="C33" s="3">
        <v>4</v>
      </c>
      <c r="D33" s="3">
        <f>IF(Tableau2[[#This Row],[Parent]]="oui",Tableau2[[#This Row],[Niveau]]+1,IF(B32="oui",Tableau2[[#This Row],[Niveau]]+1,D32))</f>
        <v>5</v>
      </c>
      <c r="E33" s="3" cm="1">
        <f t="array" ref="E33">MIN(IFERROR(IF(D33-{0;1;2;3;4;5;6;7}&gt;=0,MATCH(D33-{0;1;2;3;4;5;6;7},D34:D$828,0)-1,""),""))</f>
        <v>0</v>
      </c>
      <c r="F33" s="4" t="s">
        <v>20</v>
      </c>
      <c r="G33" s="4" t="s">
        <v>42</v>
      </c>
      <c r="H33" s="4" t="s">
        <v>43</v>
      </c>
      <c r="I33" s="4" t="s">
        <v>18</v>
      </c>
      <c r="J33" s="4" t="s">
        <v>18</v>
      </c>
      <c r="K33" s="5">
        <v>1.02</v>
      </c>
      <c r="L33" s="5">
        <v>7.32</v>
      </c>
      <c r="M33" s="5">
        <f>IFERROR(_xlfn.XLOOKUP(Tableau2[[#This Row],[Groupe rem. article]],remises!$B$2:$B$5,remises!$C$2:$C$5),0)</f>
        <v>0.53</v>
      </c>
      <c r="N33" s="5">
        <f t="shared" si="0"/>
        <v>0</v>
      </c>
      <c r="O33" s="5" t="str">
        <f ca="1">IFERROR(SUM(OFFSET(Tableau2[[#This Row],[MLP]],1,1,Tableau2[[#This Row],[nb sous niveau]],1)),"")</f>
        <v/>
      </c>
      <c r="P33" s="5">
        <f>IF(Tableau2[[#This Row],[Type Ligne Richel]]="détail",Tableau2[[#This Row],[Quantité Totale]]*Tableau2[[#This Row],[Prix unitaire HT]]*(1-Tableau2[[#This Row],[% remise ligne]])*(1+Tableau2[[#This Row],[comm]]),"")</f>
        <v>3.5092079999999997</v>
      </c>
      <c r="Q33" s="5" cm="1">
        <f t="array" aca="1" ref="Q3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3.5092079999999997</v>
      </c>
      <c r="R33" s="4" t="s">
        <v>35</v>
      </c>
      <c r="S33" s="5">
        <v>0.56499999999999995</v>
      </c>
      <c r="T33" s="5">
        <v>0.57630000000000003</v>
      </c>
    </row>
    <row r="34" spans="1:20" x14ac:dyDescent="0.2">
      <c r="A34" s="3">
        <v>8090000</v>
      </c>
      <c r="B34" s="4" t="s">
        <v>19</v>
      </c>
      <c r="C34" s="3">
        <v>4</v>
      </c>
      <c r="D34" s="3">
        <f>IF(Tableau2[[#This Row],[Parent]]="oui",Tableau2[[#This Row],[Niveau]]+1,IF(B33="oui",Tableau2[[#This Row],[Niveau]]+1,D33))</f>
        <v>5</v>
      </c>
      <c r="E34" s="3" cm="1">
        <f t="array" ref="E34">MIN(IFERROR(IF(D34-{0;1;2;3;4;5;6;7}&gt;=0,MATCH(D34-{0;1;2;3;4;5;6;7},D35:D$828,0)-1,""),""))</f>
        <v>0</v>
      </c>
      <c r="F34" s="4" t="s">
        <v>20</v>
      </c>
      <c r="G34" s="4" t="s">
        <v>44</v>
      </c>
      <c r="H34" s="4" t="s">
        <v>45</v>
      </c>
      <c r="I34" s="4" t="s">
        <v>18</v>
      </c>
      <c r="J34" s="4" t="s">
        <v>18</v>
      </c>
      <c r="K34" s="5">
        <v>4</v>
      </c>
      <c r="L34" s="5">
        <v>11.84</v>
      </c>
      <c r="M34" s="5">
        <f>IFERROR(_xlfn.XLOOKUP(Tableau2[[#This Row],[Groupe rem. article]],remises!$B$2:$B$5,remises!$C$2:$C$5),0)</f>
        <v>0.53</v>
      </c>
      <c r="N34" s="5">
        <f t="shared" si="0"/>
        <v>0</v>
      </c>
      <c r="O34" s="5" t="str">
        <f ca="1">IFERROR(SUM(OFFSET(Tableau2[[#This Row],[MLP]],1,1,Tableau2[[#This Row],[nb sous niveau]],1)),"")</f>
        <v/>
      </c>
      <c r="P34" s="5">
        <f>IF(Tableau2[[#This Row],[Type Ligne Richel]]="détail",Tableau2[[#This Row],[Quantité Totale]]*Tableau2[[#This Row],[Prix unitaire HT]]*(1-Tableau2[[#This Row],[% remise ligne]])*(1+Tableau2[[#This Row],[comm]]),"")</f>
        <v>22.2592</v>
      </c>
      <c r="Q34" s="5" cm="1">
        <f t="array" aca="1" ref="Q3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22.2592</v>
      </c>
      <c r="R34" s="4" t="s">
        <v>35</v>
      </c>
      <c r="S34" s="5">
        <v>0.25</v>
      </c>
      <c r="T34" s="5">
        <v>1</v>
      </c>
    </row>
    <row r="35" spans="1:20" x14ac:dyDescent="0.2">
      <c r="A35" s="3">
        <v>8100000</v>
      </c>
      <c r="B35" s="4" t="s">
        <v>19</v>
      </c>
      <c r="C35" s="3">
        <v>4</v>
      </c>
      <c r="D35" s="3">
        <f>IF(Tableau2[[#This Row],[Parent]]="oui",Tableau2[[#This Row],[Niveau]]+1,IF(B34="oui",Tableau2[[#This Row],[Niveau]]+1,D34))</f>
        <v>5</v>
      </c>
      <c r="E35" s="3" cm="1">
        <f t="array" ref="E35">MIN(IFERROR(IF(D35-{0;1;2;3;4;5;6;7}&gt;=0,MATCH(D35-{0;1;2;3;4;5;6;7},D36:D$828,0)-1,""),""))</f>
        <v>0</v>
      </c>
      <c r="F35" s="4" t="s">
        <v>20</v>
      </c>
      <c r="G35" s="4" t="s">
        <v>46</v>
      </c>
      <c r="H35" s="4" t="s">
        <v>47</v>
      </c>
      <c r="I35" s="4" t="s">
        <v>18</v>
      </c>
      <c r="J35" s="4" t="s">
        <v>18</v>
      </c>
      <c r="K35" s="5">
        <v>8</v>
      </c>
      <c r="L35" s="5">
        <v>0.84</v>
      </c>
      <c r="M35" s="5">
        <f>IFERROR(_xlfn.XLOOKUP(Tableau2[[#This Row],[Groupe rem. article]],remises!$B$2:$B$5,remises!$C$2:$C$5),0)</f>
        <v>0.53</v>
      </c>
      <c r="N35" s="5">
        <f t="shared" si="0"/>
        <v>0</v>
      </c>
      <c r="O35" s="5" t="str">
        <f ca="1">IFERROR(SUM(OFFSET(Tableau2[[#This Row],[MLP]],1,1,Tableau2[[#This Row],[nb sous niveau]],1)),"")</f>
        <v/>
      </c>
      <c r="P35" s="5">
        <f>IF(Tableau2[[#This Row],[Type Ligne Richel]]="détail",Tableau2[[#This Row],[Quantité Totale]]*Tableau2[[#This Row],[Prix unitaire HT]]*(1-Tableau2[[#This Row],[% remise ligne]])*(1+Tableau2[[#This Row],[comm]]),"")</f>
        <v>3.1583999999999999</v>
      </c>
      <c r="Q35" s="5" cm="1">
        <f t="array" aca="1" ref="Q3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3.1583999999999999</v>
      </c>
      <c r="R35" s="4" t="s">
        <v>35</v>
      </c>
      <c r="S35" s="5">
        <v>4.4999999999999998E-2</v>
      </c>
      <c r="T35" s="5">
        <v>0.36</v>
      </c>
    </row>
    <row r="36" spans="1:20" x14ac:dyDescent="0.2">
      <c r="A36" s="3">
        <v>8110000</v>
      </c>
      <c r="B36" s="4" t="s">
        <v>19</v>
      </c>
      <c r="C36" s="3">
        <v>4</v>
      </c>
      <c r="D36" s="3">
        <f>IF(Tableau2[[#This Row],[Parent]]="oui",Tableau2[[#This Row],[Niveau]]+1,IF(B35="oui",Tableau2[[#This Row],[Niveau]]+1,D35))</f>
        <v>5</v>
      </c>
      <c r="E36" s="3" cm="1">
        <f t="array" ref="E36">MIN(IFERROR(IF(D36-{0;1;2;3;4;5;6;7}&gt;=0,MATCH(D36-{0;1;2;3;4;5;6;7},D37:D$828,0)-1,""),""))</f>
        <v>0</v>
      </c>
      <c r="F36" s="4" t="s">
        <v>20</v>
      </c>
      <c r="G36" s="4" t="s">
        <v>48</v>
      </c>
      <c r="H36" s="4" t="s">
        <v>49</v>
      </c>
      <c r="I36" s="4" t="s">
        <v>18</v>
      </c>
      <c r="J36" s="4" t="s">
        <v>18</v>
      </c>
      <c r="K36" s="5">
        <v>16</v>
      </c>
      <c r="L36" s="5">
        <v>47.09</v>
      </c>
      <c r="M36" s="5">
        <f>IFERROR(_xlfn.XLOOKUP(Tableau2[[#This Row],[Groupe rem. article]],remises!$B$2:$B$5,remises!$C$2:$C$5),0)</f>
        <v>0.57999999999999996</v>
      </c>
      <c r="N36" s="5">
        <f t="shared" si="0"/>
        <v>0</v>
      </c>
      <c r="O36" s="5" t="str">
        <f ca="1">IFERROR(SUM(OFFSET(Tableau2[[#This Row],[MLP]],1,1,Tableau2[[#This Row],[nb sous niveau]],1)),"")</f>
        <v/>
      </c>
      <c r="P36" s="5">
        <f>IF(Tableau2[[#This Row],[Type Ligne Richel]]="détail",Tableau2[[#This Row],[Quantité Totale]]*Tableau2[[#This Row],[Prix unitaire HT]]*(1-Tableau2[[#This Row],[% remise ligne]])*(1+Tableau2[[#This Row],[comm]]),"")</f>
        <v>316.44480000000004</v>
      </c>
      <c r="Q36" s="5" cm="1">
        <f t="array" aca="1" ref="Q3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316.44480000000004</v>
      </c>
      <c r="R36" s="4" t="s">
        <v>26</v>
      </c>
      <c r="S36" s="5">
        <v>7.5750000000000002</v>
      </c>
      <c r="T36" s="5">
        <v>121.2</v>
      </c>
    </row>
    <row r="37" spans="1:20" x14ac:dyDescent="0.2">
      <c r="A37" s="3">
        <v>8120000</v>
      </c>
      <c r="B37" s="4" t="s">
        <v>19</v>
      </c>
      <c r="C37" s="3">
        <v>4</v>
      </c>
      <c r="D37" s="3">
        <f>IF(Tableau2[[#This Row],[Parent]]="oui",Tableau2[[#This Row],[Niveau]]+1,IF(B36="oui",Tableau2[[#This Row],[Niveau]]+1,D36))</f>
        <v>5</v>
      </c>
      <c r="E37" s="3" cm="1">
        <f t="array" ref="E37">MIN(IFERROR(IF(D37-{0;1;2;3;4;5;6;7}&gt;=0,MATCH(D37-{0;1;2;3;4;5;6;7},D38:D$828,0)-1,""),""))</f>
        <v>0</v>
      </c>
      <c r="F37" s="4" t="s">
        <v>20</v>
      </c>
      <c r="G37" s="4" t="s">
        <v>50</v>
      </c>
      <c r="H37" s="4" t="s">
        <v>51</v>
      </c>
      <c r="I37" s="4" t="s">
        <v>18</v>
      </c>
      <c r="J37" s="4" t="s">
        <v>18</v>
      </c>
      <c r="K37" s="5">
        <v>68</v>
      </c>
      <c r="L37" s="5">
        <v>0.09</v>
      </c>
      <c r="M37" s="5">
        <f>IFERROR(_xlfn.XLOOKUP(Tableau2[[#This Row],[Groupe rem. article]],remises!$B$2:$B$5,remises!$C$2:$C$5),0)</f>
        <v>0.53</v>
      </c>
      <c r="N37" s="5">
        <f t="shared" si="0"/>
        <v>0</v>
      </c>
      <c r="O37" s="5" t="str">
        <f ca="1">IFERROR(SUM(OFFSET(Tableau2[[#This Row],[MLP]],1,1,Tableau2[[#This Row],[nb sous niveau]],1)),"")</f>
        <v/>
      </c>
      <c r="P37" s="5">
        <f>IF(Tableau2[[#This Row],[Type Ligne Richel]]="détail",Tableau2[[#This Row],[Quantité Totale]]*Tableau2[[#This Row],[Prix unitaire HT]]*(1-Tableau2[[#This Row],[% remise ligne]])*(1+Tableau2[[#This Row],[comm]]),"")</f>
        <v>2.8763999999999998</v>
      </c>
      <c r="Q37" s="5" cm="1">
        <f t="array" aca="1" ref="Q3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2.8763999999999998</v>
      </c>
      <c r="R37" s="4" t="s">
        <v>35</v>
      </c>
      <c r="S37" s="5">
        <v>5.0000000000000001E-3</v>
      </c>
      <c r="T37" s="5">
        <v>0.34</v>
      </c>
    </row>
    <row r="38" spans="1:20" x14ac:dyDescent="0.2">
      <c r="A38" s="3">
        <v>8130000</v>
      </c>
      <c r="B38" s="4" t="s">
        <v>19</v>
      </c>
      <c r="C38" s="3">
        <v>4</v>
      </c>
      <c r="D38" s="3">
        <f>IF(Tableau2[[#This Row],[Parent]]="oui",Tableau2[[#This Row],[Niveau]]+1,IF(B37="oui",Tableau2[[#This Row],[Niveau]]+1,D37))</f>
        <v>5</v>
      </c>
      <c r="E38" s="3" cm="1">
        <f t="array" ref="E38">MIN(IFERROR(IF(D38-{0;1;2;3;4;5;6;7}&gt;=0,MATCH(D38-{0;1;2;3;4;5;6;7},D39:D$828,0)-1,""),""))</f>
        <v>0</v>
      </c>
      <c r="F38" s="4" t="s">
        <v>20</v>
      </c>
      <c r="G38" s="4" t="s">
        <v>52</v>
      </c>
      <c r="H38" s="4" t="s">
        <v>53</v>
      </c>
      <c r="I38" s="4" t="s">
        <v>18</v>
      </c>
      <c r="J38" s="4" t="s">
        <v>18</v>
      </c>
      <c r="K38" s="5">
        <v>8</v>
      </c>
      <c r="L38" s="5">
        <v>0.81</v>
      </c>
      <c r="M38" s="5">
        <f>IFERROR(_xlfn.XLOOKUP(Tableau2[[#This Row],[Groupe rem. article]],remises!$B$2:$B$5,remises!$C$2:$C$5),0)</f>
        <v>0.53</v>
      </c>
      <c r="N38" s="5">
        <f t="shared" si="0"/>
        <v>0</v>
      </c>
      <c r="O38" s="5" t="str">
        <f ca="1">IFERROR(SUM(OFFSET(Tableau2[[#This Row],[MLP]],1,1,Tableau2[[#This Row],[nb sous niveau]],1)),"")</f>
        <v/>
      </c>
      <c r="P38" s="5">
        <f>IF(Tableau2[[#This Row],[Type Ligne Richel]]="détail",Tableau2[[#This Row],[Quantité Totale]]*Tableau2[[#This Row],[Prix unitaire HT]]*(1-Tableau2[[#This Row],[% remise ligne]])*(1+Tableau2[[#This Row],[comm]]),"")</f>
        <v>3.0455999999999999</v>
      </c>
      <c r="Q38" s="5" cm="1">
        <f t="array" aca="1" ref="Q3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3.0455999999999999</v>
      </c>
      <c r="R38" s="4" t="s">
        <v>35</v>
      </c>
      <c r="S38" s="5">
        <v>0.05</v>
      </c>
      <c r="T38" s="5">
        <v>0.4</v>
      </c>
    </row>
    <row r="39" spans="1:20" x14ac:dyDescent="0.2">
      <c r="A39" s="3">
        <v>8140000</v>
      </c>
      <c r="B39" s="4" t="s">
        <v>19</v>
      </c>
      <c r="C39" s="3">
        <v>4</v>
      </c>
      <c r="D39" s="3">
        <f>IF(Tableau2[[#This Row],[Parent]]="oui",Tableau2[[#This Row],[Niveau]]+1,IF(B38="oui",Tableau2[[#This Row],[Niveau]]+1,D38))</f>
        <v>5</v>
      </c>
      <c r="E39" s="3" cm="1">
        <f t="array" ref="E39">MIN(IFERROR(IF(D39-{0;1;2;3;4;5;6;7}&gt;=0,MATCH(D39-{0;1;2;3;4;5;6;7},D40:D$828,0)-1,""),""))</f>
        <v>0</v>
      </c>
      <c r="F39" s="4" t="s">
        <v>20</v>
      </c>
      <c r="G39" s="4" t="s">
        <v>54</v>
      </c>
      <c r="H39" s="4" t="s">
        <v>55</v>
      </c>
      <c r="I39" s="4" t="s">
        <v>18</v>
      </c>
      <c r="J39" s="4" t="s">
        <v>18</v>
      </c>
      <c r="K39" s="5">
        <v>2</v>
      </c>
      <c r="L39" s="5">
        <v>21.53</v>
      </c>
      <c r="M39" s="5">
        <f>IFERROR(_xlfn.XLOOKUP(Tableau2[[#This Row],[Groupe rem. article]],remises!$B$2:$B$5,remises!$C$2:$C$5),0)</f>
        <v>0.53</v>
      </c>
      <c r="N39" s="5">
        <f t="shared" si="0"/>
        <v>0</v>
      </c>
      <c r="O39" s="5" t="str">
        <f ca="1">IFERROR(SUM(OFFSET(Tableau2[[#This Row],[MLP]],1,1,Tableau2[[#This Row],[nb sous niveau]],1)),"")</f>
        <v/>
      </c>
      <c r="P39" s="5">
        <f>IF(Tableau2[[#This Row],[Type Ligne Richel]]="détail",Tableau2[[#This Row],[Quantité Totale]]*Tableau2[[#This Row],[Prix unitaire HT]]*(1-Tableau2[[#This Row],[% remise ligne]])*(1+Tableau2[[#This Row],[comm]]),"")</f>
        <v>20.238199999999999</v>
      </c>
      <c r="Q39" s="5" cm="1">
        <f t="array" aca="1" ref="Q3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20.238199999999999</v>
      </c>
      <c r="R39" s="4" t="s">
        <v>35</v>
      </c>
      <c r="S39" s="5">
        <v>1.08</v>
      </c>
      <c r="T39" s="5">
        <v>2.16</v>
      </c>
    </row>
    <row r="40" spans="1:20" x14ac:dyDescent="0.2">
      <c r="A40" s="3">
        <v>8150000</v>
      </c>
      <c r="B40" s="4" t="s">
        <v>19</v>
      </c>
      <c r="C40" s="3">
        <v>4</v>
      </c>
      <c r="D40" s="3">
        <f>IF(Tableau2[[#This Row],[Parent]]="oui",Tableau2[[#This Row],[Niveau]]+1,IF(B39="oui",Tableau2[[#This Row],[Niveau]]+1,D39))</f>
        <v>5</v>
      </c>
      <c r="E40" s="3" cm="1">
        <f t="array" ref="E40">MIN(IFERROR(IF(D40-{0;1;2;3;4;5;6;7}&gt;=0,MATCH(D40-{0;1;2;3;4;5;6;7},D41:D$828,0)-1,""),""))</f>
        <v>0</v>
      </c>
      <c r="F40" s="4" t="s">
        <v>20</v>
      </c>
      <c r="G40" s="4" t="s">
        <v>56</v>
      </c>
      <c r="H40" s="4" t="s">
        <v>57</v>
      </c>
      <c r="I40" s="4" t="s">
        <v>18</v>
      </c>
      <c r="J40" s="4" t="s">
        <v>18</v>
      </c>
      <c r="K40" s="5">
        <v>36</v>
      </c>
      <c r="L40" s="5">
        <v>7.0000000000000007E-2</v>
      </c>
      <c r="M40" s="5">
        <f>IFERROR(_xlfn.XLOOKUP(Tableau2[[#This Row],[Groupe rem. article]],remises!$B$2:$B$5,remises!$C$2:$C$5),0)</f>
        <v>0.53</v>
      </c>
      <c r="N40" s="5">
        <f t="shared" si="0"/>
        <v>0</v>
      </c>
      <c r="O40" s="5" t="str">
        <f ca="1">IFERROR(SUM(OFFSET(Tableau2[[#This Row],[MLP]],1,1,Tableau2[[#This Row],[nb sous niveau]],1)),"")</f>
        <v/>
      </c>
      <c r="P40" s="5">
        <f>IF(Tableau2[[#This Row],[Type Ligne Richel]]="détail",Tableau2[[#This Row],[Quantité Totale]]*Tableau2[[#This Row],[Prix unitaire HT]]*(1-Tableau2[[#This Row],[% remise ligne]])*(1+Tableau2[[#This Row],[comm]]),"")</f>
        <v>1.1844000000000001</v>
      </c>
      <c r="Q40" s="5" cm="1">
        <f t="array" aca="1" ref="Q4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1.1844000000000001</v>
      </c>
      <c r="R40" s="4" t="s">
        <v>35</v>
      </c>
      <c r="S40" s="5">
        <v>3.0000000000000001E-3</v>
      </c>
      <c r="T40" s="5">
        <v>0.108</v>
      </c>
    </row>
    <row r="41" spans="1:20" x14ac:dyDescent="0.2">
      <c r="A41" s="3">
        <v>8160000</v>
      </c>
      <c r="B41" s="4" t="s">
        <v>19</v>
      </c>
      <c r="C41" s="3">
        <v>4</v>
      </c>
      <c r="D41" s="3">
        <f>IF(Tableau2[[#This Row],[Parent]]="oui",Tableau2[[#This Row],[Niveau]]+1,IF(B40="oui",Tableau2[[#This Row],[Niveau]]+1,D40))</f>
        <v>5</v>
      </c>
      <c r="E41" s="3" cm="1">
        <f t="array" ref="E41">MIN(IFERROR(IF(D41-{0;1;2;3;4;5;6;7}&gt;=0,MATCH(D41-{0;1;2;3;4;5;6;7},D42:D$828,0)-1,""),""))</f>
        <v>0</v>
      </c>
      <c r="F41" s="4" t="s">
        <v>20</v>
      </c>
      <c r="G41" s="4" t="s">
        <v>58</v>
      </c>
      <c r="H41" s="4" t="s">
        <v>59</v>
      </c>
      <c r="I41" s="4" t="s">
        <v>18</v>
      </c>
      <c r="J41" s="4" t="s">
        <v>18</v>
      </c>
      <c r="K41" s="5">
        <v>32</v>
      </c>
      <c r="L41" s="5">
        <v>1.6</v>
      </c>
      <c r="M41" s="5">
        <f>IFERROR(_xlfn.XLOOKUP(Tableau2[[#This Row],[Groupe rem. article]],remises!$B$2:$B$5,remises!$C$2:$C$5),0)</f>
        <v>0.53</v>
      </c>
      <c r="N41" s="5">
        <f t="shared" si="0"/>
        <v>0</v>
      </c>
      <c r="O41" s="5" t="str">
        <f ca="1">IFERROR(SUM(OFFSET(Tableau2[[#This Row],[MLP]],1,1,Tableau2[[#This Row],[nb sous niveau]],1)),"")</f>
        <v/>
      </c>
      <c r="P41" s="5">
        <f>IF(Tableau2[[#This Row],[Type Ligne Richel]]="détail",Tableau2[[#This Row],[Quantité Totale]]*Tableau2[[#This Row],[Prix unitaire HT]]*(1-Tableau2[[#This Row],[% remise ligne]])*(1+Tableau2[[#This Row],[comm]]),"")</f>
        <v>24.064</v>
      </c>
      <c r="Q41" s="5" cm="1">
        <f t="array" aca="1" ref="Q4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24.064</v>
      </c>
      <c r="R41" s="4" t="s">
        <v>35</v>
      </c>
      <c r="S41" s="5">
        <v>0.22</v>
      </c>
      <c r="T41" s="5">
        <v>7.04</v>
      </c>
    </row>
    <row r="42" spans="1:20" x14ac:dyDescent="0.2">
      <c r="A42" s="3">
        <v>8170000</v>
      </c>
      <c r="B42" s="4" t="s">
        <v>19</v>
      </c>
      <c r="C42" s="3">
        <v>4</v>
      </c>
      <c r="D42" s="3">
        <f>IF(Tableau2[[#This Row],[Parent]]="oui",Tableau2[[#This Row],[Niveau]]+1,IF(B41="oui",Tableau2[[#This Row],[Niveau]]+1,D41))</f>
        <v>5</v>
      </c>
      <c r="E42" s="3" cm="1">
        <f t="array" ref="E42">MIN(IFERROR(IF(D42-{0;1;2;3;4;5;6;7}&gt;=0,MATCH(D42-{0;1;2;3;4;5;6;7},D43:D$828,0)-1,""),""))</f>
        <v>0</v>
      </c>
      <c r="F42" s="4" t="s">
        <v>20</v>
      </c>
      <c r="G42" s="4" t="s">
        <v>60</v>
      </c>
      <c r="H42" s="4" t="s">
        <v>61</v>
      </c>
      <c r="I42" s="4" t="s">
        <v>18</v>
      </c>
      <c r="J42" s="4" t="s">
        <v>18</v>
      </c>
      <c r="K42" s="5">
        <v>32</v>
      </c>
      <c r="L42" s="5">
        <v>0.5</v>
      </c>
      <c r="M42" s="5">
        <f>IFERROR(_xlfn.XLOOKUP(Tableau2[[#This Row],[Groupe rem. article]],remises!$B$2:$B$5,remises!$C$2:$C$5),0)</f>
        <v>0.53</v>
      </c>
      <c r="N42" s="5">
        <f t="shared" si="0"/>
        <v>0</v>
      </c>
      <c r="O42" s="5" t="str">
        <f ca="1">IFERROR(SUM(OFFSET(Tableau2[[#This Row],[MLP]],1,1,Tableau2[[#This Row],[nb sous niveau]],1)),"")</f>
        <v/>
      </c>
      <c r="P42" s="5">
        <f>IF(Tableau2[[#This Row],[Type Ligne Richel]]="détail",Tableau2[[#This Row],[Quantité Totale]]*Tableau2[[#This Row],[Prix unitaire HT]]*(1-Tableau2[[#This Row],[% remise ligne]])*(1+Tableau2[[#This Row],[comm]]),"")</f>
        <v>7.52</v>
      </c>
      <c r="Q42" s="5" cm="1">
        <f t="array" aca="1" ref="Q4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7.52</v>
      </c>
      <c r="R42" s="4" t="s">
        <v>35</v>
      </c>
      <c r="S42" s="5">
        <v>0.04</v>
      </c>
      <c r="T42" s="5">
        <v>1.28</v>
      </c>
    </row>
    <row r="43" spans="1:20" x14ac:dyDescent="0.2">
      <c r="A43" s="3">
        <v>8180000</v>
      </c>
      <c r="B43" s="4" t="s">
        <v>19</v>
      </c>
      <c r="C43" s="3">
        <v>4</v>
      </c>
      <c r="D43" s="3">
        <f>IF(Tableau2[[#This Row],[Parent]]="oui",Tableau2[[#This Row],[Niveau]]+1,IF(B42="oui",Tableau2[[#This Row],[Niveau]]+1,D42))</f>
        <v>5</v>
      </c>
      <c r="E43" s="3" cm="1">
        <f t="array" ref="E43">MIN(IFERROR(IF(D43-{0;1;2;3;4;5;6;7}&gt;=0,MATCH(D43-{0;1;2;3;4;5;6;7},D44:D$828,0)-1,""),""))</f>
        <v>0</v>
      </c>
      <c r="F43" s="4" t="s">
        <v>20</v>
      </c>
      <c r="G43" s="4" t="s">
        <v>69</v>
      </c>
      <c r="H43" s="4" t="s">
        <v>70</v>
      </c>
      <c r="I43" s="4" t="s">
        <v>18</v>
      </c>
      <c r="J43" s="4" t="s">
        <v>18</v>
      </c>
      <c r="K43" s="5">
        <v>2</v>
      </c>
      <c r="L43" s="5">
        <v>0.36</v>
      </c>
      <c r="M43" s="5">
        <f>IFERROR(_xlfn.XLOOKUP(Tableau2[[#This Row],[Groupe rem. article]],remises!$B$2:$B$5,remises!$C$2:$C$5),0)</f>
        <v>0.53</v>
      </c>
      <c r="N43" s="5">
        <f t="shared" si="0"/>
        <v>0</v>
      </c>
      <c r="O43" s="5" t="str">
        <f ca="1">IFERROR(SUM(OFFSET(Tableau2[[#This Row],[MLP]],1,1,Tableau2[[#This Row],[nb sous niveau]],1)),"")</f>
        <v/>
      </c>
      <c r="P43" s="5">
        <f>IF(Tableau2[[#This Row],[Type Ligne Richel]]="détail",Tableau2[[#This Row],[Quantité Totale]]*Tableau2[[#This Row],[Prix unitaire HT]]*(1-Tableau2[[#This Row],[% remise ligne]])*(1+Tableau2[[#This Row],[comm]]),"")</f>
        <v>0.33839999999999998</v>
      </c>
      <c r="Q43" s="5" cm="1">
        <f t="array" aca="1" ref="Q4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0.33839999999999998</v>
      </c>
      <c r="R43" s="4" t="s">
        <v>35</v>
      </c>
      <c r="S43" s="5">
        <v>8.7999999999999995E-2</v>
      </c>
      <c r="T43" s="5">
        <v>0.17599999999999999</v>
      </c>
    </row>
    <row r="44" spans="1:20" x14ac:dyDescent="0.2">
      <c r="A44" s="3">
        <v>9000000</v>
      </c>
      <c r="B44" s="4" t="s">
        <v>14</v>
      </c>
      <c r="C44" s="3">
        <v>3</v>
      </c>
      <c r="D44" s="3">
        <f>IF(Tableau2[[#This Row],[Parent]]="oui",Tableau2[[#This Row],[Niveau]]+1,IF(B43="oui",Tableau2[[#This Row],[Niveau]]+1,D43))</f>
        <v>4</v>
      </c>
      <c r="E44" s="3" cm="1">
        <f t="array" ref="E44">MIN(IFERROR(IF(D44-{0;1;2;3;4;5;6;7}&gt;=0,MATCH(D44-{0;1;2;3;4;5;6;7},D45:D$828,0)-1,""),""))</f>
        <v>18</v>
      </c>
      <c r="F44" s="4" t="s">
        <v>23</v>
      </c>
      <c r="G44" s="4" t="s">
        <v>71</v>
      </c>
      <c r="H44" s="4" t="s">
        <v>72</v>
      </c>
      <c r="I44" s="4" t="s">
        <v>18</v>
      </c>
      <c r="J44" s="4" t="s">
        <v>18</v>
      </c>
      <c r="K44" s="5">
        <v>11</v>
      </c>
      <c r="L44" s="5">
        <v>524.50454545454545</v>
      </c>
      <c r="M44" s="5">
        <f>IFERROR(_xlfn.XLOOKUP(Tableau2[[#This Row],[Groupe rem. article]],remises!$B$2:$B$5,remises!$C$2:$C$5),0)</f>
        <v>0.57999999999999996</v>
      </c>
      <c r="N44" s="5">
        <f t="shared" si="0"/>
        <v>0</v>
      </c>
      <c r="O44" s="5">
        <f ca="1">IFERROR(SUM(OFFSET(Tableau2[[#This Row],[MLP]],1,1,Tableau2[[#This Row],[nb sous niveau]],1)),"")</f>
        <v>2436.217146</v>
      </c>
      <c r="P4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4" s="5" cm="1">
        <f t="array" aca="1" ref="Q4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2436.217146</v>
      </c>
      <c r="R44" s="4" t="s">
        <v>26</v>
      </c>
      <c r="S44" s="5">
        <v>46.215000000000003</v>
      </c>
      <c r="T44" s="5">
        <v>900.04309999999998</v>
      </c>
    </row>
    <row r="45" spans="1:20" x14ac:dyDescent="0.2">
      <c r="A45" s="3">
        <v>9010000</v>
      </c>
      <c r="B45" s="4" t="s">
        <v>19</v>
      </c>
      <c r="C45" s="3">
        <v>4</v>
      </c>
      <c r="D45" s="3">
        <f>IF(Tableau2[[#This Row],[Parent]]="oui",Tableau2[[#This Row],[Niveau]]+1,IF(B44="oui",Tableau2[[#This Row],[Niveau]]+1,D44))</f>
        <v>5</v>
      </c>
      <c r="E45" s="3" cm="1">
        <f t="array" ref="E45">MIN(IFERROR(IF(D45-{0;1;2;3;4;5;6;7}&gt;=0,MATCH(D45-{0;1;2;3;4;5;6;7},D46:D$828,0)-1,""),""))</f>
        <v>0</v>
      </c>
      <c r="F45" s="4" t="s">
        <v>20</v>
      </c>
      <c r="G45" s="4" t="s">
        <v>27</v>
      </c>
      <c r="H45" s="4" t="s">
        <v>28</v>
      </c>
      <c r="I45" s="4" t="s">
        <v>18</v>
      </c>
      <c r="J45" s="4" t="s">
        <v>18</v>
      </c>
      <c r="K45" s="5">
        <v>11</v>
      </c>
      <c r="L45" s="5">
        <v>60.79</v>
      </c>
      <c r="M45" s="5">
        <f>IFERROR(_xlfn.XLOOKUP(Tableau2[[#This Row],[Groupe rem. article]],remises!$B$2:$B$5,remises!$C$2:$C$5),0)</f>
        <v>0.57999999999999996</v>
      </c>
      <c r="N45" s="5">
        <f t="shared" si="0"/>
        <v>0</v>
      </c>
      <c r="O45" s="5" t="str">
        <f ca="1">IFERROR(SUM(OFFSET(Tableau2[[#This Row],[MLP]],1,1,Tableau2[[#This Row],[nb sous niveau]],1)),"")</f>
        <v/>
      </c>
      <c r="P45" s="5">
        <f>IF(Tableau2[[#This Row],[Type Ligne Richel]]="détail",Tableau2[[#This Row],[Quantité Totale]]*Tableau2[[#This Row],[Prix unitaire HT]]*(1-Tableau2[[#This Row],[% remise ligne]])*(1+Tableau2[[#This Row],[comm]]),"")</f>
        <v>280.84980000000002</v>
      </c>
      <c r="Q45" s="5" cm="1">
        <f t="array" aca="1" ref="Q4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280.84980000000002</v>
      </c>
      <c r="R45" s="4" t="s">
        <v>26</v>
      </c>
      <c r="S45" s="5">
        <v>8.4139999999999997</v>
      </c>
      <c r="T45" s="5">
        <v>92.554000000000002</v>
      </c>
    </row>
    <row r="46" spans="1:20" x14ac:dyDescent="0.2">
      <c r="A46" s="3">
        <v>9020000</v>
      </c>
      <c r="B46" s="4" t="s">
        <v>19</v>
      </c>
      <c r="C46" s="3">
        <v>4</v>
      </c>
      <c r="D46" s="3">
        <f>IF(Tableau2[[#This Row],[Parent]]="oui",Tableau2[[#This Row],[Niveau]]+1,IF(B45="oui",Tableau2[[#This Row],[Niveau]]+1,D45))</f>
        <v>5</v>
      </c>
      <c r="E46" s="3" cm="1">
        <f t="array" ref="E46">MIN(IFERROR(IF(D46-{0;1;2;3;4;5;6;7}&gt;=0,MATCH(D46-{0;1;2;3;4;5;6;7},D47:D$828,0)-1,""),""))</f>
        <v>0</v>
      </c>
      <c r="F46" s="4" t="s">
        <v>20</v>
      </c>
      <c r="G46" s="4" t="s">
        <v>29</v>
      </c>
      <c r="H46" s="4" t="s">
        <v>30</v>
      </c>
      <c r="I46" s="4" t="s">
        <v>18</v>
      </c>
      <c r="J46" s="4" t="s">
        <v>18</v>
      </c>
      <c r="K46" s="5">
        <v>22</v>
      </c>
      <c r="L46" s="5">
        <v>73.47</v>
      </c>
      <c r="M46" s="5">
        <f>IFERROR(_xlfn.XLOOKUP(Tableau2[[#This Row],[Groupe rem. article]],remises!$B$2:$B$5,remises!$C$2:$C$5),0)</f>
        <v>0.57999999999999996</v>
      </c>
      <c r="N46" s="5">
        <f t="shared" si="0"/>
        <v>0</v>
      </c>
      <c r="O46" s="5" t="str">
        <f ca="1">IFERROR(SUM(OFFSET(Tableau2[[#This Row],[MLP]],1,1,Tableau2[[#This Row],[nb sous niveau]],1)),"")</f>
        <v/>
      </c>
      <c r="P46" s="5">
        <f>IF(Tableau2[[#This Row],[Type Ligne Richel]]="détail",Tableau2[[#This Row],[Quantité Totale]]*Tableau2[[#This Row],[Prix unitaire HT]]*(1-Tableau2[[#This Row],[% remise ligne]])*(1+Tableau2[[#This Row],[comm]]),"")</f>
        <v>678.86279999999999</v>
      </c>
      <c r="Q46" s="5" cm="1">
        <f t="array" aca="1" ref="Q4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678.86279999999999</v>
      </c>
      <c r="R46" s="4" t="s">
        <v>26</v>
      </c>
      <c r="S46" s="5">
        <v>11.295</v>
      </c>
      <c r="T46" s="5">
        <v>248.49</v>
      </c>
    </row>
    <row r="47" spans="1:20" x14ac:dyDescent="0.2">
      <c r="A47" s="3">
        <v>9030000</v>
      </c>
      <c r="B47" s="4" t="s">
        <v>19</v>
      </c>
      <c r="C47" s="3">
        <v>4</v>
      </c>
      <c r="D47" s="3">
        <f>IF(Tableau2[[#This Row],[Parent]]="oui",Tableau2[[#This Row],[Niveau]]+1,IF(B46="oui",Tableau2[[#This Row],[Niveau]]+1,D46))</f>
        <v>5</v>
      </c>
      <c r="E47" s="3" cm="1">
        <f t="array" ref="E47">MIN(IFERROR(IF(D47-{0;1;2;3;4;5;6;7}&gt;=0,MATCH(D47-{0;1;2;3;4;5;6;7},D48:D$828,0)-1,""),""))</f>
        <v>0</v>
      </c>
      <c r="F47" s="4" t="s">
        <v>20</v>
      </c>
      <c r="G47" s="4" t="s">
        <v>31</v>
      </c>
      <c r="H47" s="4" t="s">
        <v>32</v>
      </c>
      <c r="I47" s="4" t="s">
        <v>18</v>
      </c>
      <c r="J47" s="4" t="s">
        <v>18</v>
      </c>
      <c r="K47" s="5">
        <v>22</v>
      </c>
      <c r="L47" s="5">
        <v>127.95</v>
      </c>
      <c r="M47" s="5">
        <f>IFERROR(_xlfn.XLOOKUP(Tableau2[[#This Row],[Groupe rem. article]],remises!$B$2:$B$5,remises!$C$2:$C$5),0)</f>
        <v>0.57999999999999996</v>
      </c>
      <c r="N47" s="5">
        <f t="shared" si="0"/>
        <v>0</v>
      </c>
      <c r="O47" s="5" t="str">
        <f ca="1">IFERROR(SUM(OFFSET(Tableau2[[#This Row],[MLP]],1,1,Tableau2[[#This Row],[nb sous niveau]],1)),"")</f>
        <v/>
      </c>
      <c r="P47" s="5">
        <f>IF(Tableau2[[#This Row],[Type Ligne Richel]]="détail",Tableau2[[#This Row],[Quantité Totale]]*Tableau2[[#This Row],[Prix unitaire HT]]*(1-Tableau2[[#This Row],[% remise ligne]])*(1+Tableau2[[#This Row],[comm]]),"")</f>
        <v>1182.258</v>
      </c>
      <c r="Q47" s="5" cm="1">
        <f t="array" aca="1" ref="Q4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1182.258</v>
      </c>
      <c r="R47" s="4" t="s">
        <v>26</v>
      </c>
      <c r="S47" s="5">
        <v>21.45</v>
      </c>
      <c r="T47" s="5">
        <v>471.9</v>
      </c>
    </row>
    <row r="48" spans="1:20" x14ac:dyDescent="0.2">
      <c r="A48" s="3">
        <v>9040000</v>
      </c>
      <c r="B48" s="4" t="s">
        <v>19</v>
      </c>
      <c r="C48" s="3">
        <v>4</v>
      </c>
      <c r="D48" s="3">
        <f>IF(Tableau2[[#This Row],[Parent]]="oui",Tableau2[[#This Row],[Niveau]]+1,IF(B47="oui",Tableau2[[#This Row],[Niveau]]+1,D47))</f>
        <v>5</v>
      </c>
      <c r="E48" s="3" cm="1">
        <f t="array" ref="E48">MIN(IFERROR(IF(D48-{0;1;2;3;4;5;6;7}&gt;=0,MATCH(D48-{0;1;2;3;4;5;6;7},D49:D$828,0)-1,""),""))</f>
        <v>0</v>
      </c>
      <c r="F48" s="4" t="s">
        <v>20</v>
      </c>
      <c r="G48" s="4" t="s">
        <v>73</v>
      </c>
      <c r="H48" s="4" t="s">
        <v>74</v>
      </c>
      <c r="I48" s="4" t="s">
        <v>18</v>
      </c>
      <c r="J48" s="4" t="s">
        <v>18</v>
      </c>
      <c r="K48" s="5">
        <v>22</v>
      </c>
      <c r="L48" s="5">
        <v>18.61</v>
      </c>
      <c r="M48" s="5">
        <f>IFERROR(_xlfn.XLOOKUP(Tableau2[[#This Row],[Groupe rem. article]],remises!$B$2:$B$5,remises!$C$2:$C$5),0)</f>
        <v>0.57999999999999996</v>
      </c>
      <c r="N48" s="5">
        <f t="shared" si="0"/>
        <v>0</v>
      </c>
      <c r="O48" s="5" t="str">
        <f ca="1">IFERROR(SUM(OFFSET(Tableau2[[#This Row],[MLP]],1,1,Tableau2[[#This Row],[nb sous niveau]],1)),"")</f>
        <v/>
      </c>
      <c r="P48" s="5">
        <f>IF(Tableau2[[#This Row],[Type Ligne Richel]]="détail",Tableau2[[#This Row],[Quantité Totale]]*Tableau2[[#This Row],[Prix unitaire HT]]*(1-Tableau2[[#This Row],[% remise ligne]])*(1+Tableau2[[#This Row],[comm]]),"")</f>
        <v>171.9564</v>
      </c>
      <c r="Q48" s="5" cm="1">
        <f t="array" aca="1" ref="Q4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171.9564</v>
      </c>
      <c r="R48" s="4" t="s">
        <v>26</v>
      </c>
      <c r="S48" s="5">
        <v>2.9689999999999999</v>
      </c>
      <c r="T48" s="5">
        <v>65.317999999999998</v>
      </c>
    </row>
    <row r="49" spans="1:20" x14ac:dyDescent="0.2">
      <c r="A49" s="3">
        <v>9050000</v>
      </c>
      <c r="B49" s="4" t="s">
        <v>19</v>
      </c>
      <c r="C49" s="3">
        <v>4</v>
      </c>
      <c r="D49" s="3">
        <f>IF(Tableau2[[#This Row],[Parent]]="oui",Tableau2[[#This Row],[Niveau]]+1,IF(B48="oui",Tableau2[[#This Row],[Niveau]]+1,D48))</f>
        <v>5</v>
      </c>
      <c r="E49" s="3" cm="1">
        <f t="array" ref="E49">MIN(IFERROR(IF(D49-{0;1;2;3;4;5;6;7}&gt;=0,MATCH(D49-{0;1;2;3;4;5;6;7},D50:D$828,0)-1,""),""))</f>
        <v>0</v>
      </c>
      <c r="F49" s="4" t="s">
        <v>20</v>
      </c>
      <c r="G49" s="4" t="s">
        <v>36</v>
      </c>
      <c r="H49" s="4" t="s">
        <v>37</v>
      </c>
      <c r="I49" s="4" t="s">
        <v>18</v>
      </c>
      <c r="J49" s="4" t="s">
        <v>18</v>
      </c>
      <c r="K49" s="5">
        <v>132</v>
      </c>
      <c r="L49" s="5">
        <v>0.17</v>
      </c>
      <c r="M49" s="5">
        <f>IFERROR(_xlfn.XLOOKUP(Tableau2[[#This Row],[Groupe rem. article]],remises!$B$2:$B$5,remises!$C$2:$C$5),0)</f>
        <v>0.53</v>
      </c>
      <c r="N49" s="5">
        <f t="shared" si="0"/>
        <v>0</v>
      </c>
      <c r="O49" s="5" t="str">
        <f ca="1">IFERROR(SUM(OFFSET(Tableau2[[#This Row],[MLP]],1,1,Tableau2[[#This Row],[nb sous niveau]],1)),"")</f>
        <v/>
      </c>
      <c r="P49" s="5">
        <f>IF(Tableau2[[#This Row],[Type Ligne Richel]]="détail",Tableau2[[#This Row],[Quantité Totale]]*Tableau2[[#This Row],[Prix unitaire HT]]*(1-Tableau2[[#This Row],[% remise ligne]])*(1+Tableau2[[#This Row],[comm]]),"")</f>
        <v>10.546799999999999</v>
      </c>
      <c r="Q49" s="5" cm="1">
        <f t="array" aca="1" ref="Q4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10.546799999999999</v>
      </c>
      <c r="R49" s="4" t="s">
        <v>35</v>
      </c>
      <c r="S49" s="5">
        <v>1.4999999999999999E-2</v>
      </c>
      <c r="T49" s="5">
        <v>1.98</v>
      </c>
    </row>
    <row r="50" spans="1:20" x14ac:dyDescent="0.2">
      <c r="A50" s="3">
        <v>9060000</v>
      </c>
      <c r="B50" s="4" t="s">
        <v>19</v>
      </c>
      <c r="C50" s="3">
        <v>4</v>
      </c>
      <c r="D50" s="3">
        <f>IF(Tableau2[[#This Row],[Parent]]="oui",Tableau2[[#This Row],[Niveau]]+1,IF(B49="oui",Tableau2[[#This Row],[Niveau]]+1,D49))</f>
        <v>5</v>
      </c>
      <c r="E50" s="3" cm="1">
        <f t="array" ref="E50">MIN(IFERROR(IF(D50-{0;1;2;3;4;5;6;7}&gt;=0,MATCH(D50-{0;1;2;3;4;5;6;7},D51:D$828,0)-1,""),""))</f>
        <v>0</v>
      </c>
      <c r="F50" s="4" t="s">
        <v>20</v>
      </c>
      <c r="G50" s="4" t="s">
        <v>38</v>
      </c>
      <c r="H50" s="4" t="s">
        <v>39</v>
      </c>
      <c r="I50" s="4" t="s">
        <v>18</v>
      </c>
      <c r="J50" s="4" t="s">
        <v>18</v>
      </c>
      <c r="K50" s="5">
        <v>132</v>
      </c>
      <c r="L50" s="5">
        <v>0.12</v>
      </c>
      <c r="M50" s="5">
        <f>IFERROR(_xlfn.XLOOKUP(Tableau2[[#This Row],[Groupe rem. article]],remises!$B$2:$B$5,remises!$C$2:$C$5),0)</f>
        <v>0.53</v>
      </c>
      <c r="N50" s="5">
        <f t="shared" si="0"/>
        <v>0</v>
      </c>
      <c r="O50" s="5" t="str">
        <f ca="1">IFERROR(SUM(OFFSET(Tableau2[[#This Row],[MLP]],1,1,Tableau2[[#This Row],[nb sous niveau]],1)),"")</f>
        <v/>
      </c>
      <c r="P50" s="5">
        <f>IF(Tableau2[[#This Row],[Type Ligne Richel]]="détail",Tableau2[[#This Row],[Quantité Totale]]*Tableau2[[#This Row],[Prix unitaire HT]]*(1-Tableau2[[#This Row],[% remise ligne]])*(1+Tableau2[[#This Row],[comm]]),"")</f>
        <v>7.4447999999999999</v>
      </c>
      <c r="Q50" s="5" cm="1">
        <f t="array" aca="1" ref="Q5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7.4447999999999999</v>
      </c>
      <c r="R50" s="4" t="s">
        <v>35</v>
      </c>
      <c r="S50" s="5">
        <v>3.0000000000000001E-3</v>
      </c>
      <c r="T50" s="5">
        <v>0.39600000000000002</v>
      </c>
    </row>
    <row r="51" spans="1:20" x14ac:dyDescent="0.2">
      <c r="A51" s="3">
        <v>9070000</v>
      </c>
      <c r="B51" s="4" t="s">
        <v>19</v>
      </c>
      <c r="C51" s="3">
        <v>4</v>
      </c>
      <c r="D51" s="3">
        <f>IF(Tableau2[[#This Row],[Parent]]="oui",Tableau2[[#This Row],[Niveau]]+1,IF(B50="oui",Tableau2[[#This Row],[Niveau]]+1,D50))</f>
        <v>5</v>
      </c>
      <c r="E51" s="3" cm="1">
        <f t="array" ref="E51">MIN(IFERROR(IF(D51-{0;1;2;3;4;5;6;7}&gt;=0,MATCH(D51-{0;1;2;3;4;5;6;7},D52:D$828,0)-1,""),""))</f>
        <v>0</v>
      </c>
      <c r="F51" s="4" t="s">
        <v>20</v>
      </c>
      <c r="G51" s="4" t="s">
        <v>40</v>
      </c>
      <c r="H51" s="4" t="s">
        <v>41</v>
      </c>
      <c r="I51" s="4" t="s">
        <v>18</v>
      </c>
      <c r="J51" s="4" t="s">
        <v>18</v>
      </c>
      <c r="K51" s="5">
        <v>44</v>
      </c>
      <c r="L51" s="5">
        <v>0.16</v>
      </c>
      <c r="M51" s="5">
        <f>IFERROR(_xlfn.XLOOKUP(Tableau2[[#This Row],[Groupe rem. article]],remises!$B$2:$B$5,remises!$C$2:$C$5),0)</f>
        <v>0.53</v>
      </c>
      <c r="N51" s="5">
        <f t="shared" si="0"/>
        <v>0</v>
      </c>
      <c r="O51" s="5" t="str">
        <f ca="1">IFERROR(SUM(OFFSET(Tableau2[[#This Row],[MLP]],1,1,Tableau2[[#This Row],[nb sous niveau]],1)),"")</f>
        <v/>
      </c>
      <c r="P51" s="5">
        <f>IF(Tableau2[[#This Row],[Type Ligne Richel]]="détail",Tableau2[[#This Row],[Quantité Totale]]*Tableau2[[#This Row],[Prix unitaire HT]]*(1-Tableau2[[#This Row],[% remise ligne]])*(1+Tableau2[[#This Row],[comm]]),"")</f>
        <v>3.3087999999999997</v>
      </c>
      <c r="Q51" s="5" cm="1">
        <f t="array" aca="1" ref="Q5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3.3087999999999997</v>
      </c>
      <c r="R51" s="4" t="s">
        <v>35</v>
      </c>
      <c r="S51" s="5">
        <v>7.0000000000000001E-3</v>
      </c>
      <c r="T51" s="5">
        <v>0.308</v>
      </c>
    </row>
    <row r="52" spans="1:20" x14ac:dyDescent="0.2">
      <c r="A52" s="3">
        <v>9080000</v>
      </c>
      <c r="B52" s="4" t="s">
        <v>19</v>
      </c>
      <c r="C52" s="3">
        <v>4</v>
      </c>
      <c r="D52" s="3">
        <f>IF(Tableau2[[#This Row],[Parent]]="oui",Tableau2[[#This Row],[Niveau]]+1,IF(B51="oui",Tableau2[[#This Row],[Niveau]]+1,D51))</f>
        <v>5</v>
      </c>
      <c r="E52" s="3" cm="1">
        <f t="array" ref="E52">MIN(IFERROR(IF(D52-{0;1;2;3;4;5;6;7}&gt;=0,MATCH(D52-{0;1;2;3;4;5;6;7},D53:D$828,0)-1,""),""))</f>
        <v>0</v>
      </c>
      <c r="F52" s="4" t="s">
        <v>20</v>
      </c>
      <c r="G52" s="4" t="s">
        <v>42</v>
      </c>
      <c r="H52" s="4" t="s">
        <v>43</v>
      </c>
      <c r="I52" s="4" t="s">
        <v>18</v>
      </c>
      <c r="J52" s="4" t="s">
        <v>18</v>
      </c>
      <c r="K52" s="5">
        <v>3.74</v>
      </c>
      <c r="L52" s="5">
        <v>7.32</v>
      </c>
      <c r="M52" s="5">
        <f>IFERROR(_xlfn.XLOOKUP(Tableau2[[#This Row],[Groupe rem. article]],remises!$B$2:$B$5,remises!$C$2:$C$5),0)</f>
        <v>0.53</v>
      </c>
      <c r="N52" s="5">
        <f t="shared" si="0"/>
        <v>0</v>
      </c>
      <c r="O52" s="5" t="str">
        <f ca="1">IFERROR(SUM(OFFSET(Tableau2[[#This Row],[MLP]],1,1,Tableau2[[#This Row],[nb sous niveau]],1)),"")</f>
        <v/>
      </c>
      <c r="P52" s="5">
        <f>IF(Tableau2[[#This Row],[Type Ligne Richel]]="détail",Tableau2[[#This Row],[Quantité Totale]]*Tableau2[[#This Row],[Prix unitaire HT]]*(1-Tableau2[[#This Row],[% remise ligne]])*(1+Tableau2[[#This Row],[comm]]),"")</f>
        <v>12.867096</v>
      </c>
      <c r="Q52" s="5" cm="1">
        <f t="array" aca="1" ref="Q5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12.867096</v>
      </c>
      <c r="R52" s="4" t="s">
        <v>35</v>
      </c>
      <c r="S52" s="5">
        <v>0.56499999999999995</v>
      </c>
      <c r="T52" s="5">
        <v>2.1131000000000002</v>
      </c>
    </row>
    <row r="53" spans="1:20" x14ac:dyDescent="0.2">
      <c r="A53" s="3">
        <v>9090000</v>
      </c>
      <c r="B53" s="4" t="s">
        <v>19</v>
      </c>
      <c r="C53" s="3">
        <v>4</v>
      </c>
      <c r="D53" s="3">
        <f>IF(Tableau2[[#This Row],[Parent]]="oui",Tableau2[[#This Row],[Niveau]]+1,IF(B52="oui",Tableau2[[#This Row],[Niveau]]+1,D52))</f>
        <v>5</v>
      </c>
      <c r="E53" s="3" cm="1">
        <f t="array" ref="E53">MIN(IFERROR(IF(D53-{0;1;2;3;4;5;6;7}&gt;=0,MATCH(D53-{0;1;2;3;4;5;6;7},D54:D$828,0)-1,""),""))</f>
        <v>0</v>
      </c>
      <c r="F53" s="4" t="s">
        <v>20</v>
      </c>
      <c r="G53" s="4" t="s">
        <v>75</v>
      </c>
      <c r="H53" s="4" t="s">
        <v>76</v>
      </c>
      <c r="I53" s="4" t="s">
        <v>18</v>
      </c>
      <c r="J53" s="4" t="s">
        <v>18</v>
      </c>
      <c r="K53" s="5">
        <v>22</v>
      </c>
      <c r="L53" s="5">
        <v>0.51</v>
      </c>
      <c r="M53" s="5">
        <f>IFERROR(_xlfn.XLOOKUP(Tableau2[[#This Row],[Groupe rem. article]],remises!$B$2:$B$5,remises!$C$2:$C$5),0)</f>
        <v>0.53</v>
      </c>
      <c r="N53" s="5">
        <f t="shared" si="0"/>
        <v>0</v>
      </c>
      <c r="O53" s="5" t="str">
        <f ca="1">IFERROR(SUM(OFFSET(Tableau2[[#This Row],[MLP]],1,1,Tableau2[[#This Row],[nb sous niveau]],1)),"")</f>
        <v/>
      </c>
      <c r="P53" s="5">
        <f>IF(Tableau2[[#This Row],[Type Ligne Richel]]="détail",Tableau2[[#This Row],[Quantité Totale]]*Tableau2[[#This Row],[Prix unitaire HT]]*(1-Tableau2[[#This Row],[% remise ligne]])*(1+Tableau2[[#This Row],[comm]]),"")</f>
        <v>5.2733999999999996</v>
      </c>
      <c r="Q53" s="5" cm="1">
        <f t="array" aca="1" ref="Q5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5.2733999999999996</v>
      </c>
      <c r="R53" s="4" t="s">
        <v>35</v>
      </c>
      <c r="S53" s="5">
        <v>0.03</v>
      </c>
      <c r="T53" s="5">
        <v>0.66</v>
      </c>
    </row>
    <row r="54" spans="1:20" x14ac:dyDescent="0.2">
      <c r="A54" s="3">
        <v>9100000</v>
      </c>
      <c r="B54" s="4" t="s">
        <v>19</v>
      </c>
      <c r="C54" s="3">
        <v>4</v>
      </c>
      <c r="D54" s="3">
        <f>IF(Tableau2[[#This Row],[Parent]]="oui",Tableau2[[#This Row],[Niveau]]+1,IF(B53="oui",Tableau2[[#This Row],[Niveau]]+1,D53))</f>
        <v>5</v>
      </c>
      <c r="E54" s="3" cm="1">
        <f t="array" ref="E54">MIN(IFERROR(IF(D54-{0;1;2;3;4;5;6;7}&gt;=0,MATCH(D54-{0;1;2;3;4;5;6;7},D55:D$828,0)-1,""),""))</f>
        <v>0</v>
      </c>
      <c r="F54" s="4" t="s">
        <v>20</v>
      </c>
      <c r="G54" s="4" t="s">
        <v>77</v>
      </c>
      <c r="H54" s="4" t="s">
        <v>78</v>
      </c>
      <c r="I54" s="4" t="s">
        <v>18</v>
      </c>
      <c r="J54" s="4" t="s">
        <v>18</v>
      </c>
      <c r="K54" s="5">
        <v>22</v>
      </c>
      <c r="L54" s="5">
        <v>2.31</v>
      </c>
      <c r="M54" s="5">
        <f>IFERROR(_xlfn.XLOOKUP(Tableau2[[#This Row],[Groupe rem. article]],remises!$B$2:$B$5,remises!$C$2:$C$5),0)</f>
        <v>0.53</v>
      </c>
      <c r="N54" s="5">
        <f t="shared" si="0"/>
        <v>0</v>
      </c>
      <c r="O54" s="5" t="str">
        <f ca="1">IFERROR(SUM(OFFSET(Tableau2[[#This Row],[MLP]],1,1,Tableau2[[#This Row],[nb sous niveau]],1)),"")</f>
        <v/>
      </c>
      <c r="P54" s="5">
        <f>IF(Tableau2[[#This Row],[Type Ligne Richel]]="détail",Tableau2[[#This Row],[Quantité Totale]]*Tableau2[[#This Row],[Prix unitaire HT]]*(1-Tableau2[[#This Row],[% remise ligne]])*(1+Tableau2[[#This Row],[comm]]),"")</f>
        <v>23.885399999999997</v>
      </c>
      <c r="Q54" s="5" cm="1">
        <f t="array" aca="1" ref="Q5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23.885399999999997</v>
      </c>
      <c r="R54" s="4" t="s">
        <v>35</v>
      </c>
      <c r="S54" s="5">
        <v>0.31</v>
      </c>
      <c r="T54" s="5">
        <v>6.82</v>
      </c>
    </row>
    <row r="55" spans="1:20" x14ac:dyDescent="0.2">
      <c r="A55" s="3">
        <v>9110000</v>
      </c>
      <c r="B55" s="4" t="s">
        <v>19</v>
      </c>
      <c r="C55" s="3">
        <v>4</v>
      </c>
      <c r="D55" s="3">
        <f>IF(Tableau2[[#This Row],[Parent]]="oui",Tableau2[[#This Row],[Niveau]]+1,IF(B54="oui",Tableau2[[#This Row],[Niveau]]+1,D54))</f>
        <v>5</v>
      </c>
      <c r="E55" s="3" cm="1">
        <f t="array" ref="E55">MIN(IFERROR(IF(D55-{0;1;2;3;4;5;6;7}&gt;=0,MATCH(D55-{0;1;2;3;4;5;6;7},D56:D$828,0)-1,""),""))</f>
        <v>0</v>
      </c>
      <c r="F55" s="4" t="s">
        <v>20</v>
      </c>
      <c r="G55" s="4" t="s">
        <v>79</v>
      </c>
      <c r="H55" s="4" t="s">
        <v>80</v>
      </c>
      <c r="I55" s="4" t="s">
        <v>18</v>
      </c>
      <c r="J55" s="4" t="s">
        <v>18</v>
      </c>
      <c r="K55" s="5">
        <v>22</v>
      </c>
      <c r="L55" s="5">
        <v>0.5</v>
      </c>
      <c r="M55" s="5">
        <f>IFERROR(_xlfn.XLOOKUP(Tableau2[[#This Row],[Groupe rem. article]],remises!$B$2:$B$5,remises!$C$2:$C$5),0)</f>
        <v>0.53</v>
      </c>
      <c r="N55" s="5">
        <f t="shared" si="0"/>
        <v>0</v>
      </c>
      <c r="O55" s="5" t="str">
        <f ca="1">IFERROR(SUM(OFFSET(Tableau2[[#This Row],[MLP]],1,1,Tableau2[[#This Row],[nb sous niveau]],1)),"")</f>
        <v/>
      </c>
      <c r="P55" s="5">
        <f>IF(Tableau2[[#This Row],[Type Ligne Richel]]="détail",Tableau2[[#This Row],[Quantité Totale]]*Tableau2[[#This Row],[Prix unitaire HT]]*(1-Tableau2[[#This Row],[% remise ligne]])*(1+Tableau2[[#This Row],[comm]]),"")</f>
        <v>5.17</v>
      </c>
      <c r="Q55" s="5" cm="1">
        <f t="array" aca="1" ref="Q5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5.17</v>
      </c>
      <c r="R55" s="4" t="s">
        <v>35</v>
      </c>
      <c r="S55" s="5">
        <v>0.03</v>
      </c>
      <c r="T55" s="5">
        <v>0.66</v>
      </c>
    </row>
    <row r="56" spans="1:20" x14ac:dyDescent="0.2">
      <c r="A56" s="3">
        <v>9120000</v>
      </c>
      <c r="B56" s="4" t="s">
        <v>19</v>
      </c>
      <c r="C56" s="3">
        <v>4</v>
      </c>
      <c r="D56" s="3">
        <f>IF(Tableau2[[#This Row],[Parent]]="oui",Tableau2[[#This Row],[Niveau]]+1,IF(B55="oui",Tableau2[[#This Row],[Niveau]]+1,D55))</f>
        <v>5</v>
      </c>
      <c r="E56" s="3" cm="1">
        <f t="array" ref="E56">MIN(IFERROR(IF(D56-{0;1;2;3;4;5;6;7}&gt;=0,MATCH(D56-{0;1;2;3;4;5;6;7},D57:D$828,0)-1,""),""))</f>
        <v>0</v>
      </c>
      <c r="F56" s="4" t="s">
        <v>20</v>
      </c>
      <c r="G56" s="4" t="s">
        <v>81</v>
      </c>
      <c r="H56" s="4" t="s">
        <v>82</v>
      </c>
      <c r="I56" s="4" t="s">
        <v>18</v>
      </c>
      <c r="J56" s="4" t="s">
        <v>18</v>
      </c>
      <c r="K56" s="5">
        <v>22</v>
      </c>
      <c r="L56" s="5">
        <v>0.16</v>
      </c>
      <c r="M56" s="5">
        <f>IFERROR(_xlfn.XLOOKUP(Tableau2[[#This Row],[Groupe rem. article]],remises!$B$2:$B$5,remises!$C$2:$C$5),0)</f>
        <v>0.53</v>
      </c>
      <c r="N56" s="5">
        <f t="shared" si="0"/>
        <v>0</v>
      </c>
      <c r="O56" s="5" t="str">
        <f ca="1">IFERROR(SUM(OFFSET(Tableau2[[#This Row],[MLP]],1,1,Tableau2[[#This Row],[nb sous niveau]],1)),"")</f>
        <v/>
      </c>
      <c r="P56" s="5">
        <f>IF(Tableau2[[#This Row],[Type Ligne Richel]]="détail",Tableau2[[#This Row],[Quantité Totale]]*Tableau2[[#This Row],[Prix unitaire HT]]*(1-Tableau2[[#This Row],[% remise ligne]])*(1+Tableau2[[#This Row],[comm]]),"")</f>
        <v>1.6543999999999999</v>
      </c>
      <c r="Q56" s="5" cm="1">
        <f t="array" aca="1" ref="Q5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1.6543999999999999</v>
      </c>
      <c r="R56" s="4" t="s">
        <v>35</v>
      </c>
      <c r="S56" s="5">
        <v>7.0000000000000001E-3</v>
      </c>
      <c r="T56" s="5">
        <v>0.154</v>
      </c>
    </row>
    <row r="57" spans="1:20" x14ac:dyDescent="0.2">
      <c r="A57" s="3">
        <v>9130000</v>
      </c>
      <c r="B57" s="4" t="s">
        <v>19</v>
      </c>
      <c r="C57" s="3">
        <v>4</v>
      </c>
      <c r="D57" s="3">
        <f>IF(Tableau2[[#This Row],[Parent]]="oui",Tableau2[[#This Row],[Niveau]]+1,IF(B56="oui",Tableau2[[#This Row],[Niveau]]+1,D56))</f>
        <v>5</v>
      </c>
      <c r="E57" s="3" cm="1">
        <f t="array" ref="E57">MIN(IFERROR(IF(D57-{0;1;2;3;4;5;6;7}&gt;=0,MATCH(D57-{0;1;2;3;4;5;6;7},D58:D$828,0)-1,""),""))</f>
        <v>0</v>
      </c>
      <c r="F57" s="4" t="s">
        <v>20</v>
      </c>
      <c r="G57" s="4" t="s">
        <v>83</v>
      </c>
      <c r="H57" s="4" t="s">
        <v>84</v>
      </c>
      <c r="I57" s="4" t="s">
        <v>18</v>
      </c>
      <c r="J57" s="4" t="s">
        <v>18</v>
      </c>
      <c r="K57" s="5">
        <v>4.07</v>
      </c>
      <c r="L57" s="5">
        <v>4.5</v>
      </c>
      <c r="M57" s="5">
        <f>IFERROR(_xlfn.XLOOKUP(Tableau2[[#This Row],[Groupe rem. article]],remises!$B$2:$B$5,remises!$C$2:$C$5),0)</f>
        <v>0.53</v>
      </c>
      <c r="N57" s="5">
        <f t="shared" si="0"/>
        <v>0</v>
      </c>
      <c r="O57" s="5" t="str">
        <f ca="1">IFERROR(SUM(OFFSET(Tableau2[[#This Row],[MLP]],1,1,Tableau2[[#This Row],[nb sous niveau]],1)),"")</f>
        <v/>
      </c>
      <c r="P57" s="5">
        <f>IF(Tableau2[[#This Row],[Type Ligne Richel]]="détail",Tableau2[[#This Row],[Quantité Totale]]*Tableau2[[#This Row],[Prix unitaire HT]]*(1-Tableau2[[#This Row],[% remise ligne]])*(1+Tableau2[[#This Row],[comm]]),"")</f>
        <v>8.6080500000000004</v>
      </c>
      <c r="Q57" s="5" cm="1">
        <f t="array" aca="1" ref="Q5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8.6080500000000004</v>
      </c>
      <c r="R57" s="4" t="s">
        <v>35</v>
      </c>
      <c r="S57" s="5">
        <v>1</v>
      </c>
      <c r="T57" s="5">
        <v>4.07</v>
      </c>
    </row>
    <row r="58" spans="1:20" x14ac:dyDescent="0.2">
      <c r="A58" s="3">
        <v>9140000</v>
      </c>
      <c r="B58" s="4" t="s">
        <v>19</v>
      </c>
      <c r="C58" s="3">
        <v>4</v>
      </c>
      <c r="D58" s="3">
        <f>IF(Tableau2[[#This Row],[Parent]]="oui",Tableau2[[#This Row],[Niveau]]+1,IF(B57="oui",Tableau2[[#This Row],[Niveau]]+1,D57))</f>
        <v>5</v>
      </c>
      <c r="E58" s="3" cm="1">
        <f t="array" ref="E58">MIN(IFERROR(IF(D58-{0;1;2;3;4;5;6;7}&gt;=0,MATCH(D58-{0;1;2;3;4;5;6;7},D59:D$828,0)-1,""),""))</f>
        <v>0</v>
      </c>
      <c r="F58" s="4" t="s">
        <v>20</v>
      </c>
      <c r="G58" s="4" t="s">
        <v>85</v>
      </c>
      <c r="H58" s="4" t="s">
        <v>86</v>
      </c>
      <c r="I58" s="4" t="s">
        <v>18</v>
      </c>
      <c r="J58" s="4" t="s">
        <v>18</v>
      </c>
      <c r="K58" s="5">
        <v>44</v>
      </c>
      <c r="L58" s="5">
        <v>0.38</v>
      </c>
      <c r="M58" s="5">
        <f>IFERROR(_xlfn.XLOOKUP(Tableau2[[#This Row],[Groupe rem. article]],remises!$B$2:$B$5,remises!$C$2:$C$5),0)</f>
        <v>0.53</v>
      </c>
      <c r="N58" s="5">
        <f t="shared" si="0"/>
        <v>0</v>
      </c>
      <c r="O58" s="5" t="str">
        <f ca="1">IFERROR(SUM(OFFSET(Tableau2[[#This Row],[MLP]],1,1,Tableau2[[#This Row],[nb sous niveau]],1)),"")</f>
        <v/>
      </c>
      <c r="P58" s="5">
        <f>IF(Tableau2[[#This Row],[Type Ligne Richel]]="détail",Tableau2[[#This Row],[Quantité Totale]]*Tableau2[[#This Row],[Prix unitaire HT]]*(1-Tableau2[[#This Row],[% remise ligne]])*(1+Tableau2[[#This Row],[comm]]),"")</f>
        <v>7.8583999999999987</v>
      </c>
      <c r="Q58" s="5" cm="1">
        <f t="array" aca="1" ref="Q5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7.8583999999999987</v>
      </c>
      <c r="R58" s="4" t="s">
        <v>35</v>
      </c>
      <c r="S58" s="5">
        <v>0.01</v>
      </c>
      <c r="T58" s="5">
        <v>0.44</v>
      </c>
    </row>
    <row r="59" spans="1:20" x14ac:dyDescent="0.2">
      <c r="A59" s="3">
        <v>9150000</v>
      </c>
      <c r="B59" s="4" t="s">
        <v>19</v>
      </c>
      <c r="C59" s="3">
        <v>4</v>
      </c>
      <c r="D59" s="3">
        <f>IF(Tableau2[[#This Row],[Parent]]="oui",Tableau2[[#This Row],[Niveau]]+1,IF(B58="oui",Tableau2[[#This Row],[Niveau]]+1,D58))</f>
        <v>5</v>
      </c>
      <c r="E59" s="3" cm="1">
        <f t="array" ref="E59">MIN(IFERROR(IF(D59-{0;1;2;3;4;5;6;7}&gt;=0,MATCH(D59-{0;1;2;3;4;5;6;7},D60:D$828,0)-1,""),""))</f>
        <v>0</v>
      </c>
      <c r="F59" s="4" t="s">
        <v>20</v>
      </c>
      <c r="G59" s="4" t="s">
        <v>46</v>
      </c>
      <c r="H59" s="4" t="s">
        <v>47</v>
      </c>
      <c r="I59" s="4" t="s">
        <v>18</v>
      </c>
      <c r="J59" s="4" t="s">
        <v>18</v>
      </c>
      <c r="K59" s="5">
        <v>22</v>
      </c>
      <c r="L59" s="5">
        <v>0.84</v>
      </c>
      <c r="M59" s="5">
        <f>IFERROR(_xlfn.XLOOKUP(Tableau2[[#This Row],[Groupe rem. article]],remises!$B$2:$B$5,remises!$C$2:$C$5),0)</f>
        <v>0.53</v>
      </c>
      <c r="N59" s="5">
        <f t="shared" si="0"/>
        <v>0</v>
      </c>
      <c r="O59" s="5" t="str">
        <f ca="1">IFERROR(SUM(OFFSET(Tableau2[[#This Row],[MLP]],1,1,Tableau2[[#This Row],[nb sous niveau]],1)),"")</f>
        <v/>
      </c>
      <c r="P59" s="5">
        <f>IF(Tableau2[[#This Row],[Type Ligne Richel]]="détail",Tableau2[[#This Row],[Quantité Totale]]*Tableau2[[#This Row],[Prix unitaire HT]]*(1-Tableau2[[#This Row],[% remise ligne]])*(1+Tableau2[[#This Row],[comm]]),"")</f>
        <v>8.6855999999999991</v>
      </c>
      <c r="Q59" s="5" cm="1">
        <f t="array" aca="1" ref="Q5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8.6855999999999991</v>
      </c>
      <c r="R59" s="4" t="s">
        <v>35</v>
      </c>
      <c r="S59" s="5">
        <v>4.4999999999999998E-2</v>
      </c>
      <c r="T59" s="5">
        <v>0.99</v>
      </c>
    </row>
    <row r="60" spans="1:20" x14ac:dyDescent="0.2">
      <c r="A60" s="3">
        <v>9160000</v>
      </c>
      <c r="B60" s="4" t="s">
        <v>19</v>
      </c>
      <c r="C60" s="3">
        <v>4</v>
      </c>
      <c r="D60" s="3">
        <f>IF(Tableau2[[#This Row],[Parent]]="oui",Tableau2[[#This Row],[Niveau]]+1,IF(B59="oui",Tableau2[[#This Row],[Niveau]]+1,D59))</f>
        <v>5</v>
      </c>
      <c r="E60" s="3" cm="1">
        <f t="array" ref="E60">MIN(IFERROR(IF(D60-{0;1;2;3;4;5;6;7}&gt;=0,MATCH(D60-{0;1;2;3;4;5;6;7},D61:D$828,0)-1,""),""))</f>
        <v>0</v>
      </c>
      <c r="F60" s="4" t="s">
        <v>20</v>
      </c>
      <c r="G60" s="4" t="s">
        <v>52</v>
      </c>
      <c r="H60" s="4" t="s">
        <v>53</v>
      </c>
      <c r="I60" s="4" t="s">
        <v>18</v>
      </c>
      <c r="J60" s="4" t="s">
        <v>18</v>
      </c>
      <c r="K60" s="5">
        <v>22</v>
      </c>
      <c r="L60" s="5">
        <v>0.81</v>
      </c>
      <c r="M60" s="5">
        <f>IFERROR(_xlfn.XLOOKUP(Tableau2[[#This Row],[Groupe rem. article]],remises!$B$2:$B$5,remises!$C$2:$C$5),0)</f>
        <v>0.53</v>
      </c>
      <c r="N60" s="5">
        <f t="shared" si="0"/>
        <v>0</v>
      </c>
      <c r="O60" s="5" t="str">
        <f ca="1">IFERROR(SUM(OFFSET(Tableau2[[#This Row],[MLP]],1,1,Tableau2[[#This Row],[nb sous niveau]],1)),"")</f>
        <v/>
      </c>
      <c r="P60" s="5">
        <f>IF(Tableau2[[#This Row],[Type Ligne Richel]]="détail",Tableau2[[#This Row],[Quantité Totale]]*Tableau2[[#This Row],[Prix unitaire HT]]*(1-Tableau2[[#This Row],[% remise ligne]])*(1+Tableau2[[#This Row],[comm]]),"")</f>
        <v>8.3753999999999991</v>
      </c>
      <c r="Q60" s="5" cm="1">
        <f t="array" aca="1" ref="Q6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8.3753999999999991</v>
      </c>
      <c r="R60" s="4" t="s">
        <v>35</v>
      </c>
      <c r="S60" s="5">
        <v>0.05</v>
      </c>
      <c r="T60" s="5">
        <v>1.1000000000000001</v>
      </c>
    </row>
    <row r="61" spans="1:20" x14ac:dyDescent="0.2">
      <c r="A61" s="3">
        <v>9170000</v>
      </c>
      <c r="B61" s="4" t="s">
        <v>19</v>
      </c>
      <c r="C61" s="3">
        <v>4</v>
      </c>
      <c r="D61" s="3">
        <f>IF(Tableau2[[#This Row],[Parent]]="oui",Tableau2[[#This Row],[Niveau]]+1,IF(B60="oui",Tableau2[[#This Row],[Niveau]]+1,D60))</f>
        <v>5</v>
      </c>
      <c r="E61" s="3" cm="1">
        <f t="array" ref="E61">MIN(IFERROR(IF(D61-{0;1;2;3;4;5;6;7}&gt;=0,MATCH(D61-{0;1;2;3;4;5;6;7},D62:D$828,0)-1,""),""))</f>
        <v>0</v>
      </c>
      <c r="F61" s="4" t="s">
        <v>20</v>
      </c>
      <c r="G61" s="4" t="s">
        <v>33</v>
      </c>
      <c r="H61" s="4" t="s">
        <v>34</v>
      </c>
      <c r="I61" s="4" t="s">
        <v>18</v>
      </c>
      <c r="J61" s="4" t="s">
        <v>18</v>
      </c>
      <c r="K61" s="5">
        <v>66</v>
      </c>
      <c r="L61" s="5">
        <v>0.21</v>
      </c>
      <c r="M61" s="5">
        <f>IFERROR(_xlfn.XLOOKUP(Tableau2[[#This Row],[Groupe rem. article]],remises!$B$2:$B$5,remises!$C$2:$C$5),0)</f>
        <v>0.53</v>
      </c>
      <c r="N61" s="5">
        <f t="shared" si="0"/>
        <v>0</v>
      </c>
      <c r="O61" s="5" t="str">
        <f ca="1">IFERROR(SUM(OFFSET(Tableau2[[#This Row],[MLP]],1,1,Tableau2[[#This Row],[nb sous niveau]],1)),"")</f>
        <v/>
      </c>
      <c r="P61" s="5">
        <f>IF(Tableau2[[#This Row],[Type Ligne Richel]]="détail",Tableau2[[#This Row],[Quantité Totale]]*Tableau2[[#This Row],[Prix unitaire HT]]*(1-Tableau2[[#This Row],[% remise ligne]])*(1+Tableau2[[#This Row],[comm]]),"")</f>
        <v>6.5141999999999998</v>
      </c>
      <c r="Q61" s="5" cm="1">
        <f t="array" aca="1" ref="Q6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6.5141999999999998</v>
      </c>
      <c r="R61" s="4" t="s">
        <v>35</v>
      </c>
      <c r="S61" s="5">
        <v>0.01</v>
      </c>
      <c r="T61" s="5">
        <v>0.66</v>
      </c>
    </row>
    <row r="62" spans="1:20" x14ac:dyDescent="0.2">
      <c r="A62" s="3">
        <v>9180000</v>
      </c>
      <c r="B62" s="4" t="s">
        <v>19</v>
      </c>
      <c r="C62" s="3">
        <v>4</v>
      </c>
      <c r="D62" s="3">
        <f>IF(Tableau2[[#This Row],[Parent]]="oui",Tableau2[[#This Row],[Niveau]]+1,IF(B61="oui",Tableau2[[#This Row],[Niveau]]+1,D61))</f>
        <v>5</v>
      </c>
      <c r="E62" s="3" cm="1">
        <f t="array" ref="E62">MIN(IFERROR(IF(D62-{0;1;2;3;4;5;6;7}&gt;=0,MATCH(D62-{0;1;2;3;4;5;6;7},D63:D$828,0)-1,""),""))</f>
        <v>0</v>
      </c>
      <c r="F62" s="4" t="s">
        <v>20</v>
      </c>
      <c r="G62" s="4" t="s">
        <v>50</v>
      </c>
      <c r="H62" s="4" t="s">
        <v>51</v>
      </c>
      <c r="I62" s="4" t="s">
        <v>18</v>
      </c>
      <c r="J62" s="4" t="s">
        <v>18</v>
      </c>
      <c r="K62" s="5">
        <v>286</v>
      </c>
      <c r="L62" s="5">
        <v>0.09</v>
      </c>
      <c r="M62" s="5">
        <f>IFERROR(_xlfn.XLOOKUP(Tableau2[[#This Row],[Groupe rem. article]],remises!$B$2:$B$5,remises!$C$2:$C$5),0)</f>
        <v>0.53</v>
      </c>
      <c r="N62" s="5">
        <f t="shared" si="0"/>
        <v>0</v>
      </c>
      <c r="O62" s="5" t="str">
        <f ca="1">IFERROR(SUM(OFFSET(Tableau2[[#This Row],[MLP]],1,1,Tableau2[[#This Row],[nb sous niveau]],1)),"")</f>
        <v/>
      </c>
      <c r="P62" s="5">
        <f>IF(Tableau2[[#This Row],[Type Ligne Richel]]="détail",Tableau2[[#This Row],[Quantité Totale]]*Tableau2[[#This Row],[Prix unitaire HT]]*(1-Tableau2[[#This Row],[% remise ligne]])*(1+Tableau2[[#This Row],[comm]]),"")</f>
        <v>12.097799999999999</v>
      </c>
      <c r="Q62" s="5" cm="1">
        <f t="array" aca="1" ref="Q6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12.097799999999999</v>
      </c>
      <c r="R62" s="4" t="s">
        <v>35</v>
      </c>
      <c r="S62" s="5">
        <v>5.0000000000000001E-3</v>
      </c>
      <c r="T62" s="5">
        <v>1.43</v>
      </c>
    </row>
    <row r="63" spans="1:20" x14ac:dyDescent="0.2">
      <c r="A63" s="3">
        <v>10000000</v>
      </c>
      <c r="B63" s="4" t="s">
        <v>14</v>
      </c>
      <c r="C63" s="3">
        <v>3</v>
      </c>
      <c r="D63" s="3">
        <f>IF(Tableau2[[#This Row],[Parent]]="oui",Tableau2[[#This Row],[Niveau]]+1,IF(B62="oui",Tableau2[[#This Row],[Niveau]]+1,D62))</f>
        <v>4</v>
      </c>
      <c r="E63" s="3" cm="1">
        <f t="array" ref="E63">MIN(IFERROR(IF(D63-{0;1;2;3;4;5;6;7}&gt;=0,MATCH(D63-{0;1;2;3;4;5;6;7},D64:D$828,0)-1,""),""))</f>
        <v>17</v>
      </c>
      <c r="F63" s="4" t="s">
        <v>23</v>
      </c>
      <c r="G63" s="4" t="s">
        <v>87</v>
      </c>
      <c r="H63" s="4" t="s">
        <v>88</v>
      </c>
      <c r="I63" s="4" t="s">
        <v>18</v>
      </c>
      <c r="J63" s="4" t="s">
        <v>18</v>
      </c>
      <c r="K63" s="5">
        <v>22</v>
      </c>
      <c r="L63" s="5">
        <v>380.72454545454548</v>
      </c>
      <c r="M63" s="5">
        <f>IFERROR(_xlfn.XLOOKUP(Tableau2[[#This Row],[Groupe rem. article]],remises!$B$2:$B$5,remises!$C$2:$C$5),0)</f>
        <v>0.57999999999999996</v>
      </c>
      <c r="N63" s="5">
        <f t="shared" si="0"/>
        <v>0</v>
      </c>
      <c r="O63" s="5">
        <f ca="1">IFERROR(SUM(OFFSET(Tableau2[[#This Row],[MLP]],1,1,Tableau2[[#This Row],[nb sous niveau]],1)),"")</f>
        <v>3535.9822960000006</v>
      </c>
      <c r="P63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3" s="5" cm="1">
        <f t="array" aca="1" ref="Q6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3535.9822960000006</v>
      </c>
      <c r="R63" s="4" t="s">
        <v>26</v>
      </c>
      <c r="S63" s="5">
        <v>44.338999999999999</v>
      </c>
      <c r="T63" s="5">
        <v>1273.0091</v>
      </c>
    </row>
    <row r="64" spans="1:20" x14ac:dyDescent="0.2">
      <c r="A64" s="3">
        <v>10010000</v>
      </c>
      <c r="B64" s="4" t="s">
        <v>19</v>
      </c>
      <c r="C64" s="3">
        <v>4</v>
      </c>
      <c r="D64" s="3">
        <f>IF(Tableau2[[#This Row],[Parent]]="oui",Tableau2[[#This Row],[Niveau]]+1,IF(B63="oui",Tableau2[[#This Row],[Niveau]]+1,D63))</f>
        <v>5</v>
      </c>
      <c r="E64" s="3" cm="1">
        <f t="array" ref="E64">MIN(IFERROR(IF(D64-{0;1;2;3;4;5;6;7}&gt;=0,MATCH(D64-{0;1;2;3;4;5;6;7},D65:D$828,0)-1,""),""))</f>
        <v>0</v>
      </c>
      <c r="F64" s="4" t="s">
        <v>20</v>
      </c>
      <c r="G64" s="4" t="s">
        <v>27</v>
      </c>
      <c r="H64" s="4" t="s">
        <v>28</v>
      </c>
      <c r="I64" s="4" t="s">
        <v>18</v>
      </c>
      <c r="J64" s="4" t="s">
        <v>18</v>
      </c>
      <c r="K64" s="5">
        <v>22</v>
      </c>
      <c r="L64" s="5">
        <v>60.79</v>
      </c>
      <c r="M64" s="5">
        <f>IFERROR(_xlfn.XLOOKUP(Tableau2[[#This Row],[Groupe rem. article]],remises!$B$2:$B$5,remises!$C$2:$C$5),0)</f>
        <v>0.57999999999999996</v>
      </c>
      <c r="N64" s="5">
        <f t="shared" ref="N64:N127" si="1">$N$1</f>
        <v>0</v>
      </c>
      <c r="O64" s="5" t="str">
        <f ca="1">IFERROR(SUM(OFFSET(Tableau2[[#This Row],[MLP]],1,1,Tableau2[[#This Row],[nb sous niveau]],1)),"")</f>
        <v/>
      </c>
      <c r="P64" s="5">
        <f>IF(Tableau2[[#This Row],[Type Ligne Richel]]="détail",Tableau2[[#This Row],[Quantité Totale]]*Tableau2[[#This Row],[Prix unitaire HT]]*(1-Tableau2[[#This Row],[% remise ligne]])*(1+Tableau2[[#This Row],[comm]]),"")</f>
        <v>561.69960000000003</v>
      </c>
      <c r="Q64" s="5" cm="1">
        <f t="array" aca="1" ref="Q6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561.69960000000003</v>
      </c>
      <c r="R64" s="4" t="s">
        <v>26</v>
      </c>
      <c r="S64" s="5">
        <v>8.4139999999999997</v>
      </c>
      <c r="T64" s="5">
        <v>185.108</v>
      </c>
    </row>
    <row r="65" spans="1:20" x14ac:dyDescent="0.2">
      <c r="A65" s="3">
        <v>10020000</v>
      </c>
      <c r="B65" s="4" t="s">
        <v>19</v>
      </c>
      <c r="C65" s="3">
        <v>4</v>
      </c>
      <c r="D65" s="3">
        <f>IF(Tableau2[[#This Row],[Parent]]="oui",Tableau2[[#This Row],[Niveau]]+1,IF(B64="oui",Tableau2[[#This Row],[Niveau]]+1,D64))</f>
        <v>5</v>
      </c>
      <c r="E65" s="3" cm="1">
        <f t="array" ref="E65">MIN(IFERROR(IF(D65-{0;1;2;3;4;5;6;7}&gt;=0,MATCH(D65-{0;1;2;3;4;5;6;7},D66:D$828,0)-1,""),""))</f>
        <v>0</v>
      </c>
      <c r="F65" s="4" t="s">
        <v>20</v>
      </c>
      <c r="G65" s="4" t="s">
        <v>29</v>
      </c>
      <c r="H65" s="4" t="s">
        <v>30</v>
      </c>
      <c r="I65" s="4" t="s">
        <v>18</v>
      </c>
      <c r="J65" s="4" t="s">
        <v>18</v>
      </c>
      <c r="K65" s="5">
        <v>44</v>
      </c>
      <c r="L65" s="5">
        <v>73.47</v>
      </c>
      <c r="M65" s="5">
        <f>IFERROR(_xlfn.XLOOKUP(Tableau2[[#This Row],[Groupe rem. article]],remises!$B$2:$B$5,remises!$C$2:$C$5),0)</f>
        <v>0.57999999999999996</v>
      </c>
      <c r="N65" s="5">
        <f t="shared" si="1"/>
        <v>0</v>
      </c>
      <c r="O65" s="5" t="str">
        <f ca="1">IFERROR(SUM(OFFSET(Tableau2[[#This Row],[MLP]],1,1,Tableau2[[#This Row],[nb sous niveau]],1)),"")</f>
        <v/>
      </c>
      <c r="P65" s="5">
        <f>IF(Tableau2[[#This Row],[Type Ligne Richel]]="détail",Tableau2[[#This Row],[Quantité Totale]]*Tableau2[[#This Row],[Prix unitaire HT]]*(1-Tableau2[[#This Row],[% remise ligne]])*(1+Tableau2[[#This Row],[comm]]),"")</f>
        <v>1357.7256</v>
      </c>
      <c r="Q65" s="5" cm="1">
        <f t="array" aca="1" ref="Q6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1357.7256</v>
      </c>
      <c r="R65" s="4" t="s">
        <v>26</v>
      </c>
      <c r="S65" s="5">
        <v>11.295</v>
      </c>
      <c r="T65" s="5">
        <v>496.98</v>
      </c>
    </row>
    <row r="66" spans="1:20" x14ac:dyDescent="0.2">
      <c r="A66" s="3">
        <v>10030000</v>
      </c>
      <c r="B66" s="4" t="s">
        <v>19</v>
      </c>
      <c r="C66" s="3">
        <v>4</v>
      </c>
      <c r="D66" s="3">
        <f>IF(Tableau2[[#This Row],[Parent]]="oui",Tableau2[[#This Row],[Niveau]]+1,IF(B65="oui",Tableau2[[#This Row],[Niveau]]+1,D65))</f>
        <v>5</v>
      </c>
      <c r="E66" s="3" cm="1">
        <f t="array" ref="E66">MIN(IFERROR(IF(D66-{0;1;2;3;4;5;6;7}&gt;=0,MATCH(D66-{0;1;2;3;4;5;6;7},D67:D$828,0)-1,""),""))</f>
        <v>0</v>
      </c>
      <c r="F66" s="4" t="s">
        <v>20</v>
      </c>
      <c r="G66" s="4" t="s">
        <v>67</v>
      </c>
      <c r="H66" s="4" t="s">
        <v>68</v>
      </c>
      <c r="I66" s="4" t="s">
        <v>18</v>
      </c>
      <c r="J66" s="4" t="s">
        <v>18</v>
      </c>
      <c r="K66" s="5">
        <v>22</v>
      </c>
      <c r="L66" s="5">
        <v>129.99</v>
      </c>
      <c r="M66" s="5">
        <f>IFERROR(_xlfn.XLOOKUP(Tableau2[[#This Row],[Groupe rem. article]],remises!$B$2:$B$5,remises!$C$2:$C$5),0)</f>
        <v>0.57999999999999996</v>
      </c>
      <c r="N66" s="5">
        <f t="shared" si="1"/>
        <v>0</v>
      </c>
      <c r="O66" s="5" t="str">
        <f ca="1">IFERROR(SUM(OFFSET(Tableau2[[#This Row],[MLP]],1,1,Tableau2[[#This Row],[nb sous niveau]],1)),"")</f>
        <v/>
      </c>
      <c r="P66" s="5">
        <f>IF(Tableau2[[#This Row],[Type Ligne Richel]]="détail",Tableau2[[#This Row],[Quantité Totale]]*Tableau2[[#This Row],[Prix unitaire HT]]*(1-Tableau2[[#This Row],[% remise ligne]])*(1+Tableau2[[#This Row],[comm]]),"")</f>
        <v>1201.1076000000003</v>
      </c>
      <c r="Q66" s="5" cm="1">
        <f t="array" aca="1" ref="Q6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1201.1076000000003</v>
      </c>
      <c r="R66" s="4" t="s">
        <v>26</v>
      </c>
      <c r="S66" s="5">
        <v>21.45</v>
      </c>
      <c r="T66" s="5">
        <v>471.9</v>
      </c>
    </row>
    <row r="67" spans="1:20" x14ac:dyDescent="0.2">
      <c r="A67" s="3">
        <v>10040000</v>
      </c>
      <c r="B67" s="4" t="s">
        <v>19</v>
      </c>
      <c r="C67" s="3">
        <v>4</v>
      </c>
      <c r="D67" s="3">
        <f>IF(Tableau2[[#This Row],[Parent]]="oui",Tableau2[[#This Row],[Niveau]]+1,IF(B66="oui",Tableau2[[#This Row],[Niveau]]+1,D66))</f>
        <v>5</v>
      </c>
      <c r="E67" s="3" cm="1">
        <f t="array" ref="E67">MIN(IFERROR(IF(D67-{0;1;2;3;4;5;6;7}&gt;=0,MATCH(D67-{0;1;2;3;4;5;6;7},D68:D$828,0)-1,""),""))</f>
        <v>0</v>
      </c>
      <c r="F67" s="4" t="s">
        <v>20</v>
      </c>
      <c r="G67" s="4" t="s">
        <v>89</v>
      </c>
      <c r="H67" s="4" t="s">
        <v>90</v>
      </c>
      <c r="I67" s="4" t="s">
        <v>18</v>
      </c>
      <c r="J67" s="4" t="s">
        <v>18</v>
      </c>
      <c r="K67" s="5">
        <v>44</v>
      </c>
      <c r="L67" s="5">
        <v>13.28</v>
      </c>
      <c r="M67" s="5">
        <f>IFERROR(_xlfn.XLOOKUP(Tableau2[[#This Row],[Groupe rem. article]],remises!$B$2:$B$5,remises!$C$2:$C$5),0)</f>
        <v>0.57999999999999996</v>
      </c>
      <c r="N67" s="5">
        <f t="shared" si="1"/>
        <v>0</v>
      </c>
      <c r="O67" s="5" t="str">
        <f ca="1">IFERROR(SUM(OFFSET(Tableau2[[#This Row],[MLP]],1,1,Tableau2[[#This Row],[nb sous niveau]],1)),"")</f>
        <v/>
      </c>
      <c r="P67" s="5">
        <f>IF(Tableau2[[#This Row],[Type Ligne Richel]]="détail",Tableau2[[#This Row],[Quantité Totale]]*Tableau2[[#This Row],[Prix unitaire HT]]*(1-Tableau2[[#This Row],[% remise ligne]])*(1+Tableau2[[#This Row],[comm]]),"")</f>
        <v>245.4144</v>
      </c>
      <c r="Q67" s="5" cm="1">
        <f t="array" aca="1" ref="Q6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245.4144</v>
      </c>
      <c r="R67" s="4" t="s">
        <v>26</v>
      </c>
      <c r="S67" s="5">
        <v>2.0150000000000001</v>
      </c>
      <c r="T67" s="5">
        <v>88.66</v>
      </c>
    </row>
    <row r="68" spans="1:20" x14ac:dyDescent="0.2">
      <c r="A68" s="3">
        <v>10050000</v>
      </c>
      <c r="B68" s="4" t="s">
        <v>19</v>
      </c>
      <c r="C68" s="3">
        <v>4</v>
      </c>
      <c r="D68" s="3">
        <f>IF(Tableau2[[#This Row],[Parent]]="oui",Tableau2[[#This Row],[Niveau]]+1,IF(B67="oui",Tableau2[[#This Row],[Niveau]]+1,D67))</f>
        <v>5</v>
      </c>
      <c r="E68" s="3" cm="1">
        <f t="array" ref="E68">MIN(IFERROR(IF(D68-{0;1;2;3;4;5;6;7}&gt;=0,MATCH(D68-{0;1;2;3;4;5;6;7},D69:D$828,0)-1,""),""))</f>
        <v>0</v>
      </c>
      <c r="F68" s="4" t="s">
        <v>20</v>
      </c>
      <c r="G68" s="4" t="s">
        <v>36</v>
      </c>
      <c r="H68" s="4" t="s">
        <v>37</v>
      </c>
      <c r="I68" s="4" t="s">
        <v>18</v>
      </c>
      <c r="J68" s="4" t="s">
        <v>18</v>
      </c>
      <c r="K68" s="5">
        <v>132</v>
      </c>
      <c r="L68" s="5">
        <v>0.17</v>
      </c>
      <c r="M68" s="5">
        <f>IFERROR(_xlfn.XLOOKUP(Tableau2[[#This Row],[Groupe rem. article]],remises!$B$2:$B$5,remises!$C$2:$C$5),0)</f>
        <v>0.53</v>
      </c>
      <c r="N68" s="5">
        <f t="shared" si="1"/>
        <v>0</v>
      </c>
      <c r="O68" s="5" t="str">
        <f ca="1">IFERROR(SUM(OFFSET(Tableau2[[#This Row],[MLP]],1,1,Tableau2[[#This Row],[nb sous niveau]],1)),"")</f>
        <v/>
      </c>
      <c r="P68" s="5">
        <f>IF(Tableau2[[#This Row],[Type Ligne Richel]]="détail",Tableau2[[#This Row],[Quantité Totale]]*Tableau2[[#This Row],[Prix unitaire HT]]*(1-Tableau2[[#This Row],[% remise ligne]])*(1+Tableau2[[#This Row],[comm]]),"")</f>
        <v>10.546799999999999</v>
      </c>
      <c r="Q68" s="5" cm="1">
        <f t="array" aca="1" ref="Q6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10.546799999999999</v>
      </c>
      <c r="R68" s="4" t="s">
        <v>35</v>
      </c>
      <c r="S68" s="5">
        <v>1.4999999999999999E-2</v>
      </c>
      <c r="T68" s="5">
        <v>1.98</v>
      </c>
    </row>
    <row r="69" spans="1:20" x14ac:dyDescent="0.2">
      <c r="A69" s="3">
        <v>10060000</v>
      </c>
      <c r="B69" s="4" t="s">
        <v>19</v>
      </c>
      <c r="C69" s="3">
        <v>4</v>
      </c>
      <c r="D69" s="3">
        <f>IF(Tableau2[[#This Row],[Parent]]="oui",Tableau2[[#This Row],[Niveau]]+1,IF(B68="oui",Tableau2[[#This Row],[Niveau]]+1,D68))</f>
        <v>5</v>
      </c>
      <c r="E69" s="3" cm="1">
        <f t="array" ref="E69">MIN(IFERROR(IF(D69-{0;1;2;3;4;5;6;7}&gt;=0,MATCH(D69-{0;1;2;3;4;5;6;7},D70:D$828,0)-1,""),""))</f>
        <v>0</v>
      </c>
      <c r="F69" s="4" t="s">
        <v>20</v>
      </c>
      <c r="G69" s="4" t="s">
        <v>38</v>
      </c>
      <c r="H69" s="4" t="s">
        <v>39</v>
      </c>
      <c r="I69" s="4" t="s">
        <v>18</v>
      </c>
      <c r="J69" s="4" t="s">
        <v>18</v>
      </c>
      <c r="K69" s="5">
        <v>132</v>
      </c>
      <c r="L69" s="5">
        <v>0.12</v>
      </c>
      <c r="M69" s="5">
        <f>IFERROR(_xlfn.XLOOKUP(Tableau2[[#This Row],[Groupe rem. article]],remises!$B$2:$B$5,remises!$C$2:$C$5),0)</f>
        <v>0.53</v>
      </c>
      <c r="N69" s="5">
        <f t="shared" si="1"/>
        <v>0</v>
      </c>
      <c r="O69" s="5" t="str">
        <f ca="1">IFERROR(SUM(OFFSET(Tableau2[[#This Row],[MLP]],1,1,Tableau2[[#This Row],[nb sous niveau]],1)),"")</f>
        <v/>
      </c>
      <c r="P69" s="5">
        <f>IF(Tableau2[[#This Row],[Type Ligne Richel]]="détail",Tableau2[[#This Row],[Quantité Totale]]*Tableau2[[#This Row],[Prix unitaire HT]]*(1-Tableau2[[#This Row],[% remise ligne]])*(1+Tableau2[[#This Row],[comm]]),"")</f>
        <v>7.4447999999999999</v>
      </c>
      <c r="Q69" s="5" cm="1">
        <f t="array" aca="1" ref="Q6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7.4447999999999999</v>
      </c>
      <c r="R69" s="4" t="s">
        <v>35</v>
      </c>
      <c r="S69" s="5">
        <v>3.0000000000000001E-3</v>
      </c>
      <c r="T69" s="5">
        <v>0.39600000000000002</v>
      </c>
    </row>
    <row r="70" spans="1:20" x14ac:dyDescent="0.2">
      <c r="A70" s="3">
        <v>10070000</v>
      </c>
      <c r="B70" s="4" t="s">
        <v>19</v>
      </c>
      <c r="C70" s="3">
        <v>4</v>
      </c>
      <c r="D70" s="3">
        <f>IF(Tableau2[[#This Row],[Parent]]="oui",Tableau2[[#This Row],[Niveau]]+1,IF(B69="oui",Tableau2[[#This Row],[Niveau]]+1,D69))</f>
        <v>5</v>
      </c>
      <c r="E70" s="3" cm="1">
        <f t="array" ref="E70">MIN(IFERROR(IF(D70-{0;1;2;3;4;5;6;7}&gt;=0,MATCH(D70-{0;1;2;3;4;5;6;7},D71:D$828,0)-1,""),""))</f>
        <v>0</v>
      </c>
      <c r="F70" s="4" t="s">
        <v>20</v>
      </c>
      <c r="G70" s="4" t="s">
        <v>40</v>
      </c>
      <c r="H70" s="4" t="s">
        <v>41</v>
      </c>
      <c r="I70" s="4" t="s">
        <v>18</v>
      </c>
      <c r="J70" s="4" t="s">
        <v>18</v>
      </c>
      <c r="K70" s="5">
        <v>44</v>
      </c>
      <c r="L70" s="5">
        <v>0.16</v>
      </c>
      <c r="M70" s="5">
        <f>IFERROR(_xlfn.XLOOKUP(Tableau2[[#This Row],[Groupe rem. article]],remises!$B$2:$B$5,remises!$C$2:$C$5),0)</f>
        <v>0.53</v>
      </c>
      <c r="N70" s="5">
        <f t="shared" si="1"/>
        <v>0</v>
      </c>
      <c r="O70" s="5" t="str">
        <f ca="1">IFERROR(SUM(OFFSET(Tableau2[[#This Row],[MLP]],1,1,Tableau2[[#This Row],[nb sous niveau]],1)),"")</f>
        <v/>
      </c>
      <c r="P70" s="5">
        <f>IF(Tableau2[[#This Row],[Type Ligne Richel]]="détail",Tableau2[[#This Row],[Quantité Totale]]*Tableau2[[#This Row],[Prix unitaire HT]]*(1-Tableau2[[#This Row],[% remise ligne]])*(1+Tableau2[[#This Row],[comm]]),"")</f>
        <v>3.3087999999999997</v>
      </c>
      <c r="Q70" s="5" cm="1">
        <f t="array" aca="1" ref="Q7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3.3087999999999997</v>
      </c>
      <c r="R70" s="4" t="s">
        <v>35</v>
      </c>
      <c r="S70" s="5">
        <v>7.0000000000000001E-3</v>
      </c>
      <c r="T70" s="5">
        <v>0.308</v>
      </c>
    </row>
    <row r="71" spans="1:20" x14ac:dyDescent="0.2">
      <c r="A71" s="3">
        <v>10080000</v>
      </c>
      <c r="B71" s="4" t="s">
        <v>19</v>
      </c>
      <c r="C71" s="3">
        <v>4</v>
      </c>
      <c r="D71" s="3">
        <f>IF(Tableau2[[#This Row],[Parent]]="oui",Tableau2[[#This Row],[Niveau]]+1,IF(B70="oui",Tableau2[[#This Row],[Niveau]]+1,D70))</f>
        <v>5</v>
      </c>
      <c r="E71" s="3" cm="1">
        <f t="array" ref="E71">MIN(IFERROR(IF(D71-{0;1;2;3;4;5;6;7}&gt;=0,MATCH(D71-{0;1;2;3;4;5;6;7},D72:D$828,0)-1,""),""))</f>
        <v>0</v>
      </c>
      <c r="F71" s="4" t="s">
        <v>20</v>
      </c>
      <c r="G71" s="4" t="s">
        <v>42</v>
      </c>
      <c r="H71" s="4" t="s">
        <v>43</v>
      </c>
      <c r="I71" s="4" t="s">
        <v>18</v>
      </c>
      <c r="J71" s="4" t="s">
        <v>18</v>
      </c>
      <c r="K71" s="5">
        <v>3.74</v>
      </c>
      <c r="L71" s="5">
        <v>7.32</v>
      </c>
      <c r="M71" s="5">
        <f>IFERROR(_xlfn.XLOOKUP(Tableau2[[#This Row],[Groupe rem. article]],remises!$B$2:$B$5,remises!$C$2:$C$5),0)</f>
        <v>0.53</v>
      </c>
      <c r="N71" s="5">
        <f t="shared" si="1"/>
        <v>0</v>
      </c>
      <c r="O71" s="5" t="str">
        <f ca="1">IFERROR(SUM(OFFSET(Tableau2[[#This Row],[MLP]],1,1,Tableau2[[#This Row],[nb sous niveau]],1)),"")</f>
        <v/>
      </c>
      <c r="P71" s="5">
        <f>IF(Tableau2[[#This Row],[Type Ligne Richel]]="détail",Tableau2[[#This Row],[Quantité Totale]]*Tableau2[[#This Row],[Prix unitaire HT]]*(1-Tableau2[[#This Row],[% remise ligne]])*(1+Tableau2[[#This Row],[comm]]),"")</f>
        <v>12.867096</v>
      </c>
      <c r="Q71" s="5" cm="1">
        <f t="array" aca="1" ref="Q7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12.867096</v>
      </c>
      <c r="R71" s="4" t="s">
        <v>35</v>
      </c>
      <c r="S71" s="5">
        <v>0.56499999999999995</v>
      </c>
      <c r="T71" s="5">
        <v>2.1131000000000002</v>
      </c>
    </row>
    <row r="72" spans="1:20" x14ac:dyDescent="0.2">
      <c r="A72" s="3">
        <v>10090000</v>
      </c>
      <c r="B72" s="4" t="s">
        <v>19</v>
      </c>
      <c r="C72" s="3">
        <v>4</v>
      </c>
      <c r="D72" s="3">
        <f>IF(Tableau2[[#This Row],[Parent]]="oui",Tableau2[[#This Row],[Niveau]]+1,IF(B71="oui",Tableau2[[#This Row],[Niveau]]+1,D71))</f>
        <v>5</v>
      </c>
      <c r="E72" s="3" cm="1">
        <f t="array" ref="E72">MIN(IFERROR(IF(D72-{0;1;2;3;4;5;6;7}&gt;=0,MATCH(D72-{0;1;2;3;4;5;6;7},D73:D$828,0)-1,""),""))</f>
        <v>0</v>
      </c>
      <c r="F72" s="4" t="s">
        <v>20</v>
      </c>
      <c r="G72" s="4" t="s">
        <v>75</v>
      </c>
      <c r="H72" s="4" t="s">
        <v>76</v>
      </c>
      <c r="I72" s="4" t="s">
        <v>18</v>
      </c>
      <c r="J72" s="4" t="s">
        <v>18</v>
      </c>
      <c r="K72" s="5">
        <v>44</v>
      </c>
      <c r="L72" s="5">
        <v>0.51</v>
      </c>
      <c r="M72" s="5">
        <f>IFERROR(_xlfn.XLOOKUP(Tableau2[[#This Row],[Groupe rem. article]],remises!$B$2:$B$5,remises!$C$2:$C$5),0)</f>
        <v>0.53</v>
      </c>
      <c r="N72" s="5">
        <f t="shared" si="1"/>
        <v>0</v>
      </c>
      <c r="O72" s="5" t="str">
        <f ca="1">IFERROR(SUM(OFFSET(Tableau2[[#This Row],[MLP]],1,1,Tableau2[[#This Row],[nb sous niveau]],1)),"")</f>
        <v/>
      </c>
      <c r="P72" s="5">
        <f>IF(Tableau2[[#This Row],[Type Ligne Richel]]="détail",Tableau2[[#This Row],[Quantité Totale]]*Tableau2[[#This Row],[Prix unitaire HT]]*(1-Tableau2[[#This Row],[% remise ligne]])*(1+Tableau2[[#This Row],[comm]]),"")</f>
        <v>10.546799999999999</v>
      </c>
      <c r="Q72" s="5" cm="1">
        <f t="array" aca="1" ref="Q7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10.546799999999999</v>
      </c>
      <c r="R72" s="4" t="s">
        <v>35</v>
      </c>
      <c r="S72" s="5">
        <v>0.03</v>
      </c>
      <c r="T72" s="5">
        <v>1.32</v>
      </c>
    </row>
    <row r="73" spans="1:20" x14ac:dyDescent="0.2">
      <c r="A73" s="3">
        <v>10100000</v>
      </c>
      <c r="B73" s="4" t="s">
        <v>19</v>
      </c>
      <c r="C73" s="3">
        <v>4</v>
      </c>
      <c r="D73" s="3">
        <f>IF(Tableau2[[#This Row],[Parent]]="oui",Tableau2[[#This Row],[Niveau]]+1,IF(B72="oui",Tableau2[[#This Row],[Niveau]]+1,D72))</f>
        <v>5</v>
      </c>
      <c r="E73" s="3" cm="1">
        <f t="array" ref="E73">MIN(IFERROR(IF(D73-{0;1;2;3;4;5;6;7}&gt;=0,MATCH(D73-{0;1;2;3;4;5;6;7},D74:D$828,0)-1,""),""))</f>
        <v>0</v>
      </c>
      <c r="F73" s="4" t="s">
        <v>20</v>
      </c>
      <c r="G73" s="4" t="s">
        <v>77</v>
      </c>
      <c r="H73" s="4" t="s">
        <v>78</v>
      </c>
      <c r="I73" s="4" t="s">
        <v>18</v>
      </c>
      <c r="J73" s="4" t="s">
        <v>18</v>
      </c>
      <c r="K73" s="5">
        <v>44</v>
      </c>
      <c r="L73" s="5">
        <v>2.31</v>
      </c>
      <c r="M73" s="5">
        <f>IFERROR(_xlfn.XLOOKUP(Tableau2[[#This Row],[Groupe rem. article]],remises!$B$2:$B$5,remises!$C$2:$C$5),0)</f>
        <v>0.53</v>
      </c>
      <c r="N73" s="5">
        <f t="shared" si="1"/>
        <v>0</v>
      </c>
      <c r="O73" s="5" t="str">
        <f ca="1">IFERROR(SUM(OFFSET(Tableau2[[#This Row],[MLP]],1,1,Tableau2[[#This Row],[nb sous niveau]],1)),"")</f>
        <v/>
      </c>
      <c r="P73" s="5">
        <f>IF(Tableau2[[#This Row],[Type Ligne Richel]]="détail",Tableau2[[#This Row],[Quantité Totale]]*Tableau2[[#This Row],[Prix unitaire HT]]*(1-Tableau2[[#This Row],[% remise ligne]])*(1+Tableau2[[#This Row],[comm]]),"")</f>
        <v>47.770799999999994</v>
      </c>
      <c r="Q73" s="5" cm="1">
        <f t="array" aca="1" ref="Q7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47.770799999999994</v>
      </c>
      <c r="R73" s="4" t="s">
        <v>35</v>
      </c>
      <c r="S73" s="5">
        <v>0.31</v>
      </c>
      <c r="T73" s="5">
        <v>13.64</v>
      </c>
    </row>
    <row r="74" spans="1:20" x14ac:dyDescent="0.2">
      <c r="A74" s="3">
        <v>10110000</v>
      </c>
      <c r="B74" s="4" t="s">
        <v>19</v>
      </c>
      <c r="C74" s="3">
        <v>4</v>
      </c>
      <c r="D74" s="3">
        <f>IF(Tableau2[[#This Row],[Parent]]="oui",Tableau2[[#This Row],[Niveau]]+1,IF(B73="oui",Tableau2[[#This Row],[Niveau]]+1,D73))</f>
        <v>5</v>
      </c>
      <c r="E74" s="3" cm="1">
        <f t="array" ref="E74">MIN(IFERROR(IF(D74-{0;1;2;3;4;5;6;7}&gt;=0,MATCH(D74-{0;1;2;3;4;5;6;7},D75:D$828,0)-1,""),""))</f>
        <v>0</v>
      </c>
      <c r="F74" s="4" t="s">
        <v>20</v>
      </c>
      <c r="G74" s="4" t="s">
        <v>79</v>
      </c>
      <c r="H74" s="4" t="s">
        <v>80</v>
      </c>
      <c r="I74" s="4" t="s">
        <v>18</v>
      </c>
      <c r="J74" s="4" t="s">
        <v>18</v>
      </c>
      <c r="K74" s="5">
        <v>44</v>
      </c>
      <c r="L74" s="5">
        <v>0.5</v>
      </c>
      <c r="M74" s="5">
        <f>IFERROR(_xlfn.XLOOKUP(Tableau2[[#This Row],[Groupe rem. article]],remises!$B$2:$B$5,remises!$C$2:$C$5),0)</f>
        <v>0.53</v>
      </c>
      <c r="N74" s="5">
        <f t="shared" si="1"/>
        <v>0</v>
      </c>
      <c r="O74" s="5" t="str">
        <f ca="1">IFERROR(SUM(OFFSET(Tableau2[[#This Row],[MLP]],1,1,Tableau2[[#This Row],[nb sous niveau]],1)),"")</f>
        <v/>
      </c>
      <c r="P74" s="5">
        <f>IF(Tableau2[[#This Row],[Type Ligne Richel]]="détail",Tableau2[[#This Row],[Quantité Totale]]*Tableau2[[#This Row],[Prix unitaire HT]]*(1-Tableau2[[#This Row],[% remise ligne]])*(1+Tableau2[[#This Row],[comm]]),"")</f>
        <v>10.34</v>
      </c>
      <c r="Q74" s="5" cm="1">
        <f t="array" aca="1" ref="Q7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10.34</v>
      </c>
      <c r="R74" s="4" t="s">
        <v>35</v>
      </c>
      <c r="S74" s="5">
        <v>0.03</v>
      </c>
      <c r="T74" s="5">
        <v>1.32</v>
      </c>
    </row>
    <row r="75" spans="1:20" x14ac:dyDescent="0.2">
      <c r="A75" s="3">
        <v>10120000</v>
      </c>
      <c r="B75" s="4" t="s">
        <v>19</v>
      </c>
      <c r="C75" s="3">
        <v>4</v>
      </c>
      <c r="D75" s="3">
        <f>IF(Tableau2[[#This Row],[Parent]]="oui",Tableau2[[#This Row],[Niveau]]+1,IF(B74="oui",Tableau2[[#This Row],[Niveau]]+1,D74))</f>
        <v>5</v>
      </c>
      <c r="E75" s="3" cm="1">
        <f t="array" ref="E75">MIN(IFERROR(IF(D75-{0;1;2;3;4;5;6;7}&gt;=0,MATCH(D75-{0;1;2;3;4;5;6;7},D76:D$828,0)-1,""),""))</f>
        <v>0</v>
      </c>
      <c r="F75" s="4" t="s">
        <v>20</v>
      </c>
      <c r="G75" s="4" t="s">
        <v>81</v>
      </c>
      <c r="H75" s="4" t="s">
        <v>82</v>
      </c>
      <c r="I75" s="4" t="s">
        <v>18</v>
      </c>
      <c r="J75" s="4" t="s">
        <v>18</v>
      </c>
      <c r="K75" s="5">
        <v>44</v>
      </c>
      <c r="L75" s="5">
        <v>0.16</v>
      </c>
      <c r="M75" s="5">
        <f>IFERROR(_xlfn.XLOOKUP(Tableau2[[#This Row],[Groupe rem. article]],remises!$B$2:$B$5,remises!$C$2:$C$5),0)</f>
        <v>0.53</v>
      </c>
      <c r="N75" s="5">
        <f t="shared" si="1"/>
        <v>0</v>
      </c>
      <c r="O75" s="5" t="str">
        <f ca="1">IFERROR(SUM(OFFSET(Tableau2[[#This Row],[MLP]],1,1,Tableau2[[#This Row],[nb sous niveau]],1)),"")</f>
        <v/>
      </c>
      <c r="P75" s="5">
        <f>IF(Tableau2[[#This Row],[Type Ligne Richel]]="détail",Tableau2[[#This Row],[Quantité Totale]]*Tableau2[[#This Row],[Prix unitaire HT]]*(1-Tableau2[[#This Row],[% remise ligne]])*(1+Tableau2[[#This Row],[comm]]),"")</f>
        <v>3.3087999999999997</v>
      </c>
      <c r="Q75" s="5" cm="1">
        <f t="array" aca="1" ref="Q7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3.3087999999999997</v>
      </c>
      <c r="R75" s="4" t="s">
        <v>35</v>
      </c>
      <c r="S75" s="5">
        <v>7.0000000000000001E-3</v>
      </c>
      <c r="T75" s="5">
        <v>0.308</v>
      </c>
    </row>
    <row r="76" spans="1:20" x14ac:dyDescent="0.2">
      <c r="A76" s="3">
        <v>10130000</v>
      </c>
      <c r="B76" s="4" t="s">
        <v>19</v>
      </c>
      <c r="C76" s="3">
        <v>4</v>
      </c>
      <c r="D76" s="3">
        <f>IF(Tableau2[[#This Row],[Parent]]="oui",Tableau2[[#This Row],[Niveau]]+1,IF(B75="oui",Tableau2[[#This Row],[Niveau]]+1,D75))</f>
        <v>5</v>
      </c>
      <c r="E76" s="3" cm="1">
        <f t="array" ref="E76">MIN(IFERROR(IF(D76-{0;1;2;3;4;5;6;7}&gt;=0,MATCH(D76-{0;1;2;3;4;5;6;7},D77:D$828,0)-1,""),""))</f>
        <v>0</v>
      </c>
      <c r="F76" s="4" t="s">
        <v>20</v>
      </c>
      <c r="G76" s="4" t="s">
        <v>46</v>
      </c>
      <c r="H76" s="4" t="s">
        <v>47</v>
      </c>
      <c r="I76" s="4" t="s">
        <v>18</v>
      </c>
      <c r="J76" s="4" t="s">
        <v>18</v>
      </c>
      <c r="K76" s="5">
        <v>44</v>
      </c>
      <c r="L76" s="5">
        <v>0.84</v>
      </c>
      <c r="M76" s="5">
        <f>IFERROR(_xlfn.XLOOKUP(Tableau2[[#This Row],[Groupe rem. article]],remises!$B$2:$B$5,remises!$C$2:$C$5),0)</f>
        <v>0.53</v>
      </c>
      <c r="N76" s="5">
        <f t="shared" si="1"/>
        <v>0</v>
      </c>
      <c r="O76" s="5" t="str">
        <f ca="1">IFERROR(SUM(OFFSET(Tableau2[[#This Row],[MLP]],1,1,Tableau2[[#This Row],[nb sous niveau]],1)),"")</f>
        <v/>
      </c>
      <c r="P76" s="5">
        <f>IF(Tableau2[[#This Row],[Type Ligne Richel]]="détail",Tableau2[[#This Row],[Quantité Totale]]*Tableau2[[#This Row],[Prix unitaire HT]]*(1-Tableau2[[#This Row],[% remise ligne]])*(1+Tableau2[[#This Row],[comm]]),"")</f>
        <v>17.371199999999998</v>
      </c>
      <c r="Q76" s="5" cm="1">
        <f t="array" aca="1" ref="Q7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17.371199999999998</v>
      </c>
      <c r="R76" s="4" t="s">
        <v>35</v>
      </c>
      <c r="S76" s="5">
        <v>4.4999999999999998E-2</v>
      </c>
      <c r="T76" s="5">
        <v>1.98</v>
      </c>
    </row>
    <row r="77" spans="1:20" x14ac:dyDescent="0.2">
      <c r="A77" s="3">
        <v>10140000</v>
      </c>
      <c r="B77" s="4" t="s">
        <v>19</v>
      </c>
      <c r="C77" s="3">
        <v>4</v>
      </c>
      <c r="D77" s="3">
        <f>IF(Tableau2[[#This Row],[Parent]]="oui",Tableau2[[#This Row],[Niveau]]+1,IF(B76="oui",Tableau2[[#This Row],[Niveau]]+1,D76))</f>
        <v>5</v>
      </c>
      <c r="E77" s="3" cm="1">
        <f t="array" ref="E77">MIN(IFERROR(IF(D77-{0;1;2;3;4;5;6;7}&gt;=0,MATCH(D77-{0;1;2;3;4;5;6;7},D78:D$828,0)-1,""),""))</f>
        <v>0</v>
      </c>
      <c r="F77" s="4" t="s">
        <v>20</v>
      </c>
      <c r="G77" s="4" t="s">
        <v>52</v>
      </c>
      <c r="H77" s="4" t="s">
        <v>53</v>
      </c>
      <c r="I77" s="4" t="s">
        <v>18</v>
      </c>
      <c r="J77" s="4" t="s">
        <v>18</v>
      </c>
      <c r="K77" s="5">
        <v>44</v>
      </c>
      <c r="L77" s="5">
        <v>0.81</v>
      </c>
      <c r="M77" s="5">
        <f>IFERROR(_xlfn.XLOOKUP(Tableau2[[#This Row],[Groupe rem. article]],remises!$B$2:$B$5,remises!$C$2:$C$5),0)</f>
        <v>0.53</v>
      </c>
      <c r="N77" s="5">
        <f t="shared" si="1"/>
        <v>0</v>
      </c>
      <c r="O77" s="5" t="str">
        <f ca="1">IFERROR(SUM(OFFSET(Tableau2[[#This Row],[MLP]],1,1,Tableau2[[#This Row],[nb sous niveau]],1)),"")</f>
        <v/>
      </c>
      <c r="P77" s="5">
        <f>IF(Tableau2[[#This Row],[Type Ligne Richel]]="détail",Tableau2[[#This Row],[Quantité Totale]]*Tableau2[[#This Row],[Prix unitaire HT]]*(1-Tableau2[[#This Row],[% remise ligne]])*(1+Tableau2[[#This Row],[comm]]),"")</f>
        <v>16.750799999999998</v>
      </c>
      <c r="Q77" s="5" cm="1">
        <f t="array" aca="1" ref="Q7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16.750799999999998</v>
      </c>
      <c r="R77" s="4" t="s">
        <v>35</v>
      </c>
      <c r="S77" s="5">
        <v>0.05</v>
      </c>
      <c r="T77" s="5">
        <v>2.2000000000000002</v>
      </c>
    </row>
    <row r="78" spans="1:20" x14ac:dyDescent="0.2">
      <c r="A78" s="3">
        <v>10150000</v>
      </c>
      <c r="B78" s="4" t="s">
        <v>19</v>
      </c>
      <c r="C78" s="3">
        <v>4</v>
      </c>
      <c r="D78" s="3">
        <f>IF(Tableau2[[#This Row],[Parent]]="oui",Tableau2[[#This Row],[Niveau]]+1,IF(B77="oui",Tableau2[[#This Row],[Niveau]]+1,D77))</f>
        <v>5</v>
      </c>
      <c r="E78" s="3" cm="1">
        <f t="array" ref="E78">MIN(IFERROR(IF(D78-{0;1;2;3;4;5;6;7}&gt;=0,MATCH(D78-{0;1;2;3;4;5;6;7},D79:D$828,0)-1,""),""))</f>
        <v>0</v>
      </c>
      <c r="F78" s="4" t="s">
        <v>20</v>
      </c>
      <c r="G78" s="4" t="s">
        <v>33</v>
      </c>
      <c r="H78" s="4" t="s">
        <v>34</v>
      </c>
      <c r="I78" s="4" t="s">
        <v>18</v>
      </c>
      <c r="J78" s="4" t="s">
        <v>18</v>
      </c>
      <c r="K78" s="5">
        <v>132</v>
      </c>
      <c r="L78" s="5">
        <v>0.21</v>
      </c>
      <c r="M78" s="5">
        <f>IFERROR(_xlfn.XLOOKUP(Tableau2[[#This Row],[Groupe rem. article]],remises!$B$2:$B$5,remises!$C$2:$C$5),0)</f>
        <v>0.53</v>
      </c>
      <c r="N78" s="5">
        <f t="shared" si="1"/>
        <v>0</v>
      </c>
      <c r="O78" s="5" t="str">
        <f ca="1">IFERROR(SUM(OFFSET(Tableau2[[#This Row],[MLP]],1,1,Tableau2[[#This Row],[nb sous niveau]],1)),"")</f>
        <v/>
      </c>
      <c r="P78" s="5">
        <f>IF(Tableau2[[#This Row],[Type Ligne Richel]]="détail",Tableau2[[#This Row],[Quantité Totale]]*Tableau2[[#This Row],[Prix unitaire HT]]*(1-Tableau2[[#This Row],[% remise ligne]])*(1+Tableau2[[#This Row],[comm]]),"")</f>
        <v>13.0284</v>
      </c>
      <c r="Q78" s="5" cm="1">
        <f t="array" aca="1" ref="Q7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13.0284</v>
      </c>
      <c r="R78" s="4" t="s">
        <v>35</v>
      </c>
      <c r="S78" s="5">
        <v>0.01</v>
      </c>
      <c r="T78" s="5">
        <v>1.32</v>
      </c>
    </row>
    <row r="79" spans="1:20" x14ac:dyDescent="0.2">
      <c r="A79" s="3">
        <v>10160000</v>
      </c>
      <c r="B79" s="4" t="s">
        <v>19</v>
      </c>
      <c r="C79" s="3">
        <v>4</v>
      </c>
      <c r="D79" s="3">
        <f>IF(Tableau2[[#This Row],[Parent]]="oui",Tableau2[[#This Row],[Niveau]]+1,IF(B78="oui",Tableau2[[#This Row],[Niveau]]+1,D78))</f>
        <v>5</v>
      </c>
      <c r="E79" s="3" cm="1">
        <f t="array" ref="E79">MIN(IFERROR(IF(D79-{0;1;2;3;4;5;6;7}&gt;=0,MATCH(D79-{0;1;2;3;4;5;6;7},D80:D$828,0)-1,""),""))</f>
        <v>0</v>
      </c>
      <c r="F79" s="4" t="s">
        <v>20</v>
      </c>
      <c r="G79" s="4" t="s">
        <v>69</v>
      </c>
      <c r="H79" s="4" t="s">
        <v>70</v>
      </c>
      <c r="I79" s="4" t="s">
        <v>18</v>
      </c>
      <c r="J79" s="4" t="s">
        <v>18</v>
      </c>
      <c r="K79" s="5">
        <v>22</v>
      </c>
      <c r="L79" s="5">
        <v>0.36</v>
      </c>
      <c r="M79" s="5">
        <f>IFERROR(_xlfn.XLOOKUP(Tableau2[[#This Row],[Groupe rem. article]],remises!$B$2:$B$5,remises!$C$2:$C$5),0)</f>
        <v>0.53</v>
      </c>
      <c r="N79" s="5">
        <f t="shared" si="1"/>
        <v>0</v>
      </c>
      <c r="O79" s="5" t="str">
        <f ca="1">IFERROR(SUM(OFFSET(Tableau2[[#This Row],[MLP]],1,1,Tableau2[[#This Row],[nb sous niveau]],1)),"")</f>
        <v/>
      </c>
      <c r="P79" s="5">
        <f>IF(Tableau2[[#This Row],[Type Ligne Richel]]="détail",Tableau2[[#This Row],[Quantité Totale]]*Tableau2[[#This Row],[Prix unitaire HT]]*(1-Tableau2[[#This Row],[% remise ligne]])*(1+Tableau2[[#This Row],[comm]]),"")</f>
        <v>3.7223999999999999</v>
      </c>
      <c r="Q79" s="5" cm="1">
        <f t="array" aca="1" ref="Q7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3.7223999999999999</v>
      </c>
      <c r="R79" s="4" t="s">
        <v>35</v>
      </c>
      <c r="S79" s="5">
        <v>8.7999999999999995E-2</v>
      </c>
      <c r="T79" s="5">
        <v>1.9359999999999999</v>
      </c>
    </row>
    <row r="80" spans="1:20" x14ac:dyDescent="0.2">
      <c r="A80" s="3">
        <v>10170000</v>
      </c>
      <c r="B80" s="4" t="s">
        <v>19</v>
      </c>
      <c r="C80" s="3">
        <v>4</v>
      </c>
      <c r="D80" s="3">
        <f>IF(Tableau2[[#This Row],[Parent]]="oui",Tableau2[[#This Row],[Niveau]]+1,IF(B79="oui",Tableau2[[#This Row],[Niveau]]+1,D79))</f>
        <v>5</v>
      </c>
      <c r="E80" s="3" cm="1">
        <f t="array" ref="E80">MIN(IFERROR(IF(D80-{0;1;2;3;4;5;6;7}&gt;=0,MATCH(D80-{0;1;2;3;4;5;6;7},D81:D$828,0)-1,""),""))</f>
        <v>0</v>
      </c>
      <c r="F80" s="4" t="s">
        <v>20</v>
      </c>
      <c r="G80" s="4" t="s">
        <v>50</v>
      </c>
      <c r="H80" s="4" t="s">
        <v>51</v>
      </c>
      <c r="I80" s="4" t="s">
        <v>18</v>
      </c>
      <c r="J80" s="4" t="s">
        <v>18</v>
      </c>
      <c r="K80" s="5">
        <v>308</v>
      </c>
      <c r="L80" s="5">
        <v>0.09</v>
      </c>
      <c r="M80" s="5">
        <f>IFERROR(_xlfn.XLOOKUP(Tableau2[[#This Row],[Groupe rem. article]],remises!$B$2:$B$5,remises!$C$2:$C$5),0)</f>
        <v>0.53</v>
      </c>
      <c r="N80" s="5">
        <f t="shared" si="1"/>
        <v>0</v>
      </c>
      <c r="O80" s="5" t="str">
        <f ca="1">IFERROR(SUM(OFFSET(Tableau2[[#This Row],[MLP]],1,1,Tableau2[[#This Row],[nb sous niveau]],1)),"")</f>
        <v/>
      </c>
      <c r="P80" s="5">
        <f>IF(Tableau2[[#This Row],[Type Ligne Richel]]="détail",Tableau2[[#This Row],[Quantité Totale]]*Tableau2[[#This Row],[Prix unitaire HT]]*(1-Tableau2[[#This Row],[% remise ligne]])*(1+Tableau2[[#This Row],[comm]]),"")</f>
        <v>13.0284</v>
      </c>
      <c r="Q80" s="5" cm="1">
        <f t="array" aca="1" ref="Q8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13.0284</v>
      </c>
      <c r="R80" s="4" t="s">
        <v>35</v>
      </c>
      <c r="S80" s="5">
        <v>5.0000000000000001E-3</v>
      </c>
      <c r="T80" s="5">
        <v>1.54</v>
      </c>
    </row>
    <row r="81" spans="1:20" x14ac:dyDescent="0.2">
      <c r="A81" s="3">
        <v>11000000</v>
      </c>
      <c r="B81" s="4" t="s">
        <v>14</v>
      </c>
      <c r="C81" s="3">
        <v>3</v>
      </c>
      <c r="D81" s="3">
        <f>IF(Tableau2[[#This Row],[Parent]]="oui",Tableau2[[#This Row],[Niveau]]+1,IF(B80="oui",Tableau2[[#This Row],[Niveau]]+1,D80))</f>
        <v>4</v>
      </c>
      <c r="E81" s="3" cm="1">
        <f t="array" ref="E81">MIN(IFERROR(IF(D81-{0;1;2;3;4;5;6;7}&gt;=0,MATCH(D81-{0;1;2;3;4;5;6;7},D82:D$828,0)-1,""),""))</f>
        <v>24</v>
      </c>
      <c r="F81" s="4" t="s">
        <v>23</v>
      </c>
      <c r="G81" s="4" t="s">
        <v>91</v>
      </c>
      <c r="H81" s="4" t="s">
        <v>92</v>
      </c>
      <c r="I81" s="4" t="s">
        <v>18</v>
      </c>
      <c r="J81" s="4" t="s">
        <v>18</v>
      </c>
      <c r="K81" s="5">
        <v>22</v>
      </c>
      <c r="L81" s="5">
        <v>402.3</v>
      </c>
      <c r="M81" s="5">
        <f>IFERROR(_xlfn.XLOOKUP(Tableau2[[#This Row],[Groupe rem. article]],remises!$B$2:$B$5,remises!$C$2:$C$5),0)</f>
        <v>0.57999999999999996</v>
      </c>
      <c r="N81" s="5">
        <f t="shared" si="1"/>
        <v>0</v>
      </c>
      <c r="O81" s="5">
        <f ca="1">IFERROR(SUM(OFFSET(Tableau2[[#This Row],[MLP]],1,1,Tableau2[[#This Row],[nb sous niveau]],1)),"")</f>
        <v>3836.9319999999998</v>
      </c>
      <c r="P81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81" s="5" cm="1">
        <f t="array" aca="1" ref="Q8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3836.9319999999998</v>
      </c>
      <c r="R81" s="4" t="s">
        <v>26</v>
      </c>
      <c r="S81" s="5">
        <v>33.680999999999997</v>
      </c>
      <c r="T81" s="5">
        <v>1078.9680000000001</v>
      </c>
    </row>
    <row r="82" spans="1:20" x14ac:dyDescent="0.2">
      <c r="A82" s="3">
        <v>11010000</v>
      </c>
      <c r="B82" s="4" t="s">
        <v>19</v>
      </c>
      <c r="C82" s="3">
        <v>4</v>
      </c>
      <c r="D82" s="3">
        <f>IF(Tableau2[[#This Row],[Parent]]="oui",Tableau2[[#This Row],[Niveau]]+1,IF(B81="oui",Tableau2[[#This Row],[Niveau]]+1,D81))</f>
        <v>5</v>
      </c>
      <c r="E82" s="3" cm="1">
        <f t="array" ref="E82">MIN(IFERROR(IF(D82-{0;1;2;3;4;5;6;7}&gt;=0,MATCH(D82-{0;1;2;3;4;5;6;7},D83:D$828,0)-1,""),""))</f>
        <v>0</v>
      </c>
      <c r="F82" s="4" t="s">
        <v>20</v>
      </c>
      <c r="G82" s="4" t="s">
        <v>93</v>
      </c>
      <c r="H82" s="4" t="s">
        <v>94</v>
      </c>
      <c r="I82" s="4" t="s">
        <v>18</v>
      </c>
      <c r="J82" s="4" t="s">
        <v>18</v>
      </c>
      <c r="K82" s="5">
        <v>22</v>
      </c>
      <c r="L82" s="5">
        <v>3.01</v>
      </c>
      <c r="M82" s="5">
        <f>IFERROR(_xlfn.XLOOKUP(Tableau2[[#This Row],[Groupe rem. article]],remises!$B$2:$B$5,remises!$C$2:$C$5),0)</f>
        <v>0.57999999999999996</v>
      </c>
      <c r="N82" s="5">
        <f t="shared" si="1"/>
        <v>0</v>
      </c>
      <c r="O82" s="5" t="str">
        <f ca="1">IFERROR(SUM(OFFSET(Tableau2[[#This Row],[MLP]],1,1,Tableau2[[#This Row],[nb sous niveau]],1)),"")</f>
        <v/>
      </c>
      <c r="P82" s="5">
        <f>IF(Tableau2[[#This Row],[Type Ligne Richel]]="détail",Tableau2[[#This Row],[Quantité Totale]]*Tableau2[[#This Row],[Prix unitaire HT]]*(1-Tableau2[[#This Row],[% remise ligne]])*(1+Tableau2[[#This Row],[comm]]),"")</f>
        <v>27.812400000000004</v>
      </c>
      <c r="Q82" s="5" cm="1">
        <f t="array" aca="1" ref="Q8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27.812400000000004</v>
      </c>
      <c r="R82" s="4" t="s">
        <v>26</v>
      </c>
      <c r="S82" s="5">
        <v>0.37</v>
      </c>
      <c r="T82" s="5">
        <v>8.14</v>
      </c>
    </row>
    <row r="83" spans="1:20" x14ac:dyDescent="0.2">
      <c r="A83" s="3">
        <v>11020000</v>
      </c>
      <c r="B83" s="4" t="s">
        <v>19</v>
      </c>
      <c r="C83" s="3">
        <v>4</v>
      </c>
      <c r="D83" s="3">
        <f>IF(Tableau2[[#This Row],[Parent]]="oui",Tableau2[[#This Row],[Niveau]]+1,IF(B82="oui",Tableau2[[#This Row],[Niveau]]+1,D82))</f>
        <v>5</v>
      </c>
      <c r="E83" s="3" cm="1">
        <f t="array" ref="E83">MIN(IFERROR(IF(D83-{0;1;2;3;4;5;6;7}&gt;=0,MATCH(D83-{0;1;2;3;4;5;6;7},D84:D$828,0)-1,""),""))</f>
        <v>0</v>
      </c>
      <c r="F83" s="4" t="s">
        <v>20</v>
      </c>
      <c r="G83" s="4" t="s">
        <v>38</v>
      </c>
      <c r="H83" s="4" t="s">
        <v>39</v>
      </c>
      <c r="I83" s="4" t="s">
        <v>18</v>
      </c>
      <c r="J83" s="4" t="s">
        <v>18</v>
      </c>
      <c r="K83" s="5">
        <v>44</v>
      </c>
      <c r="L83" s="5">
        <v>0.12</v>
      </c>
      <c r="M83" s="5">
        <f>IFERROR(_xlfn.XLOOKUP(Tableau2[[#This Row],[Groupe rem. article]],remises!$B$2:$B$5,remises!$C$2:$C$5),0)</f>
        <v>0.53</v>
      </c>
      <c r="N83" s="5">
        <f t="shared" si="1"/>
        <v>0</v>
      </c>
      <c r="O83" s="5" t="str">
        <f ca="1">IFERROR(SUM(OFFSET(Tableau2[[#This Row],[MLP]],1,1,Tableau2[[#This Row],[nb sous niveau]],1)),"")</f>
        <v/>
      </c>
      <c r="P83" s="5">
        <f>IF(Tableau2[[#This Row],[Type Ligne Richel]]="détail",Tableau2[[#This Row],[Quantité Totale]]*Tableau2[[#This Row],[Prix unitaire HT]]*(1-Tableau2[[#This Row],[% remise ligne]])*(1+Tableau2[[#This Row],[comm]]),"")</f>
        <v>2.4815999999999994</v>
      </c>
      <c r="Q83" s="5" cm="1">
        <f t="array" aca="1" ref="Q8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2.4815999999999994</v>
      </c>
      <c r="R83" s="4" t="s">
        <v>35</v>
      </c>
      <c r="S83" s="5">
        <v>3.0000000000000001E-3</v>
      </c>
      <c r="T83" s="5">
        <v>0.13200000000000001</v>
      </c>
    </row>
    <row r="84" spans="1:20" x14ac:dyDescent="0.2">
      <c r="A84" s="3">
        <v>11030000</v>
      </c>
      <c r="B84" s="4" t="s">
        <v>19</v>
      </c>
      <c r="C84" s="3">
        <v>4</v>
      </c>
      <c r="D84" s="3">
        <f>IF(Tableau2[[#This Row],[Parent]]="oui",Tableau2[[#This Row],[Niveau]]+1,IF(B83="oui",Tableau2[[#This Row],[Niveau]]+1,D83))</f>
        <v>5</v>
      </c>
      <c r="E84" s="3" cm="1">
        <f t="array" ref="E84">MIN(IFERROR(IF(D84-{0;1;2;3;4;5;6;7}&gt;=0,MATCH(D84-{0;1;2;3;4;5;6;7},D85:D$828,0)-1,""),""))</f>
        <v>0</v>
      </c>
      <c r="F84" s="4" t="s">
        <v>20</v>
      </c>
      <c r="G84" s="4" t="s">
        <v>95</v>
      </c>
      <c r="H84" s="4" t="s">
        <v>96</v>
      </c>
      <c r="I84" s="4" t="s">
        <v>18</v>
      </c>
      <c r="J84" s="4" t="s">
        <v>18</v>
      </c>
      <c r="K84" s="5">
        <v>44</v>
      </c>
      <c r="L84" s="5">
        <v>0.23</v>
      </c>
      <c r="M84" s="5">
        <f>IFERROR(_xlfn.XLOOKUP(Tableau2[[#This Row],[Groupe rem. article]],remises!$B$2:$B$5,remises!$C$2:$C$5),0)</f>
        <v>0.53</v>
      </c>
      <c r="N84" s="5">
        <f t="shared" si="1"/>
        <v>0</v>
      </c>
      <c r="O84" s="5" t="str">
        <f ca="1">IFERROR(SUM(OFFSET(Tableau2[[#This Row],[MLP]],1,1,Tableau2[[#This Row],[nb sous niveau]],1)),"")</f>
        <v/>
      </c>
      <c r="P84" s="5">
        <f>IF(Tableau2[[#This Row],[Type Ligne Richel]]="détail",Tableau2[[#This Row],[Quantité Totale]]*Tableau2[[#This Row],[Prix unitaire HT]]*(1-Tableau2[[#This Row],[% remise ligne]])*(1+Tableau2[[#This Row],[comm]]),"")</f>
        <v>4.7564000000000002</v>
      </c>
      <c r="Q84" s="5" cm="1">
        <f t="array" aca="1" ref="Q8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4.7564000000000002</v>
      </c>
      <c r="R84" s="4" t="s">
        <v>35</v>
      </c>
      <c r="S84" s="5">
        <v>1.4999999999999999E-2</v>
      </c>
      <c r="T84" s="5">
        <v>0.66</v>
      </c>
    </row>
    <row r="85" spans="1:20" x14ac:dyDescent="0.2">
      <c r="A85" s="3">
        <v>11040000</v>
      </c>
      <c r="B85" s="4" t="s">
        <v>19</v>
      </c>
      <c r="C85" s="3">
        <v>4</v>
      </c>
      <c r="D85" s="3">
        <f>IF(Tableau2[[#This Row],[Parent]]="oui",Tableau2[[#This Row],[Niveau]]+1,IF(B84="oui",Tableau2[[#This Row],[Niveau]]+1,D84))</f>
        <v>5</v>
      </c>
      <c r="E85" s="3" cm="1">
        <f t="array" ref="E85">MIN(IFERROR(IF(D85-{0;1;2;3;4;5;6;7}&gt;=0,MATCH(D85-{0;1;2;3;4;5;6;7},D86:D$828,0)-1,""),""))</f>
        <v>0</v>
      </c>
      <c r="F85" s="4" t="s">
        <v>20</v>
      </c>
      <c r="G85" s="4" t="s">
        <v>69</v>
      </c>
      <c r="H85" s="4" t="s">
        <v>70</v>
      </c>
      <c r="I85" s="4" t="s">
        <v>18</v>
      </c>
      <c r="J85" s="4" t="s">
        <v>18</v>
      </c>
      <c r="K85" s="5">
        <v>66</v>
      </c>
      <c r="L85" s="5">
        <v>0.36</v>
      </c>
      <c r="M85" s="5">
        <f>IFERROR(_xlfn.XLOOKUP(Tableau2[[#This Row],[Groupe rem. article]],remises!$B$2:$B$5,remises!$C$2:$C$5),0)</f>
        <v>0.53</v>
      </c>
      <c r="N85" s="5">
        <f t="shared" si="1"/>
        <v>0</v>
      </c>
      <c r="O85" s="5" t="str">
        <f ca="1">IFERROR(SUM(OFFSET(Tableau2[[#This Row],[MLP]],1,1,Tableau2[[#This Row],[nb sous niveau]],1)),"")</f>
        <v/>
      </c>
      <c r="P85" s="5">
        <f>IF(Tableau2[[#This Row],[Type Ligne Richel]]="détail",Tableau2[[#This Row],[Quantité Totale]]*Tableau2[[#This Row],[Prix unitaire HT]]*(1-Tableau2[[#This Row],[% remise ligne]])*(1+Tableau2[[#This Row],[comm]]),"")</f>
        <v>11.167199999999998</v>
      </c>
      <c r="Q85" s="5" cm="1">
        <f t="array" aca="1" ref="Q8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11.167199999999998</v>
      </c>
      <c r="R85" s="4" t="s">
        <v>35</v>
      </c>
      <c r="S85" s="5">
        <v>8.7999999999999995E-2</v>
      </c>
      <c r="T85" s="5">
        <v>5.8079999999999998</v>
      </c>
    </row>
    <row r="86" spans="1:20" x14ac:dyDescent="0.2">
      <c r="A86" s="3">
        <v>11050000</v>
      </c>
      <c r="B86" s="4" t="s">
        <v>19</v>
      </c>
      <c r="C86" s="3">
        <v>4</v>
      </c>
      <c r="D86" s="3">
        <f>IF(Tableau2[[#This Row],[Parent]]="oui",Tableau2[[#This Row],[Niveau]]+1,IF(B85="oui",Tableau2[[#This Row],[Niveau]]+1,D85))</f>
        <v>5</v>
      </c>
      <c r="E86" s="3" cm="1">
        <f t="array" ref="E86">MIN(IFERROR(IF(D86-{0;1;2;3;4;5;6;7}&gt;=0,MATCH(D86-{0;1;2;3;4;5;6;7},D87:D$828,0)-1,""),""))</f>
        <v>0</v>
      </c>
      <c r="F86" s="4" t="s">
        <v>20</v>
      </c>
      <c r="G86" s="4" t="s">
        <v>36</v>
      </c>
      <c r="H86" s="4" t="s">
        <v>37</v>
      </c>
      <c r="I86" s="4" t="s">
        <v>18</v>
      </c>
      <c r="J86" s="4" t="s">
        <v>18</v>
      </c>
      <c r="K86" s="5">
        <v>132</v>
      </c>
      <c r="L86" s="5">
        <v>0.17</v>
      </c>
      <c r="M86" s="5">
        <f>IFERROR(_xlfn.XLOOKUP(Tableau2[[#This Row],[Groupe rem. article]],remises!$B$2:$B$5,remises!$C$2:$C$5),0)</f>
        <v>0.53</v>
      </c>
      <c r="N86" s="5">
        <f t="shared" si="1"/>
        <v>0</v>
      </c>
      <c r="O86" s="5" t="str">
        <f ca="1">IFERROR(SUM(OFFSET(Tableau2[[#This Row],[MLP]],1,1,Tableau2[[#This Row],[nb sous niveau]],1)),"")</f>
        <v/>
      </c>
      <c r="P86" s="5">
        <f>IF(Tableau2[[#This Row],[Type Ligne Richel]]="détail",Tableau2[[#This Row],[Quantité Totale]]*Tableau2[[#This Row],[Prix unitaire HT]]*(1-Tableau2[[#This Row],[% remise ligne]])*(1+Tableau2[[#This Row],[comm]]),"")</f>
        <v>10.546799999999999</v>
      </c>
      <c r="Q86" s="5" cm="1">
        <f t="array" aca="1" ref="Q8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10.546799999999999</v>
      </c>
      <c r="R86" s="4" t="s">
        <v>35</v>
      </c>
      <c r="S86" s="5">
        <v>1.4999999999999999E-2</v>
      </c>
      <c r="T86" s="5">
        <v>1.98</v>
      </c>
    </row>
    <row r="87" spans="1:20" x14ac:dyDescent="0.2">
      <c r="A87" s="3">
        <v>11060000</v>
      </c>
      <c r="B87" s="4" t="s">
        <v>19</v>
      </c>
      <c r="C87" s="3">
        <v>4</v>
      </c>
      <c r="D87" s="3">
        <f>IF(Tableau2[[#This Row],[Parent]]="oui",Tableau2[[#This Row],[Niveau]]+1,IF(B86="oui",Tableau2[[#This Row],[Niveau]]+1,D86))</f>
        <v>5</v>
      </c>
      <c r="E87" s="3" cm="1">
        <f t="array" ref="E87">MIN(IFERROR(IF(D87-{0;1;2;3;4;5;6;7}&gt;=0,MATCH(D87-{0;1;2;3;4;5;6;7},D88:D$828,0)-1,""),""))</f>
        <v>0</v>
      </c>
      <c r="F87" s="4" t="s">
        <v>20</v>
      </c>
      <c r="G87" s="4" t="s">
        <v>97</v>
      </c>
      <c r="H87" s="4" t="s">
        <v>98</v>
      </c>
      <c r="I87" s="4" t="s">
        <v>18</v>
      </c>
      <c r="J87" s="4" t="s">
        <v>18</v>
      </c>
      <c r="K87" s="5">
        <v>22</v>
      </c>
      <c r="L87" s="5">
        <v>2.02</v>
      </c>
      <c r="M87" s="5">
        <f>IFERROR(_xlfn.XLOOKUP(Tableau2[[#This Row],[Groupe rem. article]],remises!$B$2:$B$5,remises!$C$2:$C$5),0)</f>
        <v>0.53</v>
      </c>
      <c r="N87" s="5">
        <f t="shared" si="1"/>
        <v>0</v>
      </c>
      <c r="O87" s="5" t="str">
        <f ca="1">IFERROR(SUM(OFFSET(Tableau2[[#This Row],[MLP]],1,1,Tableau2[[#This Row],[nb sous niveau]],1)),"")</f>
        <v/>
      </c>
      <c r="P87" s="5">
        <f>IF(Tableau2[[#This Row],[Type Ligne Richel]]="détail",Tableau2[[#This Row],[Quantité Totale]]*Tableau2[[#This Row],[Prix unitaire HT]]*(1-Tableau2[[#This Row],[% remise ligne]])*(1+Tableau2[[#This Row],[comm]]),"")</f>
        <v>20.886799999999997</v>
      </c>
      <c r="Q87" s="5" cm="1">
        <f t="array" aca="1" ref="Q8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20.886799999999997</v>
      </c>
      <c r="R87" s="4" t="s">
        <v>35</v>
      </c>
      <c r="S87" s="5">
        <v>0.26</v>
      </c>
      <c r="T87" s="5">
        <v>5.72</v>
      </c>
    </row>
    <row r="88" spans="1:20" x14ac:dyDescent="0.2">
      <c r="A88" s="3">
        <v>11070000</v>
      </c>
      <c r="B88" s="4" t="s">
        <v>19</v>
      </c>
      <c r="C88" s="3">
        <v>4</v>
      </c>
      <c r="D88" s="3">
        <f>IF(Tableau2[[#This Row],[Parent]]="oui",Tableau2[[#This Row],[Niveau]]+1,IF(B87="oui",Tableau2[[#This Row],[Niveau]]+1,D87))</f>
        <v>5</v>
      </c>
      <c r="E88" s="3" cm="1">
        <f t="array" ref="E88">MIN(IFERROR(IF(D88-{0;1;2;3;4;5;6;7}&gt;=0,MATCH(D88-{0;1;2;3;4;5;6;7},D89:D$828,0)-1,""),""))</f>
        <v>0</v>
      </c>
      <c r="F88" s="4" t="s">
        <v>20</v>
      </c>
      <c r="G88" s="4" t="s">
        <v>99</v>
      </c>
      <c r="H88" s="4" t="s">
        <v>100</v>
      </c>
      <c r="I88" s="4" t="s">
        <v>18</v>
      </c>
      <c r="J88" s="4" t="s">
        <v>18</v>
      </c>
      <c r="K88" s="5">
        <v>22</v>
      </c>
      <c r="L88" s="5">
        <v>0.95</v>
      </c>
      <c r="M88" s="5">
        <f>IFERROR(_xlfn.XLOOKUP(Tableau2[[#This Row],[Groupe rem. article]],remises!$B$2:$B$5,remises!$C$2:$C$5),0)</f>
        <v>0.53</v>
      </c>
      <c r="N88" s="5">
        <f t="shared" si="1"/>
        <v>0</v>
      </c>
      <c r="O88" s="5" t="str">
        <f ca="1">IFERROR(SUM(OFFSET(Tableau2[[#This Row],[MLP]],1,1,Tableau2[[#This Row],[nb sous niveau]],1)),"")</f>
        <v/>
      </c>
      <c r="P88" s="5">
        <f>IF(Tableau2[[#This Row],[Type Ligne Richel]]="détail",Tableau2[[#This Row],[Quantité Totale]]*Tableau2[[#This Row],[Prix unitaire HT]]*(1-Tableau2[[#This Row],[% remise ligne]])*(1+Tableau2[[#This Row],[comm]]),"")</f>
        <v>9.8229999999999986</v>
      </c>
      <c r="Q88" s="5" cm="1">
        <f t="array" aca="1" ref="Q8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9.8229999999999986</v>
      </c>
      <c r="R88" s="4" t="s">
        <v>35</v>
      </c>
      <c r="S88" s="5">
        <v>0.13100000000000001</v>
      </c>
      <c r="T88" s="5">
        <v>2.8820000000000001</v>
      </c>
    </row>
    <row r="89" spans="1:20" x14ac:dyDescent="0.2">
      <c r="A89" s="3">
        <v>11080000</v>
      </c>
      <c r="B89" s="4" t="s">
        <v>19</v>
      </c>
      <c r="C89" s="3">
        <v>4</v>
      </c>
      <c r="D89" s="3">
        <f>IF(Tableau2[[#This Row],[Parent]]="oui",Tableau2[[#This Row],[Niveau]]+1,IF(B88="oui",Tableau2[[#This Row],[Niveau]]+1,D88))</f>
        <v>5</v>
      </c>
      <c r="E89" s="3" cm="1">
        <f t="array" ref="E89">MIN(IFERROR(IF(D89-{0;1;2;3;4;5;6;7}&gt;=0,MATCH(D89-{0;1;2;3;4;5;6;7},D90:D$828,0)-1,""),""))</f>
        <v>0</v>
      </c>
      <c r="F89" s="4" t="s">
        <v>20</v>
      </c>
      <c r="G89" s="4" t="s">
        <v>101</v>
      </c>
      <c r="H89" s="4" t="s">
        <v>102</v>
      </c>
      <c r="I89" s="4" t="s">
        <v>18</v>
      </c>
      <c r="J89" s="4" t="s">
        <v>18</v>
      </c>
      <c r="K89" s="5">
        <v>22</v>
      </c>
      <c r="L89" s="5">
        <v>108.41</v>
      </c>
      <c r="M89" s="5">
        <f>IFERROR(_xlfn.XLOOKUP(Tableau2[[#This Row],[Groupe rem. article]],remises!$B$2:$B$5,remises!$C$2:$C$5),0)</f>
        <v>0.57999999999999996</v>
      </c>
      <c r="N89" s="5">
        <f t="shared" si="1"/>
        <v>0</v>
      </c>
      <c r="O89" s="5" t="str">
        <f ca="1">IFERROR(SUM(OFFSET(Tableau2[[#This Row],[MLP]],1,1,Tableau2[[#This Row],[nb sous niveau]],1)),"")</f>
        <v/>
      </c>
      <c r="P89" s="5">
        <f>IF(Tableau2[[#This Row],[Type Ligne Richel]]="détail",Tableau2[[#This Row],[Quantité Totale]]*Tableau2[[#This Row],[Prix unitaire HT]]*(1-Tableau2[[#This Row],[% remise ligne]])*(1+Tableau2[[#This Row],[comm]]),"")</f>
        <v>1001.7084000000001</v>
      </c>
      <c r="Q89" s="5" cm="1">
        <f t="array" aca="1" ref="Q8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1001.7084000000001</v>
      </c>
      <c r="R89" s="4" t="s">
        <v>26</v>
      </c>
      <c r="S89" s="5">
        <v>15.9</v>
      </c>
      <c r="T89" s="5">
        <v>349.8</v>
      </c>
    </row>
    <row r="90" spans="1:20" x14ac:dyDescent="0.2">
      <c r="A90" s="3">
        <v>11090000</v>
      </c>
      <c r="B90" s="4" t="s">
        <v>19</v>
      </c>
      <c r="C90" s="3">
        <v>4</v>
      </c>
      <c r="D90" s="3">
        <f>IF(Tableau2[[#This Row],[Parent]]="oui",Tableau2[[#This Row],[Niveau]]+1,IF(B89="oui",Tableau2[[#This Row],[Niveau]]+1,D89))</f>
        <v>5</v>
      </c>
      <c r="E90" s="3" cm="1">
        <f t="array" ref="E90">MIN(IFERROR(IF(D90-{0;1;2;3;4;5;6;7}&gt;=0,MATCH(D90-{0;1;2;3;4;5;6;7},D91:D$828,0)-1,""),""))</f>
        <v>0</v>
      </c>
      <c r="F90" s="4" t="s">
        <v>20</v>
      </c>
      <c r="G90" s="4" t="s">
        <v>103</v>
      </c>
      <c r="H90" s="4" t="s">
        <v>104</v>
      </c>
      <c r="I90" s="4" t="s">
        <v>18</v>
      </c>
      <c r="J90" s="4" t="s">
        <v>18</v>
      </c>
      <c r="K90" s="5">
        <v>22</v>
      </c>
      <c r="L90" s="5">
        <v>10.32</v>
      </c>
      <c r="M90" s="5">
        <f>IFERROR(_xlfn.XLOOKUP(Tableau2[[#This Row],[Groupe rem. article]],remises!$B$2:$B$5,remises!$C$2:$C$5),0)</f>
        <v>0.53</v>
      </c>
      <c r="N90" s="5">
        <f t="shared" si="1"/>
        <v>0</v>
      </c>
      <c r="O90" s="5" t="str">
        <f ca="1">IFERROR(SUM(OFFSET(Tableau2[[#This Row],[MLP]],1,1,Tableau2[[#This Row],[nb sous niveau]],1)),"")</f>
        <v/>
      </c>
      <c r="P90" s="5">
        <f>IF(Tableau2[[#This Row],[Type Ligne Richel]]="détail",Tableau2[[#This Row],[Quantité Totale]]*Tableau2[[#This Row],[Prix unitaire HT]]*(1-Tableau2[[#This Row],[% remise ligne]])*(1+Tableau2[[#This Row],[comm]]),"")</f>
        <v>106.7088</v>
      </c>
      <c r="Q90" s="5" cm="1">
        <f t="array" aca="1" ref="Q9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106.7088</v>
      </c>
      <c r="R90" s="4" t="s">
        <v>35</v>
      </c>
      <c r="S90" s="5">
        <v>1.1399999999999999</v>
      </c>
      <c r="T90" s="5">
        <v>25.08</v>
      </c>
    </row>
    <row r="91" spans="1:20" x14ac:dyDescent="0.2">
      <c r="A91" s="3">
        <v>11100000</v>
      </c>
      <c r="B91" s="4" t="s">
        <v>19</v>
      </c>
      <c r="C91" s="3">
        <v>4</v>
      </c>
      <c r="D91" s="3">
        <f>IF(Tableau2[[#This Row],[Parent]]="oui",Tableau2[[#This Row],[Niveau]]+1,IF(B90="oui",Tableau2[[#This Row],[Niveau]]+1,D90))</f>
        <v>5</v>
      </c>
      <c r="E91" s="3" cm="1">
        <f t="array" ref="E91">MIN(IFERROR(IF(D91-{0;1;2;3;4;5;6;7}&gt;=0,MATCH(D91-{0;1;2;3;4;5;6;7},D92:D$828,0)-1,""),""))</f>
        <v>0</v>
      </c>
      <c r="F91" s="4" t="s">
        <v>20</v>
      </c>
      <c r="G91" s="4" t="s">
        <v>105</v>
      </c>
      <c r="H91" s="4" t="s">
        <v>106</v>
      </c>
      <c r="I91" s="4" t="s">
        <v>18</v>
      </c>
      <c r="J91" s="4" t="s">
        <v>18</v>
      </c>
      <c r="K91" s="5">
        <v>22</v>
      </c>
      <c r="L91" s="5">
        <v>3.49</v>
      </c>
      <c r="M91" s="5">
        <f>IFERROR(_xlfn.XLOOKUP(Tableau2[[#This Row],[Groupe rem. article]],remises!$B$2:$B$5,remises!$C$2:$C$5),0)</f>
        <v>0.53</v>
      </c>
      <c r="N91" s="5">
        <f t="shared" si="1"/>
        <v>0</v>
      </c>
      <c r="O91" s="5" t="str">
        <f ca="1">IFERROR(SUM(OFFSET(Tableau2[[#This Row],[MLP]],1,1,Tableau2[[#This Row],[nb sous niveau]],1)),"")</f>
        <v/>
      </c>
      <c r="P91" s="5">
        <f>IF(Tableau2[[#This Row],[Type Ligne Richel]]="détail",Tableau2[[#This Row],[Quantité Totale]]*Tableau2[[#This Row],[Prix unitaire HT]]*(1-Tableau2[[#This Row],[% remise ligne]])*(1+Tableau2[[#This Row],[comm]]),"")</f>
        <v>36.086599999999997</v>
      </c>
      <c r="Q91" s="5" cm="1">
        <f t="array" aca="1" ref="Q9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36.086599999999997</v>
      </c>
      <c r="R91" s="4" t="s">
        <v>35</v>
      </c>
      <c r="S91" s="5">
        <v>0.4</v>
      </c>
      <c r="T91" s="5">
        <v>8.8000000000000007</v>
      </c>
    </row>
    <row r="92" spans="1:20" x14ac:dyDescent="0.2">
      <c r="A92" s="3">
        <v>11110000</v>
      </c>
      <c r="B92" s="4" t="s">
        <v>19</v>
      </c>
      <c r="C92" s="3">
        <v>4</v>
      </c>
      <c r="D92" s="3">
        <f>IF(Tableau2[[#This Row],[Parent]]="oui",Tableau2[[#This Row],[Niveau]]+1,IF(B91="oui",Tableau2[[#This Row],[Niveau]]+1,D91))</f>
        <v>5</v>
      </c>
      <c r="E92" s="3" cm="1">
        <f t="array" ref="E92">MIN(IFERROR(IF(D92-{0;1;2;3;4;5;6;7}&gt;=0,MATCH(D92-{0;1;2;3;4;5;6;7},D93:D$828,0)-1,""),""))</f>
        <v>0</v>
      </c>
      <c r="F92" s="4" t="s">
        <v>20</v>
      </c>
      <c r="G92" s="4" t="s">
        <v>107</v>
      </c>
      <c r="H92" s="4" t="s">
        <v>108</v>
      </c>
      <c r="I92" s="4" t="s">
        <v>18</v>
      </c>
      <c r="J92" s="4" t="s">
        <v>18</v>
      </c>
      <c r="K92" s="5">
        <v>22</v>
      </c>
      <c r="L92" s="5">
        <v>2.5299999999999998</v>
      </c>
      <c r="M92" s="5">
        <f>IFERROR(_xlfn.XLOOKUP(Tableau2[[#This Row],[Groupe rem. article]],remises!$B$2:$B$5,remises!$C$2:$C$5),0)</f>
        <v>0.53</v>
      </c>
      <c r="N92" s="5">
        <f t="shared" si="1"/>
        <v>0</v>
      </c>
      <c r="O92" s="5" t="str">
        <f ca="1">IFERROR(SUM(OFFSET(Tableau2[[#This Row],[MLP]],1,1,Tableau2[[#This Row],[nb sous niveau]],1)),"")</f>
        <v/>
      </c>
      <c r="P92" s="5">
        <f>IF(Tableau2[[#This Row],[Type Ligne Richel]]="détail",Tableau2[[#This Row],[Quantité Totale]]*Tableau2[[#This Row],[Prix unitaire HT]]*(1-Tableau2[[#This Row],[% remise ligne]])*(1+Tableau2[[#This Row],[comm]]),"")</f>
        <v>26.160199999999996</v>
      </c>
      <c r="Q92" s="5" cm="1">
        <f t="array" aca="1" ref="Q9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26.160199999999996</v>
      </c>
      <c r="R92" s="4" t="s">
        <v>35</v>
      </c>
      <c r="S92" s="5">
        <v>0.214</v>
      </c>
      <c r="T92" s="5">
        <v>4.7080000000000002</v>
      </c>
    </row>
    <row r="93" spans="1:20" x14ac:dyDescent="0.2">
      <c r="A93" s="3">
        <v>11120000</v>
      </c>
      <c r="B93" s="4" t="s">
        <v>19</v>
      </c>
      <c r="C93" s="3">
        <v>4</v>
      </c>
      <c r="D93" s="3">
        <f>IF(Tableau2[[#This Row],[Parent]]="oui",Tableau2[[#This Row],[Niveau]]+1,IF(B92="oui",Tableau2[[#This Row],[Niveau]]+1,D92))</f>
        <v>5</v>
      </c>
      <c r="E93" s="3" cm="1">
        <f t="array" ref="E93">MIN(IFERROR(IF(D93-{0;1;2;3;4;5;6;7}&gt;=0,MATCH(D93-{0;1;2;3;4;5;6;7},D94:D$828,0)-1,""),""))</f>
        <v>0</v>
      </c>
      <c r="F93" s="4" t="s">
        <v>20</v>
      </c>
      <c r="G93" s="4" t="s">
        <v>109</v>
      </c>
      <c r="H93" s="4" t="s">
        <v>110</v>
      </c>
      <c r="I93" s="4" t="s">
        <v>18</v>
      </c>
      <c r="J93" s="4" t="s">
        <v>18</v>
      </c>
      <c r="K93" s="5">
        <v>22</v>
      </c>
      <c r="L93" s="5">
        <v>1.1100000000000001</v>
      </c>
      <c r="M93" s="5">
        <f>IFERROR(_xlfn.XLOOKUP(Tableau2[[#This Row],[Groupe rem. article]],remises!$B$2:$B$5,remises!$C$2:$C$5),0)</f>
        <v>0.53</v>
      </c>
      <c r="N93" s="5">
        <f t="shared" si="1"/>
        <v>0</v>
      </c>
      <c r="O93" s="5" t="str">
        <f ca="1">IFERROR(SUM(OFFSET(Tableau2[[#This Row],[MLP]],1,1,Tableau2[[#This Row],[nb sous niveau]],1)),"")</f>
        <v/>
      </c>
      <c r="P93" s="5">
        <f>IF(Tableau2[[#This Row],[Type Ligne Richel]]="détail",Tableau2[[#This Row],[Quantité Totale]]*Tableau2[[#This Row],[Prix unitaire HT]]*(1-Tableau2[[#This Row],[% remise ligne]])*(1+Tableau2[[#This Row],[comm]]),"")</f>
        <v>11.477399999999999</v>
      </c>
      <c r="Q93" s="5" cm="1">
        <f t="array" aca="1" ref="Q9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11.477399999999999</v>
      </c>
      <c r="R93" s="4" t="s">
        <v>35</v>
      </c>
      <c r="S93" s="5">
        <v>9.1999999999999998E-2</v>
      </c>
      <c r="T93" s="5">
        <v>2.024</v>
      </c>
    </row>
    <row r="94" spans="1:20" x14ac:dyDescent="0.2">
      <c r="A94" s="3">
        <v>11130000</v>
      </c>
      <c r="B94" s="4" t="s">
        <v>19</v>
      </c>
      <c r="C94" s="3">
        <v>4</v>
      </c>
      <c r="D94" s="3">
        <f>IF(Tableau2[[#This Row],[Parent]]="oui",Tableau2[[#This Row],[Niveau]]+1,IF(B93="oui",Tableau2[[#This Row],[Niveau]]+1,D93))</f>
        <v>5</v>
      </c>
      <c r="E94" s="3" cm="1">
        <f t="array" ref="E94">MIN(IFERROR(IF(D94-{0;1;2;3;4;5;6;7}&gt;=0,MATCH(D94-{0;1;2;3;4;5;6;7},D95:D$828,0)-1,""),""))</f>
        <v>0</v>
      </c>
      <c r="F94" s="4" t="s">
        <v>20</v>
      </c>
      <c r="G94" s="4" t="s">
        <v>111</v>
      </c>
      <c r="H94" s="4" t="s">
        <v>112</v>
      </c>
      <c r="I94" s="4" t="s">
        <v>18</v>
      </c>
      <c r="J94" s="4" t="s">
        <v>18</v>
      </c>
      <c r="K94" s="5">
        <v>44</v>
      </c>
      <c r="L94" s="5">
        <v>83.63</v>
      </c>
      <c r="M94" s="5">
        <f>IFERROR(_xlfn.XLOOKUP(Tableau2[[#This Row],[Groupe rem. article]],remises!$B$2:$B$5,remises!$C$2:$C$5),0)</f>
        <v>0.57999999999999996</v>
      </c>
      <c r="N94" s="5">
        <f t="shared" si="1"/>
        <v>0</v>
      </c>
      <c r="O94" s="5" t="str">
        <f ca="1">IFERROR(SUM(OFFSET(Tableau2[[#This Row],[MLP]],1,1,Tableau2[[#This Row],[nb sous niveau]],1)),"")</f>
        <v/>
      </c>
      <c r="P94" s="5">
        <f>IF(Tableau2[[#This Row],[Type Ligne Richel]]="détail",Tableau2[[#This Row],[Quantité Totale]]*Tableau2[[#This Row],[Prix unitaire HT]]*(1-Tableau2[[#This Row],[% remise ligne]])*(1+Tableau2[[#This Row],[comm]]),"")</f>
        <v>1545.4824000000001</v>
      </c>
      <c r="Q94" s="5" cm="1">
        <f t="array" aca="1" ref="Q9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1545.4824000000001</v>
      </c>
      <c r="R94" s="4" t="s">
        <v>26</v>
      </c>
      <c r="S94" s="5">
        <v>12.122</v>
      </c>
      <c r="T94" s="5">
        <v>533.36800000000005</v>
      </c>
    </row>
    <row r="95" spans="1:20" x14ac:dyDescent="0.2">
      <c r="A95" s="3">
        <v>11140000</v>
      </c>
      <c r="B95" s="4" t="s">
        <v>19</v>
      </c>
      <c r="C95" s="3">
        <v>4</v>
      </c>
      <c r="D95" s="3">
        <f>IF(Tableau2[[#This Row],[Parent]]="oui",Tableau2[[#This Row],[Niveau]]+1,IF(B94="oui",Tableau2[[#This Row],[Niveau]]+1,D94))</f>
        <v>5</v>
      </c>
      <c r="E95" s="3" cm="1">
        <f t="array" ref="E95">MIN(IFERROR(IF(D95-{0;1;2;3;4;5;6;7}&gt;=0,MATCH(D95-{0;1;2;3;4;5;6;7},D96:D$828,0)-1,""),""))</f>
        <v>0</v>
      </c>
      <c r="F95" s="4" t="s">
        <v>20</v>
      </c>
      <c r="G95" s="4" t="s">
        <v>113</v>
      </c>
      <c r="H95" s="4" t="s">
        <v>114</v>
      </c>
      <c r="I95" s="4" t="s">
        <v>18</v>
      </c>
      <c r="J95" s="4" t="s">
        <v>18</v>
      </c>
      <c r="K95" s="5">
        <v>88</v>
      </c>
      <c r="L95" s="5">
        <v>0.66</v>
      </c>
      <c r="M95" s="5">
        <f>IFERROR(_xlfn.XLOOKUP(Tableau2[[#This Row],[Groupe rem. article]],remises!$B$2:$B$5,remises!$C$2:$C$5),0)</f>
        <v>0.53</v>
      </c>
      <c r="N95" s="5">
        <f t="shared" si="1"/>
        <v>0</v>
      </c>
      <c r="O95" s="5" t="str">
        <f ca="1">IFERROR(SUM(OFFSET(Tableau2[[#This Row],[MLP]],1,1,Tableau2[[#This Row],[nb sous niveau]],1)),"")</f>
        <v/>
      </c>
      <c r="P95" s="5">
        <f>IF(Tableau2[[#This Row],[Type Ligne Richel]]="détail",Tableau2[[#This Row],[Quantité Totale]]*Tableau2[[#This Row],[Prix unitaire HT]]*(1-Tableau2[[#This Row],[% remise ligne]])*(1+Tableau2[[#This Row],[comm]]),"")</f>
        <v>27.297600000000003</v>
      </c>
      <c r="Q95" s="5" cm="1">
        <f t="array" aca="1" ref="Q9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27.297600000000003</v>
      </c>
      <c r="R95" s="4" t="s">
        <v>35</v>
      </c>
      <c r="S95" s="5">
        <v>2.5000000000000001E-2</v>
      </c>
      <c r="T95" s="5">
        <v>2.2000000000000002</v>
      </c>
    </row>
    <row r="96" spans="1:20" x14ac:dyDescent="0.2">
      <c r="A96" s="3">
        <v>11150000</v>
      </c>
      <c r="B96" s="4" t="s">
        <v>19</v>
      </c>
      <c r="C96" s="3">
        <v>4</v>
      </c>
      <c r="D96" s="3">
        <f>IF(Tableau2[[#This Row],[Parent]]="oui",Tableau2[[#This Row],[Niveau]]+1,IF(B95="oui",Tableau2[[#This Row],[Niveau]]+1,D95))</f>
        <v>5</v>
      </c>
      <c r="E96" s="3" cm="1">
        <f t="array" ref="E96">MIN(IFERROR(IF(D96-{0;1;2;3;4;5;6;7}&gt;=0,MATCH(D96-{0;1;2;3;4;5;6;7},D97:D$828,0)-1,""),""))</f>
        <v>0</v>
      </c>
      <c r="F96" s="4" t="s">
        <v>20</v>
      </c>
      <c r="G96" s="4" t="s">
        <v>115</v>
      </c>
      <c r="H96" s="4" t="s">
        <v>116</v>
      </c>
      <c r="I96" s="4" t="s">
        <v>18</v>
      </c>
      <c r="J96" s="4" t="s">
        <v>18</v>
      </c>
      <c r="K96" s="5">
        <v>66</v>
      </c>
      <c r="L96" s="5">
        <v>4.9400000000000004</v>
      </c>
      <c r="M96" s="5">
        <f>IFERROR(_xlfn.XLOOKUP(Tableau2[[#This Row],[Groupe rem. article]],remises!$B$2:$B$5,remises!$C$2:$C$5),0)</f>
        <v>0.57999999999999996</v>
      </c>
      <c r="N96" s="5">
        <f t="shared" si="1"/>
        <v>0</v>
      </c>
      <c r="O96" s="5" t="str">
        <f ca="1">IFERROR(SUM(OFFSET(Tableau2[[#This Row],[MLP]],1,1,Tableau2[[#This Row],[nb sous niveau]],1)),"")</f>
        <v/>
      </c>
      <c r="P96" s="5">
        <f>IF(Tableau2[[#This Row],[Type Ligne Richel]]="détail",Tableau2[[#This Row],[Quantité Totale]]*Tableau2[[#This Row],[Prix unitaire HT]]*(1-Tableau2[[#This Row],[% remise ligne]])*(1+Tableau2[[#This Row],[comm]]),"")</f>
        <v>136.93680000000003</v>
      </c>
      <c r="Q96" s="5" cm="1">
        <f t="array" aca="1" ref="Q9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136.93680000000003</v>
      </c>
      <c r="R96" s="4" t="s">
        <v>26</v>
      </c>
      <c r="S96" s="5">
        <v>0.68700000000000006</v>
      </c>
      <c r="T96" s="5">
        <v>45.341999999999999</v>
      </c>
    </row>
    <row r="97" spans="1:20" x14ac:dyDescent="0.2">
      <c r="A97" s="3">
        <v>11160000</v>
      </c>
      <c r="B97" s="4" t="s">
        <v>19</v>
      </c>
      <c r="C97" s="3">
        <v>4</v>
      </c>
      <c r="D97" s="3">
        <f>IF(Tableau2[[#This Row],[Parent]]="oui",Tableau2[[#This Row],[Niveau]]+1,IF(B96="oui",Tableau2[[#This Row],[Niveau]]+1,D96))</f>
        <v>5</v>
      </c>
      <c r="E97" s="3" cm="1">
        <f t="array" ref="E97">MIN(IFERROR(IF(D97-{0;1;2;3;4;5;6;7}&gt;=0,MATCH(D97-{0;1;2;3;4;5;6;7},D98:D$828,0)-1,""),""))</f>
        <v>0</v>
      </c>
      <c r="F97" s="4" t="s">
        <v>20</v>
      </c>
      <c r="G97" s="4" t="s">
        <v>117</v>
      </c>
      <c r="H97" s="4" t="s">
        <v>118</v>
      </c>
      <c r="I97" s="4" t="s">
        <v>18</v>
      </c>
      <c r="J97" s="4" t="s">
        <v>18</v>
      </c>
      <c r="K97" s="5">
        <v>22</v>
      </c>
      <c r="L97" s="5">
        <v>0.35</v>
      </c>
      <c r="M97" s="5">
        <f>IFERROR(_xlfn.XLOOKUP(Tableau2[[#This Row],[Groupe rem. article]],remises!$B$2:$B$5,remises!$C$2:$C$5),0)</f>
        <v>0.53</v>
      </c>
      <c r="N97" s="5">
        <f t="shared" si="1"/>
        <v>0</v>
      </c>
      <c r="O97" s="5" t="str">
        <f ca="1">IFERROR(SUM(OFFSET(Tableau2[[#This Row],[MLP]],1,1,Tableau2[[#This Row],[nb sous niveau]],1)),"")</f>
        <v/>
      </c>
      <c r="P97" s="5">
        <f>IF(Tableau2[[#This Row],[Type Ligne Richel]]="détail",Tableau2[[#This Row],[Quantité Totale]]*Tableau2[[#This Row],[Prix unitaire HT]]*(1-Tableau2[[#This Row],[% remise ligne]])*(1+Tableau2[[#This Row],[comm]]),"")</f>
        <v>3.6189999999999993</v>
      </c>
      <c r="Q97" s="5" cm="1">
        <f t="array" aca="1" ref="Q9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3.6189999999999993</v>
      </c>
      <c r="R97" s="4" t="s">
        <v>35</v>
      </c>
      <c r="S97" s="5">
        <v>2.5000000000000001E-2</v>
      </c>
      <c r="T97" s="5">
        <v>0.55000000000000004</v>
      </c>
    </row>
    <row r="98" spans="1:20" x14ac:dyDescent="0.2">
      <c r="A98" s="3">
        <v>11170000</v>
      </c>
      <c r="B98" s="4" t="s">
        <v>19</v>
      </c>
      <c r="C98" s="3">
        <v>4</v>
      </c>
      <c r="D98" s="3">
        <f>IF(Tableau2[[#This Row],[Parent]]="oui",Tableau2[[#This Row],[Niveau]]+1,IF(B97="oui",Tableau2[[#This Row],[Niveau]]+1,D97))</f>
        <v>5</v>
      </c>
      <c r="E98" s="3" cm="1">
        <f t="array" ref="E98">MIN(IFERROR(IF(D98-{0;1;2;3;4;5;6;7}&gt;=0,MATCH(D98-{0;1;2;3;4;5;6;7},D99:D$828,0)-1,""),""))</f>
        <v>0</v>
      </c>
      <c r="F98" s="4" t="s">
        <v>20</v>
      </c>
      <c r="G98" s="4" t="s">
        <v>33</v>
      </c>
      <c r="H98" s="4" t="s">
        <v>34</v>
      </c>
      <c r="I98" s="4" t="s">
        <v>18</v>
      </c>
      <c r="J98" s="4" t="s">
        <v>18</v>
      </c>
      <c r="K98" s="5">
        <v>44</v>
      </c>
      <c r="L98" s="5">
        <v>0.21</v>
      </c>
      <c r="M98" s="5">
        <f>IFERROR(_xlfn.XLOOKUP(Tableau2[[#This Row],[Groupe rem. article]],remises!$B$2:$B$5,remises!$C$2:$C$5),0)</f>
        <v>0.53</v>
      </c>
      <c r="N98" s="5">
        <f t="shared" si="1"/>
        <v>0</v>
      </c>
      <c r="O98" s="5" t="str">
        <f ca="1">IFERROR(SUM(OFFSET(Tableau2[[#This Row],[MLP]],1,1,Tableau2[[#This Row],[nb sous niveau]],1)),"")</f>
        <v/>
      </c>
      <c r="P98" s="5">
        <f>IF(Tableau2[[#This Row],[Type Ligne Richel]]="détail",Tableau2[[#This Row],[Quantité Totale]]*Tableau2[[#This Row],[Prix unitaire HT]]*(1-Tableau2[[#This Row],[% remise ligne]])*(1+Tableau2[[#This Row],[comm]]),"")</f>
        <v>4.3427999999999995</v>
      </c>
      <c r="Q98" s="5" cm="1">
        <f t="array" aca="1" ref="Q9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4.3427999999999995</v>
      </c>
      <c r="R98" s="4" t="s">
        <v>35</v>
      </c>
      <c r="S98" s="5">
        <v>0.01</v>
      </c>
      <c r="T98" s="5">
        <v>0.44</v>
      </c>
    </row>
    <row r="99" spans="1:20" x14ac:dyDescent="0.2">
      <c r="A99" s="3">
        <v>11180000</v>
      </c>
      <c r="B99" s="4" t="s">
        <v>19</v>
      </c>
      <c r="C99" s="3">
        <v>4</v>
      </c>
      <c r="D99" s="3">
        <f>IF(Tableau2[[#This Row],[Parent]]="oui",Tableau2[[#This Row],[Niveau]]+1,IF(B98="oui",Tableau2[[#This Row],[Niveau]]+1,D98))</f>
        <v>5</v>
      </c>
      <c r="E99" s="3" cm="1">
        <f t="array" ref="E99">MIN(IFERROR(IF(D99-{0;1;2;3;4;5;6;7}&gt;=0,MATCH(D99-{0;1;2;3;4;5;6;7},D100:D$828,0)-1,""),""))</f>
        <v>0</v>
      </c>
      <c r="F99" s="4" t="s">
        <v>20</v>
      </c>
      <c r="G99" s="4" t="s">
        <v>119</v>
      </c>
      <c r="H99" s="4" t="s">
        <v>120</v>
      </c>
      <c r="I99" s="4" t="s">
        <v>18</v>
      </c>
      <c r="J99" s="4" t="s">
        <v>18</v>
      </c>
      <c r="K99" s="5">
        <v>132</v>
      </c>
      <c r="L99" s="5">
        <v>0.75</v>
      </c>
      <c r="M99" s="5">
        <f>IFERROR(_xlfn.XLOOKUP(Tableau2[[#This Row],[Groupe rem. article]],remises!$B$2:$B$5,remises!$C$2:$C$5),0)</f>
        <v>0.53</v>
      </c>
      <c r="N99" s="5">
        <f t="shared" si="1"/>
        <v>0</v>
      </c>
      <c r="O99" s="5" t="str">
        <f ca="1">IFERROR(SUM(OFFSET(Tableau2[[#This Row],[MLP]],1,1,Tableau2[[#This Row],[nb sous niveau]],1)),"")</f>
        <v/>
      </c>
      <c r="P99" s="5">
        <f>IF(Tableau2[[#This Row],[Type Ligne Richel]]="détail",Tableau2[[#This Row],[Quantité Totale]]*Tableau2[[#This Row],[Prix unitaire HT]]*(1-Tableau2[[#This Row],[% remise ligne]])*(1+Tableau2[[#This Row],[comm]]),"")</f>
        <v>46.529999999999994</v>
      </c>
      <c r="Q99" s="5" cm="1">
        <f t="array" aca="1" ref="Q9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46.529999999999994</v>
      </c>
      <c r="R99" s="4" t="s">
        <v>35</v>
      </c>
      <c r="S99" s="5">
        <v>4.4999999999999998E-2</v>
      </c>
      <c r="T99" s="5">
        <v>5.94</v>
      </c>
    </row>
    <row r="100" spans="1:20" x14ac:dyDescent="0.2">
      <c r="A100" s="3">
        <v>11190000</v>
      </c>
      <c r="B100" s="4" t="s">
        <v>19</v>
      </c>
      <c r="C100" s="3">
        <v>4</v>
      </c>
      <c r="D100" s="3">
        <f>IF(Tableau2[[#This Row],[Parent]]="oui",Tableau2[[#This Row],[Niveau]]+1,IF(B99="oui",Tableau2[[#This Row],[Niveau]]+1,D99))</f>
        <v>5</v>
      </c>
      <c r="E100" s="3" cm="1">
        <f t="array" ref="E100">MIN(IFERROR(IF(D100-{0;1;2;3;4;5;6;7}&gt;=0,MATCH(D100-{0;1;2;3;4;5;6;7},D101:D$828,0)-1,""),""))</f>
        <v>0</v>
      </c>
      <c r="F100" s="4" t="s">
        <v>20</v>
      </c>
      <c r="G100" s="4" t="s">
        <v>50</v>
      </c>
      <c r="H100" s="4" t="s">
        <v>51</v>
      </c>
      <c r="I100" s="4" t="s">
        <v>18</v>
      </c>
      <c r="J100" s="4" t="s">
        <v>18</v>
      </c>
      <c r="K100" s="5">
        <v>594</v>
      </c>
      <c r="L100" s="5">
        <v>0.09</v>
      </c>
      <c r="M100" s="5">
        <f>IFERROR(_xlfn.XLOOKUP(Tableau2[[#This Row],[Groupe rem. article]],remises!$B$2:$B$5,remises!$C$2:$C$5),0)</f>
        <v>0.53</v>
      </c>
      <c r="N100" s="5">
        <f t="shared" si="1"/>
        <v>0</v>
      </c>
      <c r="O100" s="5" t="str">
        <f ca="1">IFERROR(SUM(OFFSET(Tableau2[[#This Row],[MLP]],1,1,Tableau2[[#This Row],[nb sous niveau]],1)),"")</f>
        <v/>
      </c>
      <c r="P100" s="5">
        <f>IF(Tableau2[[#This Row],[Type Ligne Richel]]="détail",Tableau2[[#This Row],[Quantité Totale]]*Tableau2[[#This Row],[Prix unitaire HT]]*(1-Tableau2[[#This Row],[% remise ligne]])*(1+Tableau2[[#This Row],[comm]]),"")</f>
        <v>25.126199999999997</v>
      </c>
      <c r="Q100" s="5" cm="1">
        <f t="array" aca="1" ref="Q10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25.126199999999997</v>
      </c>
      <c r="R100" s="4" t="s">
        <v>35</v>
      </c>
      <c r="S100" s="5">
        <v>5.0000000000000001E-3</v>
      </c>
      <c r="T100" s="5">
        <v>2.97</v>
      </c>
    </row>
    <row r="101" spans="1:20" x14ac:dyDescent="0.2">
      <c r="A101" s="3">
        <v>11200000</v>
      </c>
      <c r="B101" s="4" t="s">
        <v>19</v>
      </c>
      <c r="C101" s="3">
        <v>4</v>
      </c>
      <c r="D101" s="3">
        <f>IF(Tableau2[[#This Row],[Parent]]="oui",Tableau2[[#This Row],[Niveau]]+1,IF(B100="oui",Tableau2[[#This Row],[Niveau]]+1,D100))</f>
        <v>5</v>
      </c>
      <c r="E101" s="3" cm="1">
        <f t="array" ref="E101">MIN(IFERROR(IF(D101-{0;1;2;3;4;5;6;7}&gt;=0,MATCH(D101-{0;1;2;3;4;5;6;7},D102:D$828,0)-1,""),""))</f>
        <v>0</v>
      </c>
      <c r="F101" s="4" t="s">
        <v>20</v>
      </c>
      <c r="G101" s="4" t="s">
        <v>121</v>
      </c>
      <c r="H101" s="4" t="s">
        <v>122</v>
      </c>
      <c r="I101" s="4" t="s">
        <v>18</v>
      </c>
      <c r="J101" s="4" t="s">
        <v>18</v>
      </c>
      <c r="K101" s="5">
        <v>44</v>
      </c>
      <c r="L101" s="5">
        <v>22.49</v>
      </c>
      <c r="M101" s="5">
        <f>IFERROR(_xlfn.XLOOKUP(Tableau2[[#This Row],[Groupe rem. article]],remises!$B$2:$B$5,remises!$C$2:$C$5),0)</f>
        <v>0.53</v>
      </c>
      <c r="N101" s="5">
        <f t="shared" si="1"/>
        <v>0</v>
      </c>
      <c r="O101" s="5" t="str">
        <f ca="1">IFERROR(SUM(OFFSET(Tableau2[[#This Row],[MLP]],1,1,Tableau2[[#This Row],[nb sous niveau]],1)),"")</f>
        <v/>
      </c>
      <c r="P101" s="5">
        <f>IF(Tableau2[[#This Row],[Type Ligne Richel]]="détail",Tableau2[[#This Row],[Quantité Totale]]*Tableau2[[#This Row],[Prix unitaire HT]]*(1-Tableau2[[#This Row],[% remise ligne]])*(1+Tableau2[[#This Row],[comm]]),"")</f>
        <v>465.09319999999997</v>
      </c>
      <c r="Q101" s="5" cm="1">
        <f t="array" aca="1" ref="Q10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465.09319999999997</v>
      </c>
      <c r="R101" s="4" t="s">
        <v>35</v>
      </c>
      <c r="S101" s="5">
        <v>0.83</v>
      </c>
      <c r="T101" s="5">
        <v>36.520000000000003</v>
      </c>
    </row>
    <row r="102" spans="1:20" x14ac:dyDescent="0.2">
      <c r="A102" s="3">
        <v>11210000</v>
      </c>
      <c r="B102" s="4" t="s">
        <v>19</v>
      </c>
      <c r="C102" s="3">
        <v>4</v>
      </c>
      <c r="D102" s="3">
        <f>IF(Tableau2[[#This Row],[Parent]]="oui",Tableau2[[#This Row],[Niveau]]+1,IF(B101="oui",Tableau2[[#This Row],[Niveau]]+1,D101))</f>
        <v>5</v>
      </c>
      <c r="E102" s="3" cm="1">
        <f t="array" ref="E102">MIN(IFERROR(IF(D102-{0;1;2;3;4;5;6;7}&gt;=0,MATCH(D102-{0;1;2;3;4;5;6;7},D103:D$828,0)-1,""),""))</f>
        <v>0</v>
      </c>
      <c r="F102" s="4" t="s">
        <v>20</v>
      </c>
      <c r="G102" s="4" t="s">
        <v>123</v>
      </c>
      <c r="H102" s="4" t="s">
        <v>124</v>
      </c>
      <c r="I102" s="4" t="s">
        <v>18</v>
      </c>
      <c r="J102" s="4" t="s">
        <v>18</v>
      </c>
      <c r="K102" s="5">
        <v>88</v>
      </c>
      <c r="L102" s="5">
        <v>1.3</v>
      </c>
      <c r="M102" s="5">
        <f>IFERROR(_xlfn.XLOOKUP(Tableau2[[#This Row],[Groupe rem. article]],remises!$B$2:$B$5,remises!$C$2:$C$5),0)</f>
        <v>0.53</v>
      </c>
      <c r="N102" s="5">
        <f t="shared" si="1"/>
        <v>0</v>
      </c>
      <c r="O102" s="5" t="str">
        <f ca="1">IFERROR(SUM(OFFSET(Tableau2[[#This Row],[MLP]],1,1,Tableau2[[#This Row],[nb sous niveau]],1)),"")</f>
        <v/>
      </c>
      <c r="P102" s="5">
        <f>IF(Tableau2[[#This Row],[Type Ligne Richel]]="détail",Tableau2[[#This Row],[Quantité Totale]]*Tableau2[[#This Row],[Prix unitaire HT]]*(1-Tableau2[[#This Row],[% remise ligne]])*(1+Tableau2[[#This Row],[comm]]),"")</f>
        <v>53.768000000000001</v>
      </c>
      <c r="Q102" s="5" cm="1">
        <f t="array" aca="1" ref="Q10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53.768000000000001</v>
      </c>
      <c r="R102" s="4" t="s">
        <v>35</v>
      </c>
      <c r="S102" s="5">
        <v>9.1999999999999998E-2</v>
      </c>
      <c r="T102" s="5">
        <v>8.0960000000000001</v>
      </c>
    </row>
    <row r="103" spans="1:20" x14ac:dyDescent="0.2">
      <c r="A103" s="3">
        <v>11220000</v>
      </c>
      <c r="B103" s="4" t="s">
        <v>19</v>
      </c>
      <c r="C103" s="3">
        <v>4</v>
      </c>
      <c r="D103" s="3">
        <f>IF(Tableau2[[#This Row],[Parent]]="oui",Tableau2[[#This Row],[Niveau]]+1,IF(B102="oui",Tableau2[[#This Row],[Niveau]]+1,D102))</f>
        <v>5</v>
      </c>
      <c r="E103" s="3" cm="1">
        <f t="array" ref="E103">MIN(IFERROR(IF(D103-{0;1;2;3;4;5;6;7}&gt;=0,MATCH(D103-{0;1;2;3;4;5;6;7},D104:D$828,0)-1,""),""))</f>
        <v>0</v>
      </c>
      <c r="F103" s="4" t="s">
        <v>20</v>
      </c>
      <c r="G103" s="4" t="s">
        <v>40</v>
      </c>
      <c r="H103" s="4" t="s">
        <v>41</v>
      </c>
      <c r="I103" s="4" t="s">
        <v>18</v>
      </c>
      <c r="J103" s="4" t="s">
        <v>18</v>
      </c>
      <c r="K103" s="5">
        <v>44</v>
      </c>
      <c r="L103" s="5">
        <v>0.16</v>
      </c>
      <c r="M103" s="5">
        <f>IFERROR(_xlfn.XLOOKUP(Tableau2[[#This Row],[Groupe rem. article]],remises!$B$2:$B$5,remises!$C$2:$C$5),0)</f>
        <v>0.53</v>
      </c>
      <c r="N103" s="5">
        <f t="shared" si="1"/>
        <v>0</v>
      </c>
      <c r="O103" s="5" t="str">
        <f ca="1">IFERROR(SUM(OFFSET(Tableau2[[#This Row],[MLP]],1,1,Tableau2[[#This Row],[nb sous niveau]],1)),"")</f>
        <v/>
      </c>
      <c r="P103" s="5">
        <f>IF(Tableau2[[#This Row],[Type Ligne Richel]]="détail",Tableau2[[#This Row],[Quantité Totale]]*Tableau2[[#This Row],[Prix unitaire HT]]*(1-Tableau2[[#This Row],[% remise ligne]])*(1+Tableau2[[#This Row],[comm]]),"")</f>
        <v>3.3087999999999997</v>
      </c>
      <c r="Q103" s="5" cm="1">
        <f t="array" aca="1" ref="Q10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3.3087999999999997</v>
      </c>
      <c r="R103" s="4" t="s">
        <v>35</v>
      </c>
      <c r="S103" s="5">
        <v>7.0000000000000001E-3</v>
      </c>
      <c r="T103" s="5">
        <v>0.308</v>
      </c>
    </row>
    <row r="104" spans="1:20" x14ac:dyDescent="0.2">
      <c r="A104" s="3">
        <v>11230000</v>
      </c>
      <c r="B104" s="4" t="s">
        <v>19</v>
      </c>
      <c r="C104" s="3">
        <v>4</v>
      </c>
      <c r="D104" s="3">
        <f>IF(Tableau2[[#This Row],[Parent]]="oui",Tableau2[[#This Row],[Niveau]]+1,IF(B103="oui",Tableau2[[#This Row],[Niveau]]+1,D103))</f>
        <v>5</v>
      </c>
      <c r="E104" s="3" cm="1">
        <f t="array" ref="E104">MIN(IFERROR(IF(D104-{0;1;2;3;4;5;6;7}&gt;=0,MATCH(D104-{0;1;2;3;4;5;6;7},D105:D$828,0)-1,""),""))</f>
        <v>0</v>
      </c>
      <c r="F104" s="4" t="s">
        <v>20</v>
      </c>
      <c r="G104" s="4" t="s">
        <v>125</v>
      </c>
      <c r="H104" s="4" t="s">
        <v>126</v>
      </c>
      <c r="I104" s="4" t="s">
        <v>18</v>
      </c>
      <c r="J104" s="4" t="s">
        <v>18</v>
      </c>
      <c r="K104" s="5">
        <v>22</v>
      </c>
      <c r="L104" s="5">
        <v>23.06</v>
      </c>
      <c r="M104" s="5">
        <f>IFERROR(_xlfn.XLOOKUP(Tableau2[[#This Row],[Groupe rem. article]],remises!$B$2:$B$5,remises!$C$2:$C$5),0)</f>
        <v>0.53</v>
      </c>
      <c r="N104" s="5">
        <f t="shared" si="1"/>
        <v>0</v>
      </c>
      <c r="O104" s="5" t="str">
        <f ca="1">IFERROR(SUM(OFFSET(Tableau2[[#This Row],[MLP]],1,1,Tableau2[[#This Row],[nb sous niveau]],1)),"")</f>
        <v/>
      </c>
      <c r="P104" s="5">
        <f>IF(Tableau2[[#This Row],[Type Ligne Richel]]="détail",Tableau2[[#This Row],[Quantité Totale]]*Tableau2[[#This Row],[Prix unitaire HT]]*(1-Tableau2[[#This Row],[% remise ligne]])*(1+Tableau2[[#This Row],[comm]]),"")</f>
        <v>238.44039999999998</v>
      </c>
      <c r="Q104" s="5" cm="1">
        <f t="array" aca="1" ref="Q10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238.44039999999998</v>
      </c>
      <c r="R104" s="4" t="s">
        <v>35</v>
      </c>
      <c r="S104" s="5">
        <v>1.1599999999999999</v>
      </c>
      <c r="T104" s="5">
        <v>25.52</v>
      </c>
    </row>
    <row r="105" spans="1:20" x14ac:dyDescent="0.2">
      <c r="A105" s="3">
        <v>11240000</v>
      </c>
      <c r="B105" s="4" t="s">
        <v>19</v>
      </c>
      <c r="C105" s="3">
        <v>4</v>
      </c>
      <c r="D105" s="3">
        <f>IF(Tableau2[[#This Row],[Parent]]="oui",Tableau2[[#This Row],[Niveau]]+1,IF(B104="oui",Tableau2[[#This Row],[Niveau]]+1,D104))</f>
        <v>5</v>
      </c>
      <c r="E105" s="3" cm="1">
        <f t="array" ref="E105">MIN(IFERROR(IF(D105-{0;1;2;3;4;5;6;7}&gt;=0,MATCH(D105-{0;1;2;3;4;5;6;7},D106:D$828,0)-1,""),""))</f>
        <v>0</v>
      </c>
      <c r="F105" s="4" t="s">
        <v>20</v>
      </c>
      <c r="G105" s="4" t="s">
        <v>46</v>
      </c>
      <c r="H105" s="4" t="s">
        <v>47</v>
      </c>
      <c r="I105" s="4" t="s">
        <v>18</v>
      </c>
      <c r="J105" s="4" t="s">
        <v>18</v>
      </c>
      <c r="K105" s="5">
        <v>44</v>
      </c>
      <c r="L105" s="5">
        <v>0.84</v>
      </c>
      <c r="M105" s="5">
        <f>IFERROR(_xlfn.XLOOKUP(Tableau2[[#This Row],[Groupe rem. article]],remises!$B$2:$B$5,remises!$C$2:$C$5),0)</f>
        <v>0.53</v>
      </c>
      <c r="N105" s="5">
        <f t="shared" si="1"/>
        <v>0</v>
      </c>
      <c r="O105" s="5" t="str">
        <f ca="1">IFERROR(SUM(OFFSET(Tableau2[[#This Row],[MLP]],1,1,Tableau2[[#This Row],[nb sous niveau]],1)),"")</f>
        <v/>
      </c>
      <c r="P105" s="5">
        <f>IF(Tableau2[[#This Row],[Type Ligne Richel]]="détail",Tableau2[[#This Row],[Quantité Totale]]*Tableau2[[#This Row],[Prix unitaire HT]]*(1-Tableau2[[#This Row],[% remise ligne]])*(1+Tableau2[[#This Row],[comm]]),"")</f>
        <v>17.371199999999998</v>
      </c>
      <c r="Q105" s="5" cm="1">
        <f t="array" aca="1" ref="Q10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17.371199999999998</v>
      </c>
      <c r="R105" s="4" t="s">
        <v>35</v>
      </c>
      <c r="S105" s="5">
        <v>4.4999999999999998E-2</v>
      </c>
      <c r="T105" s="5">
        <v>1.98</v>
      </c>
    </row>
    <row r="106" spans="1:20" x14ac:dyDescent="0.2">
      <c r="A106" s="3">
        <v>12000000</v>
      </c>
      <c r="B106" s="4" t="s">
        <v>14</v>
      </c>
      <c r="C106" s="3">
        <v>3</v>
      </c>
      <c r="D106" s="3">
        <f>IF(Tableau2[[#This Row],[Parent]]="oui",Tableau2[[#This Row],[Niveau]]+1,IF(B105="oui",Tableau2[[#This Row],[Niveau]]+1,D105))</f>
        <v>4</v>
      </c>
      <c r="E106" s="3" cm="1">
        <f t="array" ref="E106">MIN(IFERROR(IF(D106-{0;1;2;3;4;5;6;7}&gt;=0,MATCH(D106-{0;1;2;3;4;5;6;7},D107:D$828,0)-1,""),""))</f>
        <v>29</v>
      </c>
      <c r="F106" s="4" t="s">
        <v>23</v>
      </c>
      <c r="G106" s="4" t="s">
        <v>127</v>
      </c>
      <c r="H106" s="4" t="s">
        <v>128</v>
      </c>
      <c r="I106" s="4" t="s">
        <v>18</v>
      </c>
      <c r="J106" s="4" t="s">
        <v>18</v>
      </c>
      <c r="K106" s="5">
        <v>4</v>
      </c>
      <c r="L106" s="5">
        <v>475</v>
      </c>
      <c r="M106" s="5">
        <f>IFERROR(_xlfn.XLOOKUP(Tableau2[[#This Row],[Groupe rem. article]],remises!$B$2:$B$5,remises!$C$2:$C$5),0)</f>
        <v>0.57999999999999996</v>
      </c>
      <c r="N106" s="5">
        <f t="shared" si="1"/>
        <v>0</v>
      </c>
      <c r="O106" s="5">
        <f ca="1">IFERROR(SUM(OFFSET(Tableau2[[#This Row],[MLP]],1,1,Tableau2[[#This Row],[nb sous niveau]],1)),"")</f>
        <v>821.54200000000003</v>
      </c>
      <c r="P10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106" s="5" cm="1">
        <f t="array" aca="1" ref="Q10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821.54200000000003</v>
      </c>
      <c r="R106" s="4" t="s">
        <v>26</v>
      </c>
      <c r="S106" s="5">
        <v>41.043999999999997</v>
      </c>
      <c r="T106" s="5">
        <v>240.98</v>
      </c>
    </row>
    <row r="107" spans="1:20" x14ac:dyDescent="0.2">
      <c r="A107" s="3">
        <v>12010000</v>
      </c>
      <c r="B107" s="4" t="s">
        <v>19</v>
      </c>
      <c r="C107" s="3">
        <v>4</v>
      </c>
      <c r="D107" s="3">
        <f>IF(Tableau2[[#This Row],[Parent]]="oui",Tableau2[[#This Row],[Niveau]]+1,IF(B106="oui",Tableau2[[#This Row],[Niveau]]+1,D106))</f>
        <v>5</v>
      </c>
      <c r="E107" s="3" cm="1">
        <f t="array" ref="E107">MIN(IFERROR(IF(D107-{0;1;2;3;4;5;6;7}&gt;=0,MATCH(D107-{0;1;2;3;4;5;6;7},D108:D$828,0)-1,""),""))</f>
        <v>0</v>
      </c>
      <c r="F107" s="4" t="s">
        <v>20</v>
      </c>
      <c r="G107" s="4" t="s">
        <v>101</v>
      </c>
      <c r="H107" s="4" t="s">
        <v>102</v>
      </c>
      <c r="I107" s="4" t="s">
        <v>18</v>
      </c>
      <c r="J107" s="4" t="s">
        <v>18</v>
      </c>
      <c r="K107" s="5">
        <v>4</v>
      </c>
      <c r="L107" s="5">
        <v>108.41</v>
      </c>
      <c r="M107" s="5">
        <f>IFERROR(_xlfn.XLOOKUP(Tableau2[[#This Row],[Groupe rem. article]],remises!$B$2:$B$5,remises!$C$2:$C$5),0)</f>
        <v>0.57999999999999996</v>
      </c>
      <c r="N107" s="5">
        <f t="shared" si="1"/>
        <v>0</v>
      </c>
      <c r="O107" s="5" t="str">
        <f ca="1">IFERROR(SUM(OFFSET(Tableau2[[#This Row],[MLP]],1,1,Tableau2[[#This Row],[nb sous niveau]],1)),"")</f>
        <v/>
      </c>
      <c r="P107" s="5">
        <f>IF(Tableau2[[#This Row],[Type Ligne Richel]]="détail",Tableau2[[#This Row],[Quantité Totale]]*Tableau2[[#This Row],[Prix unitaire HT]]*(1-Tableau2[[#This Row],[% remise ligne]])*(1+Tableau2[[#This Row],[comm]]),"")</f>
        <v>182.12880000000001</v>
      </c>
      <c r="Q107" s="5" cm="1">
        <f t="array" aca="1" ref="Q10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182.12880000000001</v>
      </c>
      <c r="R107" s="4" t="s">
        <v>26</v>
      </c>
      <c r="S107" s="5">
        <v>15.9</v>
      </c>
      <c r="T107" s="5">
        <v>63.6</v>
      </c>
    </row>
    <row r="108" spans="1:20" x14ac:dyDescent="0.2">
      <c r="A108" s="3">
        <v>12020000</v>
      </c>
      <c r="B108" s="4" t="s">
        <v>19</v>
      </c>
      <c r="C108" s="3">
        <v>4</v>
      </c>
      <c r="D108" s="3">
        <f>IF(Tableau2[[#This Row],[Parent]]="oui",Tableau2[[#This Row],[Niveau]]+1,IF(B107="oui",Tableau2[[#This Row],[Niveau]]+1,D107))</f>
        <v>5</v>
      </c>
      <c r="E108" s="3" cm="1">
        <f t="array" ref="E108">MIN(IFERROR(IF(D108-{0;1;2;3;4;5;6;7}&gt;=0,MATCH(D108-{0;1;2;3;4;5;6;7},D109:D$828,0)-1,""),""))</f>
        <v>0</v>
      </c>
      <c r="F108" s="4" t="s">
        <v>20</v>
      </c>
      <c r="G108" s="4" t="s">
        <v>60</v>
      </c>
      <c r="H108" s="4" t="s">
        <v>61</v>
      </c>
      <c r="I108" s="4" t="s">
        <v>18</v>
      </c>
      <c r="J108" s="4" t="s">
        <v>18</v>
      </c>
      <c r="K108" s="5">
        <v>8</v>
      </c>
      <c r="L108" s="5">
        <v>0.5</v>
      </c>
      <c r="M108" s="5">
        <f>IFERROR(_xlfn.XLOOKUP(Tableau2[[#This Row],[Groupe rem. article]],remises!$B$2:$B$5,remises!$C$2:$C$5),0)</f>
        <v>0.53</v>
      </c>
      <c r="N108" s="5">
        <f t="shared" si="1"/>
        <v>0</v>
      </c>
      <c r="O108" s="5" t="str">
        <f ca="1">IFERROR(SUM(OFFSET(Tableau2[[#This Row],[MLP]],1,1,Tableau2[[#This Row],[nb sous niveau]],1)),"")</f>
        <v/>
      </c>
      <c r="P108" s="5">
        <f>IF(Tableau2[[#This Row],[Type Ligne Richel]]="détail",Tableau2[[#This Row],[Quantité Totale]]*Tableau2[[#This Row],[Prix unitaire HT]]*(1-Tableau2[[#This Row],[% remise ligne]])*(1+Tableau2[[#This Row],[comm]]),"")</f>
        <v>1.88</v>
      </c>
      <c r="Q108" s="5" cm="1">
        <f t="array" aca="1" ref="Q10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1.88</v>
      </c>
      <c r="R108" s="4" t="s">
        <v>35</v>
      </c>
      <c r="S108" s="5">
        <v>0.04</v>
      </c>
      <c r="T108" s="5">
        <v>0.32</v>
      </c>
    </row>
    <row r="109" spans="1:20" x14ac:dyDescent="0.2">
      <c r="A109" s="3">
        <v>12030000</v>
      </c>
      <c r="B109" s="4" t="s">
        <v>19</v>
      </c>
      <c r="C109" s="3">
        <v>4</v>
      </c>
      <c r="D109" s="3">
        <f>IF(Tableau2[[#This Row],[Parent]]="oui",Tableau2[[#This Row],[Niveau]]+1,IF(B108="oui",Tableau2[[#This Row],[Niveau]]+1,D108))</f>
        <v>5</v>
      </c>
      <c r="E109" s="3" cm="1">
        <f t="array" ref="E109">MIN(IFERROR(IF(D109-{0;1;2;3;4;5;6;7}&gt;=0,MATCH(D109-{0;1;2;3;4;5;6;7},D110:D$828,0)-1,""),""))</f>
        <v>0</v>
      </c>
      <c r="F109" s="4" t="s">
        <v>20</v>
      </c>
      <c r="G109" s="4" t="s">
        <v>93</v>
      </c>
      <c r="H109" s="4" t="s">
        <v>94</v>
      </c>
      <c r="I109" s="4" t="s">
        <v>18</v>
      </c>
      <c r="J109" s="4" t="s">
        <v>18</v>
      </c>
      <c r="K109" s="5">
        <v>4</v>
      </c>
      <c r="L109" s="5">
        <v>3.01</v>
      </c>
      <c r="M109" s="5">
        <f>IFERROR(_xlfn.XLOOKUP(Tableau2[[#This Row],[Groupe rem. article]],remises!$B$2:$B$5,remises!$C$2:$C$5),0)</f>
        <v>0.57999999999999996</v>
      </c>
      <c r="N109" s="5">
        <f t="shared" si="1"/>
        <v>0</v>
      </c>
      <c r="O109" s="5" t="str">
        <f ca="1">IFERROR(SUM(OFFSET(Tableau2[[#This Row],[MLP]],1,1,Tableau2[[#This Row],[nb sous niveau]],1)),"")</f>
        <v/>
      </c>
      <c r="P109" s="5">
        <f>IF(Tableau2[[#This Row],[Type Ligne Richel]]="détail",Tableau2[[#This Row],[Quantité Totale]]*Tableau2[[#This Row],[Prix unitaire HT]]*(1-Tableau2[[#This Row],[% remise ligne]])*(1+Tableau2[[#This Row],[comm]]),"")</f>
        <v>5.0568</v>
      </c>
      <c r="Q109" s="5" cm="1">
        <f t="array" aca="1" ref="Q10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5.0568</v>
      </c>
      <c r="R109" s="4" t="s">
        <v>26</v>
      </c>
      <c r="S109" s="5">
        <v>0.37</v>
      </c>
      <c r="T109" s="5">
        <v>1.48</v>
      </c>
    </row>
    <row r="110" spans="1:20" x14ac:dyDescent="0.2">
      <c r="A110" s="3">
        <v>12040000</v>
      </c>
      <c r="B110" s="4" t="s">
        <v>19</v>
      </c>
      <c r="C110" s="3">
        <v>4</v>
      </c>
      <c r="D110" s="3">
        <f>IF(Tableau2[[#This Row],[Parent]]="oui",Tableau2[[#This Row],[Niveau]]+1,IF(B109="oui",Tableau2[[#This Row],[Niveau]]+1,D109))</f>
        <v>5</v>
      </c>
      <c r="E110" s="3" cm="1">
        <f t="array" ref="E110">MIN(IFERROR(IF(D110-{0;1;2;3;4;5;6;7}&gt;=0,MATCH(D110-{0;1;2;3;4;5;6;7},D111:D$828,0)-1,""),""))</f>
        <v>0</v>
      </c>
      <c r="F110" s="4" t="s">
        <v>20</v>
      </c>
      <c r="G110" s="4" t="s">
        <v>97</v>
      </c>
      <c r="H110" s="4" t="s">
        <v>98</v>
      </c>
      <c r="I110" s="4" t="s">
        <v>18</v>
      </c>
      <c r="J110" s="4" t="s">
        <v>18</v>
      </c>
      <c r="K110" s="5">
        <v>4</v>
      </c>
      <c r="L110" s="5">
        <v>2.02</v>
      </c>
      <c r="M110" s="5">
        <f>IFERROR(_xlfn.XLOOKUP(Tableau2[[#This Row],[Groupe rem. article]],remises!$B$2:$B$5,remises!$C$2:$C$5),0)</f>
        <v>0.53</v>
      </c>
      <c r="N110" s="5">
        <f t="shared" si="1"/>
        <v>0</v>
      </c>
      <c r="O110" s="5" t="str">
        <f ca="1">IFERROR(SUM(OFFSET(Tableau2[[#This Row],[MLP]],1,1,Tableau2[[#This Row],[nb sous niveau]],1)),"")</f>
        <v/>
      </c>
      <c r="P110" s="5">
        <f>IF(Tableau2[[#This Row],[Type Ligne Richel]]="détail",Tableau2[[#This Row],[Quantité Totale]]*Tableau2[[#This Row],[Prix unitaire HT]]*(1-Tableau2[[#This Row],[% remise ligne]])*(1+Tableau2[[#This Row],[comm]]),"")</f>
        <v>3.7975999999999996</v>
      </c>
      <c r="Q110" s="5" cm="1">
        <f t="array" aca="1" ref="Q11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3.7975999999999996</v>
      </c>
      <c r="R110" s="4" t="s">
        <v>35</v>
      </c>
      <c r="S110" s="5">
        <v>0.26</v>
      </c>
      <c r="T110" s="5">
        <v>1.04</v>
      </c>
    </row>
    <row r="111" spans="1:20" x14ac:dyDescent="0.2">
      <c r="A111" s="3">
        <v>12050000</v>
      </c>
      <c r="B111" s="4" t="s">
        <v>19</v>
      </c>
      <c r="C111" s="3">
        <v>4</v>
      </c>
      <c r="D111" s="3">
        <f>IF(Tableau2[[#This Row],[Parent]]="oui",Tableau2[[#This Row],[Niveau]]+1,IF(B110="oui",Tableau2[[#This Row],[Niveau]]+1,D110))</f>
        <v>5</v>
      </c>
      <c r="E111" s="3" cm="1">
        <f t="array" ref="E111">MIN(IFERROR(IF(D111-{0;1;2;3;4;5;6;7}&gt;=0,MATCH(D111-{0;1;2;3;4;5;6;7},D112:D$828,0)-1,""),""))</f>
        <v>0</v>
      </c>
      <c r="F111" s="4" t="s">
        <v>20</v>
      </c>
      <c r="G111" s="4" t="s">
        <v>99</v>
      </c>
      <c r="H111" s="4" t="s">
        <v>100</v>
      </c>
      <c r="I111" s="4" t="s">
        <v>18</v>
      </c>
      <c r="J111" s="4" t="s">
        <v>18</v>
      </c>
      <c r="K111" s="5">
        <v>4</v>
      </c>
      <c r="L111" s="5">
        <v>0.95</v>
      </c>
      <c r="M111" s="5">
        <f>IFERROR(_xlfn.XLOOKUP(Tableau2[[#This Row],[Groupe rem. article]],remises!$B$2:$B$5,remises!$C$2:$C$5),0)</f>
        <v>0.53</v>
      </c>
      <c r="N111" s="5">
        <f t="shared" si="1"/>
        <v>0</v>
      </c>
      <c r="O111" s="5" t="str">
        <f ca="1">IFERROR(SUM(OFFSET(Tableau2[[#This Row],[MLP]],1,1,Tableau2[[#This Row],[nb sous niveau]],1)),"")</f>
        <v/>
      </c>
      <c r="P111" s="5">
        <f>IF(Tableau2[[#This Row],[Type Ligne Richel]]="détail",Tableau2[[#This Row],[Quantité Totale]]*Tableau2[[#This Row],[Prix unitaire HT]]*(1-Tableau2[[#This Row],[% remise ligne]])*(1+Tableau2[[#This Row],[comm]]),"")</f>
        <v>1.7859999999999998</v>
      </c>
      <c r="Q111" s="5" cm="1">
        <f t="array" aca="1" ref="Q11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1.7859999999999998</v>
      </c>
      <c r="R111" s="4" t="s">
        <v>35</v>
      </c>
      <c r="S111" s="5">
        <v>0.13100000000000001</v>
      </c>
      <c r="T111" s="5">
        <v>0.52400000000000002</v>
      </c>
    </row>
    <row r="112" spans="1:20" x14ac:dyDescent="0.2">
      <c r="A112" s="3">
        <v>12060000</v>
      </c>
      <c r="B112" s="4" t="s">
        <v>19</v>
      </c>
      <c r="C112" s="3">
        <v>4</v>
      </c>
      <c r="D112" s="3">
        <f>IF(Tableau2[[#This Row],[Parent]]="oui",Tableau2[[#This Row],[Niveau]]+1,IF(B111="oui",Tableau2[[#This Row],[Niveau]]+1,D111))</f>
        <v>5</v>
      </c>
      <c r="E112" s="3" cm="1">
        <f t="array" ref="E112">MIN(IFERROR(IF(D112-{0;1;2;3;4;5;6;7}&gt;=0,MATCH(D112-{0;1;2;3;4;5;6;7},D113:D$828,0)-1,""),""))</f>
        <v>0</v>
      </c>
      <c r="F112" s="4" t="s">
        <v>20</v>
      </c>
      <c r="G112" s="4" t="s">
        <v>69</v>
      </c>
      <c r="H112" s="4" t="s">
        <v>70</v>
      </c>
      <c r="I112" s="4" t="s">
        <v>18</v>
      </c>
      <c r="J112" s="4" t="s">
        <v>18</v>
      </c>
      <c r="K112" s="5">
        <v>12</v>
      </c>
      <c r="L112" s="5">
        <v>0.36</v>
      </c>
      <c r="M112" s="5">
        <f>IFERROR(_xlfn.XLOOKUP(Tableau2[[#This Row],[Groupe rem. article]],remises!$B$2:$B$5,remises!$C$2:$C$5),0)</f>
        <v>0.53</v>
      </c>
      <c r="N112" s="5">
        <f t="shared" si="1"/>
        <v>0</v>
      </c>
      <c r="O112" s="5" t="str">
        <f ca="1">IFERROR(SUM(OFFSET(Tableau2[[#This Row],[MLP]],1,1,Tableau2[[#This Row],[nb sous niveau]],1)),"")</f>
        <v/>
      </c>
      <c r="P112" s="5">
        <f>IF(Tableau2[[#This Row],[Type Ligne Richel]]="détail",Tableau2[[#This Row],[Quantité Totale]]*Tableau2[[#This Row],[Prix unitaire HT]]*(1-Tableau2[[#This Row],[% remise ligne]])*(1+Tableau2[[#This Row],[comm]]),"")</f>
        <v>2.0304000000000002</v>
      </c>
      <c r="Q112" s="5" cm="1">
        <f t="array" aca="1" ref="Q11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2.0304000000000002</v>
      </c>
      <c r="R112" s="4" t="s">
        <v>35</v>
      </c>
      <c r="S112" s="5">
        <v>8.7999999999999995E-2</v>
      </c>
      <c r="T112" s="5">
        <v>1.056</v>
      </c>
    </row>
    <row r="113" spans="1:20" x14ac:dyDescent="0.2">
      <c r="A113" s="3">
        <v>12070000</v>
      </c>
      <c r="B113" s="4" t="s">
        <v>19</v>
      </c>
      <c r="C113" s="3">
        <v>4</v>
      </c>
      <c r="D113" s="3">
        <f>IF(Tableau2[[#This Row],[Parent]]="oui",Tableau2[[#This Row],[Niveau]]+1,IF(B112="oui",Tableau2[[#This Row],[Niveau]]+1,D112))</f>
        <v>5</v>
      </c>
      <c r="E113" s="3" cm="1">
        <f t="array" ref="E113">MIN(IFERROR(IF(D113-{0;1;2;3;4;5;6;7}&gt;=0,MATCH(D113-{0;1;2;3;4;5;6;7},D114:D$828,0)-1,""),""))</f>
        <v>0</v>
      </c>
      <c r="F113" s="4" t="s">
        <v>20</v>
      </c>
      <c r="G113" s="4" t="s">
        <v>38</v>
      </c>
      <c r="H113" s="4" t="s">
        <v>39</v>
      </c>
      <c r="I113" s="4" t="s">
        <v>18</v>
      </c>
      <c r="J113" s="4" t="s">
        <v>18</v>
      </c>
      <c r="K113" s="5">
        <v>8</v>
      </c>
      <c r="L113" s="5">
        <v>0.12</v>
      </c>
      <c r="M113" s="5">
        <f>IFERROR(_xlfn.XLOOKUP(Tableau2[[#This Row],[Groupe rem. article]],remises!$B$2:$B$5,remises!$C$2:$C$5),0)</f>
        <v>0.53</v>
      </c>
      <c r="N113" s="5">
        <f t="shared" si="1"/>
        <v>0</v>
      </c>
      <c r="O113" s="5" t="str">
        <f ca="1">IFERROR(SUM(OFFSET(Tableau2[[#This Row],[MLP]],1,1,Tableau2[[#This Row],[nb sous niveau]],1)),"")</f>
        <v/>
      </c>
      <c r="P113" s="5">
        <f>IF(Tableau2[[#This Row],[Type Ligne Richel]]="détail",Tableau2[[#This Row],[Quantité Totale]]*Tableau2[[#This Row],[Prix unitaire HT]]*(1-Tableau2[[#This Row],[% remise ligne]])*(1+Tableau2[[#This Row],[comm]]),"")</f>
        <v>0.45119999999999993</v>
      </c>
      <c r="Q113" s="5" cm="1">
        <f t="array" aca="1" ref="Q11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0.45119999999999993</v>
      </c>
      <c r="R113" s="4" t="s">
        <v>35</v>
      </c>
      <c r="S113" s="5">
        <v>3.0000000000000001E-3</v>
      </c>
      <c r="T113" s="5">
        <v>2.4E-2</v>
      </c>
    </row>
    <row r="114" spans="1:20" x14ac:dyDescent="0.2">
      <c r="A114" s="3">
        <v>12080000</v>
      </c>
      <c r="B114" s="4" t="s">
        <v>19</v>
      </c>
      <c r="C114" s="3">
        <v>4</v>
      </c>
      <c r="D114" s="3">
        <f>IF(Tableau2[[#This Row],[Parent]]="oui",Tableau2[[#This Row],[Niveau]]+1,IF(B113="oui",Tableau2[[#This Row],[Niveau]]+1,D113))</f>
        <v>5</v>
      </c>
      <c r="E114" s="3" cm="1">
        <f t="array" ref="E114">MIN(IFERROR(IF(D114-{0;1;2;3;4;5;6;7}&gt;=0,MATCH(D114-{0;1;2;3;4;5;6;7},D115:D$828,0)-1,""),""))</f>
        <v>0</v>
      </c>
      <c r="F114" s="4" t="s">
        <v>20</v>
      </c>
      <c r="G114" s="4" t="s">
        <v>103</v>
      </c>
      <c r="H114" s="4" t="s">
        <v>104</v>
      </c>
      <c r="I114" s="4" t="s">
        <v>18</v>
      </c>
      <c r="J114" s="4" t="s">
        <v>18</v>
      </c>
      <c r="K114" s="5">
        <v>4</v>
      </c>
      <c r="L114" s="5">
        <v>10.32</v>
      </c>
      <c r="M114" s="5">
        <f>IFERROR(_xlfn.XLOOKUP(Tableau2[[#This Row],[Groupe rem. article]],remises!$B$2:$B$5,remises!$C$2:$C$5),0)</f>
        <v>0.53</v>
      </c>
      <c r="N114" s="5">
        <f t="shared" si="1"/>
        <v>0</v>
      </c>
      <c r="O114" s="5" t="str">
        <f ca="1">IFERROR(SUM(OFFSET(Tableau2[[#This Row],[MLP]],1,1,Tableau2[[#This Row],[nb sous niveau]],1)),"")</f>
        <v/>
      </c>
      <c r="P114" s="5">
        <f>IF(Tableau2[[#This Row],[Type Ligne Richel]]="détail",Tableau2[[#This Row],[Quantité Totale]]*Tableau2[[#This Row],[Prix unitaire HT]]*(1-Tableau2[[#This Row],[% remise ligne]])*(1+Tableau2[[#This Row],[comm]]),"")</f>
        <v>19.401599999999998</v>
      </c>
      <c r="Q114" s="5" cm="1">
        <f t="array" aca="1" ref="Q11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19.401599999999998</v>
      </c>
      <c r="R114" s="4" t="s">
        <v>35</v>
      </c>
      <c r="S114" s="5">
        <v>1.1399999999999999</v>
      </c>
      <c r="T114" s="5">
        <v>4.5599999999999996</v>
      </c>
    </row>
    <row r="115" spans="1:20" x14ac:dyDescent="0.2">
      <c r="A115" s="3">
        <v>12090000</v>
      </c>
      <c r="B115" s="4" t="s">
        <v>19</v>
      </c>
      <c r="C115" s="3">
        <v>4</v>
      </c>
      <c r="D115" s="3">
        <f>IF(Tableau2[[#This Row],[Parent]]="oui",Tableau2[[#This Row],[Niveau]]+1,IF(B114="oui",Tableau2[[#This Row],[Niveau]]+1,D114))</f>
        <v>5</v>
      </c>
      <c r="E115" s="3" cm="1">
        <f t="array" ref="E115">MIN(IFERROR(IF(D115-{0;1;2;3;4;5;6;7}&gt;=0,MATCH(D115-{0;1;2;3;4;5;6;7},D116:D$828,0)-1,""),""))</f>
        <v>0</v>
      </c>
      <c r="F115" s="4" t="s">
        <v>20</v>
      </c>
      <c r="G115" s="4" t="s">
        <v>111</v>
      </c>
      <c r="H115" s="4" t="s">
        <v>112</v>
      </c>
      <c r="I115" s="4" t="s">
        <v>18</v>
      </c>
      <c r="J115" s="4" t="s">
        <v>18</v>
      </c>
      <c r="K115" s="5">
        <v>8</v>
      </c>
      <c r="L115" s="5">
        <v>83.63</v>
      </c>
      <c r="M115" s="5">
        <f>IFERROR(_xlfn.XLOOKUP(Tableau2[[#This Row],[Groupe rem. article]],remises!$B$2:$B$5,remises!$C$2:$C$5),0)</f>
        <v>0.57999999999999996</v>
      </c>
      <c r="N115" s="5">
        <f t="shared" si="1"/>
        <v>0</v>
      </c>
      <c r="O115" s="5" t="str">
        <f ca="1">IFERROR(SUM(OFFSET(Tableau2[[#This Row],[MLP]],1,1,Tableau2[[#This Row],[nb sous niveau]],1)),"")</f>
        <v/>
      </c>
      <c r="P115" s="5">
        <f>IF(Tableau2[[#This Row],[Type Ligne Richel]]="détail",Tableau2[[#This Row],[Quantité Totale]]*Tableau2[[#This Row],[Prix unitaire HT]]*(1-Tableau2[[#This Row],[% remise ligne]])*(1+Tableau2[[#This Row],[comm]]),"")</f>
        <v>280.99680000000001</v>
      </c>
      <c r="Q115" s="5" cm="1">
        <f t="array" aca="1" ref="Q11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280.99680000000001</v>
      </c>
      <c r="R115" s="4" t="s">
        <v>26</v>
      </c>
      <c r="S115" s="5">
        <v>12.122</v>
      </c>
      <c r="T115" s="5">
        <v>96.975999999999999</v>
      </c>
    </row>
    <row r="116" spans="1:20" x14ac:dyDescent="0.2">
      <c r="A116" s="3">
        <v>12100000</v>
      </c>
      <c r="B116" s="4" t="s">
        <v>19</v>
      </c>
      <c r="C116" s="3">
        <v>4</v>
      </c>
      <c r="D116" s="3">
        <f>IF(Tableau2[[#This Row],[Parent]]="oui",Tableau2[[#This Row],[Niveau]]+1,IF(B115="oui",Tableau2[[#This Row],[Niveau]]+1,D115))</f>
        <v>5</v>
      </c>
      <c r="E116" s="3" cm="1">
        <f t="array" ref="E116">MIN(IFERROR(IF(D116-{0;1;2;3;4;5;6;7}&gt;=0,MATCH(D116-{0;1;2;3;4;5;6;7},D117:D$828,0)-1,""),""))</f>
        <v>0</v>
      </c>
      <c r="F116" s="4" t="s">
        <v>20</v>
      </c>
      <c r="G116" s="4" t="s">
        <v>129</v>
      </c>
      <c r="H116" s="4" t="s">
        <v>130</v>
      </c>
      <c r="I116" s="4" t="s">
        <v>18</v>
      </c>
      <c r="J116" s="4" t="s">
        <v>18</v>
      </c>
      <c r="K116" s="5">
        <v>8</v>
      </c>
      <c r="L116" s="5">
        <v>18.97</v>
      </c>
      <c r="M116" s="5">
        <f>IFERROR(_xlfn.XLOOKUP(Tableau2[[#This Row],[Groupe rem. article]],remises!$B$2:$B$5,remises!$C$2:$C$5),0)</f>
        <v>0.57999999999999996</v>
      </c>
      <c r="N116" s="5">
        <f t="shared" si="1"/>
        <v>0</v>
      </c>
      <c r="O116" s="5" t="str">
        <f ca="1">IFERROR(SUM(OFFSET(Tableau2[[#This Row],[MLP]],1,1,Tableau2[[#This Row],[nb sous niveau]],1)),"")</f>
        <v/>
      </c>
      <c r="P116" s="5">
        <f>IF(Tableau2[[#This Row],[Type Ligne Richel]]="détail",Tableau2[[#This Row],[Quantité Totale]]*Tableau2[[#This Row],[Prix unitaire HT]]*(1-Tableau2[[#This Row],[% remise ligne]])*(1+Tableau2[[#This Row],[comm]]),"")</f>
        <v>63.739200000000004</v>
      </c>
      <c r="Q116" s="5" cm="1">
        <f t="array" aca="1" ref="Q11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63.739200000000004</v>
      </c>
      <c r="R116" s="4" t="s">
        <v>26</v>
      </c>
      <c r="S116" s="5">
        <v>2.96</v>
      </c>
      <c r="T116" s="5">
        <v>23.68</v>
      </c>
    </row>
    <row r="117" spans="1:20" x14ac:dyDescent="0.2">
      <c r="A117" s="3">
        <v>12110000</v>
      </c>
      <c r="B117" s="4" t="s">
        <v>19</v>
      </c>
      <c r="C117" s="3">
        <v>4</v>
      </c>
      <c r="D117" s="3">
        <f>IF(Tableau2[[#This Row],[Parent]]="oui",Tableau2[[#This Row],[Niveau]]+1,IF(B116="oui",Tableau2[[#This Row],[Niveau]]+1,D116))</f>
        <v>5</v>
      </c>
      <c r="E117" s="3" cm="1">
        <f t="array" ref="E117">MIN(IFERROR(IF(D117-{0;1;2;3;4;5;6;7}&gt;=0,MATCH(D117-{0;1;2;3;4;5;6;7},D118:D$828,0)-1,""),""))</f>
        <v>0</v>
      </c>
      <c r="F117" s="4" t="s">
        <v>20</v>
      </c>
      <c r="G117" s="4" t="s">
        <v>131</v>
      </c>
      <c r="H117" s="4" t="s">
        <v>132</v>
      </c>
      <c r="I117" s="4" t="s">
        <v>18</v>
      </c>
      <c r="J117" s="4" t="s">
        <v>18</v>
      </c>
      <c r="K117" s="5">
        <v>8</v>
      </c>
      <c r="L117" s="5">
        <v>0.38</v>
      </c>
      <c r="M117" s="5">
        <f>IFERROR(_xlfn.XLOOKUP(Tableau2[[#This Row],[Groupe rem. article]],remises!$B$2:$B$5,remises!$C$2:$C$5),0)</f>
        <v>0.53</v>
      </c>
      <c r="N117" s="5">
        <f t="shared" si="1"/>
        <v>0</v>
      </c>
      <c r="O117" s="5" t="str">
        <f ca="1">IFERROR(SUM(OFFSET(Tableau2[[#This Row],[MLP]],1,1,Tableau2[[#This Row],[nb sous niveau]],1)),"")</f>
        <v/>
      </c>
      <c r="P117" s="5">
        <f>IF(Tableau2[[#This Row],[Type Ligne Richel]]="détail",Tableau2[[#This Row],[Quantité Totale]]*Tableau2[[#This Row],[Prix unitaire HT]]*(1-Tableau2[[#This Row],[% remise ligne]])*(1+Tableau2[[#This Row],[comm]]),"")</f>
        <v>1.4287999999999998</v>
      </c>
      <c r="Q117" s="5" cm="1">
        <f t="array" aca="1" ref="Q11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1.4287999999999998</v>
      </c>
      <c r="R117" s="4" t="s">
        <v>35</v>
      </c>
      <c r="S117" s="5">
        <v>0.03</v>
      </c>
      <c r="T117" s="5">
        <v>0.24</v>
      </c>
    </row>
    <row r="118" spans="1:20" x14ac:dyDescent="0.2">
      <c r="A118" s="3">
        <v>12120000</v>
      </c>
      <c r="B118" s="4" t="s">
        <v>19</v>
      </c>
      <c r="C118" s="3">
        <v>4</v>
      </c>
      <c r="D118" s="3">
        <f>IF(Tableau2[[#This Row],[Parent]]="oui",Tableau2[[#This Row],[Niveau]]+1,IF(B117="oui",Tableau2[[#This Row],[Niveau]]+1,D117))</f>
        <v>5</v>
      </c>
      <c r="E118" s="3" cm="1">
        <f t="array" ref="E118">MIN(IFERROR(IF(D118-{0;1;2;3;4;5;6;7}&gt;=0,MATCH(D118-{0;1;2;3;4;5;6;7},D119:D$828,0)-1,""),""))</f>
        <v>0</v>
      </c>
      <c r="F118" s="4" t="s">
        <v>20</v>
      </c>
      <c r="G118" s="4" t="s">
        <v>133</v>
      </c>
      <c r="H118" s="4" t="s">
        <v>134</v>
      </c>
      <c r="I118" s="4" t="s">
        <v>18</v>
      </c>
      <c r="J118" s="4" t="s">
        <v>18</v>
      </c>
      <c r="K118" s="5">
        <v>24</v>
      </c>
      <c r="L118" s="5">
        <v>2</v>
      </c>
      <c r="M118" s="5">
        <f>IFERROR(_xlfn.XLOOKUP(Tableau2[[#This Row],[Groupe rem. article]],remises!$B$2:$B$5,remises!$C$2:$C$5),0)</f>
        <v>0.53</v>
      </c>
      <c r="N118" s="5">
        <f t="shared" si="1"/>
        <v>0</v>
      </c>
      <c r="O118" s="5" t="str">
        <f ca="1">IFERROR(SUM(OFFSET(Tableau2[[#This Row],[MLP]],1,1,Tableau2[[#This Row],[nb sous niveau]],1)),"")</f>
        <v/>
      </c>
      <c r="P118" s="5">
        <f>IF(Tableau2[[#This Row],[Type Ligne Richel]]="détail",Tableau2[[#This Row],[Quantité Totale]]*Tableau2[[#This Row],[Prix unitaire HT]]*(1-Tableau2[[#This Row],[% remise ligne]])*(1+Tableau2[[#This Row],[comm]]),"")</f>
        <v>22.56</v>
      </c>
      <c r="Q118" s="5" cm="1">
        <f t="array" aca="1" ref="Q11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22.56</v>
      </c>
      <c r="R118" s="4" t="s">
        <v>35</v>
      </c>
      <c r="S118" s="5">
        <v>0.17</v>
      </c>
      <c r="T118" s="5">
        <v>4.08</v>
      </c>
    </row>
    <row r="119" spans="1:20" x14ac:dyDescent="0.2">
      <c r="A119" s="3">
        <v>12130000</v>
      </c>
      <c r="B119" s="4" t="s">
        <v>19</v>
      </c>
      <c r="C119" s="3">
        <v>4</v>
      </c>
      <c r="D119" s="3">
        <f>IF(Tableau2[[#This Row],[Parent]]="oui",Tableau2[[#This Row],[Niveau]]+1,IF(B118="oui",Tableau2[[#This Row],[Niveau]]+1,D118))</f>
        <v>5</v>
      </c>
      <c r="E119" s="3" cm="1">
        <f t="array" ref="E119">MIN(IFERROR(IF(D119-{0;1;2;3;4;5;6;7}&gt;=0,MATCH(D119-{0;1;2;3;4;5;6;7},D120:D$828,0)-1,""),""))</f>
        <v>0</v>
      </c>
      <c r="F119" s="4" t="s">
        <v>20</v>
      </c>
      <c r="G119" s="4" t="s">
        <v>135</v>
      </c>
      <c r="H119" s="4" t="s">
        <v>136</v>
      </c>
      <c r="I119" s="4" t="s">
        <v>18</v>
      </c>
      <c r="J119" s="4" t="s">
        <v>18</v>
      </c>
      <c r="K119" s="5">
        <v>24</v>
      </c>
      <c r="L119" s="5">
        <v>1.62</v>
      </c>
      <c r="M119" s="5">
        <f>IFERROR(_xlfn.XLOOKUP(Tableau2[[#This Row],[Groupe rem. article]],remises!$B$2:$B$5,remises!$C$2:$C$5),0)</f>
        <v>0.53</v>
      </c>
      <c r="N119" s="5">
        <f t="shared" si="1"/>
        <v>0</v>
      </c>
      <c r="O119" s="5" t="str">
        <f ca="1">IFERROR(SUM(OFFSET(Tableau2[[#This Row],[MLP]],1,1,Tableau2[[#This Row],[nb sous niveau]],1)),"")</f>
        <v/>
      </c>
      <c r="P119" s="5">
        <f>IF(Tableau2[[#This Row],[Type Ligne Richel]]="détail",Tableau2[[#This Row],[Quantité Totale]]*Tableau2[[#This Row],[Prix unitaire HT]]*(1-Tableau2[[#This Row],[% remise ligne]])*(1+Tableau2[[#This Row],[comm]]),"")</f>
        <v>18.273600000000002</v>
      </c>
      <c r="Q119" s="5" cm="1">
        <f t="array" aca="1" ref="Q11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18.273600000000002</v>
      </c>
      <c r="R119" s="4" t="s">
        <v>35</v>
      </c>
      <c r="S119" s="5">
        <v>0.156</v>
      </c>
      <c r="T119" s="5">
        <v>3.7440000000000002</v>
      </c>
    </row>
    <row r="120" spans="1:20" x14ac:dyDescent="0.2">
      <c r="A120" s="3">
        <v>12140000</v>
      </c>
      <c r="B120" s="4" t="s">
        <v>19</v>
      </c>
      <c r="C120" s="3">
        <v>4</v>
      </c>
      <c r="D120" s="3">
        <f>IF(Tableau2[[#This Row],[Parent]]="oui",Tableau2[[#This Row],[Niveau]]+1,IF(B119="oui",Tableau2[[#This Row],[Niveau]]+1,D119))</f>
        <v>5</v>
      </c>
      <c r="E120" s="3" cm="1">
        <f t="array" ref="E120">MIN(IFERROR(IF(D120-{0;1;2;3;4;5;6;7}&gt;=0,MATCH(D120-{0;1;2;3;4;5;6;7},D121:D$828,0)-1,""),""))</f>
        <v>0</v>
      </c>
      <c r="F120" s="4" t="s">
        <v>20</v>
      </c>
      <c r="G120" s="4" t="s">
        <v>56</v>
      </c>
      <c r="H120" s="4" t="s">
        <v>57</v>
      </c>
      <c r="I120" s="4" t="s">
        <v>18</v>
      </c>
      <c r="J120" s="4" t="s">
        <v>18</v>
      </c>
      <c r="K120" s="5">
        <v>60</v>
      </c>
      <c r="L120" s="5">
        <v>7.0000000000000007E-2</v>
      </c>
      <c r="M120" s="5">
        <f>IFERROR(_xlfn.XLOOKUP(Tableau2[[#This Row],[Groupe rem. article]],remises!$B$2:$B$5,remises!$C$2:$C$5),0)</f>
        <v>0.53</v>
      </c>
      <c r="N120" s="5">
        <f t="shared" si="1"/>
        <v>0</v>
      </c>
      <c r="O120" s="5" t="str">
        <f ca="1">IFERROR(SUM(OFFSET(Tableau2[[#This Row],[MLP]],1,1,Tableau2[[#This Row],[nb sous niveau]],1)),"")</f>
        <v/>
      </c>
      <c r="P120" s="5">
        <f>IF(Tableau2[[#This Row],[Type Ligne Richel]]="détail",Tableau2[[#This Row],[Quantité Totale]]*Tableau2[[#This Row],[Prix unitaire HT]]*(1-Tableau2[[#This Row],[% remise ligne]])*(1+Tableau2[[#This Row],[comm]]),"")</f>
        <v>1.974</v>
      </c>
      <c r="Q120" s="5" cm="1">
        <f t="array" aca="1" ref="Q12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1.974</v>
      </c>
      <c r="R120" s="4" t="s">
        <v>35</v>
      </c>
      <c r="S120" s="5">
        <v>3.0000000000000001E-3</v>
      </c>
      <c r="T120" s="5">
        <v>0.18</v>
      </c>
    </row>
    <row r="121" spans="1:20" x14ac:dyDescent="0.2">
      <c r="A121" s="3">
        <v>12150000</v>
      </c>
      <c r="B121" s="4" t="s">
        <v>19</v>
      </c>
      <c r="C121" s="3">
        <v>4</v>
      </c>
      <c r="D121" s="3">
        <f>IF(Tableau2[[#This Row],[Parent]]="oui",Tableau2[[#This Row],[Niveau]]+1,IF(B120="oui",Tableau2[[#This Row],[Niveau]]+1,D120))</f>
        <v>5</v>
      </c>
      <c r="E121" s="3" cm="1">
        <f t="array" ref="E121">MIN(IFERROR(IF(D121-{0;1;2;3;4;5;6;7}&gt;=0,MATCH(D121-{0;1;2;3;4;5;6;7},D122:D$828,0)-1,""),""))</f>
        <v>0</v>
      </c>
      <c r="F121" s="4" t="s">
        <v>20</v>
      </c>
      <c r="G121" s="4" t="s">
        <v>107</v>
      </c>
      <c r="H121" s="4" t="s">
        <v>108</v>
      </c>
      <c r="I121" s="4" t="s">
        <v>18</v>
      </c>
      <c r="J121" s="4" t="s">
        <v>18</v>
      </c>
      <c r="K121" s="5">
        <v>4</v>
      </c>
      <c r="L121" s="5">
        <v>2.5299999999999998</v>
      </c>
      <c r="M121" s="5">
        <f>IFERROR(_xlfn.XLOOKUP(Tableau2[[#This Row],[Groupe rem. article]],remises!$B$2:$B$5,remises!$C$2:$C$5),0)</f>
        <v>0.53</v>
      </c>
      <c r="N121" s="5">
        <f t="shared" si="1"/>
        <v>0</v>
      </c>
      <c r="O121" s="5" t="str">
        <f ca="1">IFERROR(SUM(OFFSET(Tableau2[[#This Row],[MLP]],1,1,Tableau2[[#This Row],[nb sous niveau]],1)),"")</f>
        <v/>
      </c>
      <c r="P121" s="5">
        <f>IF(Tableau2[[#This Row],[Type Ligne Richel]]="détail",Tableau2[[#This Row],[Quantité Totale]]*Tableau2[[#This Row],[Prix unitaire HT]]*(1-Tableau2[[#This Row],[% remise ligne]])*(1+Tableau2[[#This Row],[comm]]),"")</f>
        <v>4.7563999999999993</v>
      </c>
      <c r="Q121" s="5" cm="1">
        <f t="array" aca="1" ref="Q12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4.7563999999999993</v>
      </c>
      <c r="R121" s="4" t="s">
        <v>35</v>
      </c>
      <c r="S121" s="5">
        <v>0.214</v>
      </c>
      <c r="T121" s="5">
        <v>0.85599999999999998</v>
      </c>
    </row>
    <row r="122" spans="1:20" x14ac:dyDescent="0.2">
      <c r="A122" s="3">
        <v>12160000</v>
      </c>
      <c r="B122" s="4" t="s">
        <v>19</v>
      </c>
      <c r="C122" s="3">
        <v>4</v>
      </c>
      <c r="D122" s="3">
        <f>IF(Tableau2[[#This Row],[Parent]]="oui",Tableau2[[#This Row],[Niveau]]+1,IF(B121="oui",Tableau2[[#This Row],[Niveau]]+1,D121))</f>
        <v>5</v>
      </c>
      <c r="E122" s="3" cm="1">
        <f t="array" ref="E122">MIN(IFERROR(IF(D122-{0;1;2;3;4;5;6;7}&gt;=0,MATCH(D122-{0;1;2;3;4;5;6;7},D123:D$828,0)-1,""),""))</f>
        <v>0</v>
      </c>
      <c r="F122" s="4" t="s">
        <v>20</v>
      </c>
      <c r="G122" s="4" t="s">
        <v>109</v>
      </c>
      <c r="H122" s="4" t="s">
        <v>110</v>
      </c>
      <c r="I122" s="4" t="s">
        <v>18</v>
      </c>
      <c r="J122" s="4" t="s">
        <v>18</v>
      </c>
      <c r="K122" s="5">
        <v>4</v>
      </c>
      <c r="L122" s="5">
        <v>1.1100000000000001</v>
      </c>
      <c r="M122" s="5">
        <f>IFERROR(_xlfn.XLOOKUP(Tableau2[[#This Row],[Groupe rem. article]],remises!$B$2:$B$5,remises!$C$2:$C$5),0)</f>
        <v>0.53</v>
      </c>
      <c r="N122" s="5">
        <f t="shared" si="1"/>
        <v>0</v>
      </c>
      <c r="O122" s="5" t="str">
        <f ca="1">IFERROR(SUM(OFFSET(Tableau2[[#This Row],[MLP]],1,1,Tableau2[[#This Row],[nb sous niveau]],1)),"")</f>
        <v/>
      </c>
      <c r="P122" s="5">
        <f>IF(Tableau2[[#This Row],[Type Ligne Richel]]="détail",Tableau2[[#This Row],[Quantité Totale]]*Tableau2[[#This Row],[Prix unitaire HT]]*(1-Tableau2[[#This Row],[% remise ligne]])*(1+Tableau2[[#This Row],[comm]]),"")</f>
        <v>2.0868000000000002</v>
      </c>
      <c r="Q122" s="5" cm="1">
        <f t="array" aca="1" ref="Q12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2.0868000000000002</v>
      </c>
      <c r="R122" s="4" t="s">
        <v>35</v>
      </c>
      <c r="S122" s="5">
        <v>9.1999999999999998E-2</v>
      </c>
      <c r="T122" s="5">
        <v>0.36799999999999999</v>
      </c>
    </row>
    <row r="123" spans="1:20" x14ac:dyDescent="0.2">
      <c r="A123" s="3">
        <v>12170000</v>
      </c>
      <c r="B123" s="4" t="s">
        <v>19</v>
      </c>
      <c r="C123" s="3">
        <v>4</v>
      </c>
      <c r="D123" s="3">
        <f>IF(Tableau2[[#This Row],[Parent]]="oui",Tableau2[[#This Row],[Niveau]]+1,IF(B122="oui",Tableau2[[#This Row],[Niveau]]+1,D122))</f>
        <v>5</v>
      </c>
      <c r="E123" s="3" cm="1">
        <f t="array" ref="E123">MIN(IFERROR(IF(D123-{0;1;2;3;4;5;6;7}&gt;=0,MATCH(D123-{0;1;2;3;4;5;6;7},D124:D$828,0)-1,""),""))</f>
        <v>0</v>
      </c>
      <c r="F123" s="4" t="s">
        <v>20</v>
      </c>
      <c r="G123" s="4" t="s">
        <v>95</v>
      </c>
      <c r="H123" s="4" t="s">
        <v>96</v>
      </c>
      <c r="I123" s="4" t="s">
        <v>18</v>
      </c>
      <c r="J123" s="4" t="s">
        <v>18</v>
      </c>
      <c r="K123" s="5">
        <v>88</v>
      </c>
      <c r="L123" s="5">
        <v>0.23</v>
      </c>
      <c r="M123" s="5">
        <f>IFERROR(_xlfn.XLOOKUP(Tableau2[[#This Row],[Groupe rem. article]],remises!$B$2:$B$5,remises!$C$2:$C$5),0)</f>
        <v>0.53</v>
      </c>
      <c r="N123" s="5">
        <f t="shared" si="1"/>
        <v>0</v>
      </c>
      <c r="O123" s="5" t="str">
        <f ca="1">IFERROR(SUM(OFFSET(Tableau2[[#This Row],[MLP]],1,1,Tableau2[[#This Row],[nb sous niveau]],1)),"")</f>
        <v/>
      </c>
      <c r="P123" s="5">
        <f>IF(Tableau2[[#This Row],[Type Ligne Richel]]="détail",Tableau2[[#This Row],[Quantité Totale]]*Tableau2[[#This Row],[Prix unitaire HT]]*(1-Tableau2[[#This Row],[% remise ligne]])*(1+Tableau2[[#This Row],[comm]]),"")</f>
        <v>9.5128000000000004</v>
      </c>
      <c r="Q123" s="5" cm="1">
        <f t="array" aca="1" ref="Q12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9.5128000000000004</v>
      </c>
      <c r="R123" s="4" t="s">
        <v>35</v>
      </c>
      <c r="S123" s="5">
        <v>1.4999999999999999E-2</v>
      </c>
      <c r="T123" s="5">
        <v>1.32</v>
      </c>
    </row>
    <row r="124" spans="1:20" x14ac:dyDescent="0.2">
      <c r="A124" s="3">
        <v>12180000</v>
      </c>
      <c r="B124" s="4" t="s">
        <v>19</v>
      </c>
      <c r="C124" s="3">
        <v>4</v>
      </c>
      <c r="D124" s="3">
        <f>IF(Tableau2[[#This Row],[Parent]]="oui",Tableau2[[#This Row],[Niveau]]+1,IF(B123="oui",Tableau2[[#This Row],[Niveau]]+1,D123))</f>
        <v>5</v>
      </c>
      <c r="E124" s="3" cm="1">
        <f t="array" ref="E124">MIN(IFERROR(IF(D124-{0;1;2;3;4;5;6;7}&gt;=0,MATCH(D124-{0;1;2;3;4;5;6;7},D125:D$828,0)-1,""),""))</f>
        <v>0</v>
      </c>
      <c r="F124" s="4" t="s">
        <v>20</v>
      </c>
      <c r="G124" s="4" t="s">
        <v>137</v>
      </c>
      <c r="H124" s="4" t="s">
        <v>138</v>
      </c>
      <c r="I124" s="4" t="s">
        <v>18</v>
      </c>
      <c r="J124" s="4" t="s">
        <v>18</v>
      </c>
      <c r="K124" s="5">
        <v>4</v>
      </c>
      <c r="L124" s="5">
        <v>25.85</v>
      </c>
      <c r="M124" s="5">
        <f>IFERROR(_xlfn.XLOOKUP(Tableau2[[#This Row],[Groupe rem. article]],remises!$B$2:$B$5,remises!$C$2:$C$5),0)</f>
        <v>0.57999999999999996</v>
      </c>
      <c r="N124" s="5">
        <f t="shared" si="1"/>
        <v>0</v>
      </c>
      <c r="O124" s="5" t="str">
        <f ca="1">IFERROR(SUM(OFFSET(Tableau2[[#This Row],[MLP]],1,1,Tableau2[[#This Row],[nb sous niveau]],1)),"")</f>
        <v/>
      </c>
      <c r="P124" s="5">
        <f>IF(Tableau2[[#This Row],[Type Ligne Richel]]="détail",Tableau2[[#This Row],[Quantité Totale]]*Tableau2[[#This Row],[Prix unitaire HT]]*(1-Tableau2[[#This Row],[% remise ligne]])*(1+Tableau2[[#This Row],[comm]]),"")</f>
        <v>43.428000000000004</v>
      </c>
      <c r="Q124" s="5" cm="1">
        <f t="array" aca="1" ref="Q12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43.428000000000004</v>
      </c>
      <c r="R124" s="4" t="s">
        <v>26</v>
      </c>
      <c r="S124" s="5">
        <v>3.8140000000000001</v>
      </c>
      <c r="T124" s="5">
        <v>15.256</v>
      </c>
    </row>
    <row r="125" spans="1:20" x14ac:dyDescent="0.2">
      <c r="A125" s="3">
        <v>12190000</v>
      </c>
      <c r="B125" s="4" t="s">
        <v>19</v>
      </c>
      <c r="C125" s="3">
        <v>4</v>
      </c>
      <c r="D125" s="3">
        <f>IF(Tableau2[[#This Row],[Parent]]="oui",Tableau2[[#This Row],[Niveau]]+1,IF(B124="oui",Tableau2[[#This Row],[Niveau]]+1,D124))</f>
        <v>5</v>
      </c>
      <c r="E125" s="3" cm="1">
        <f t="array" ref="E125">MIN(IFERROR(IF(D125-{0;1;2;3;4;5;6;7}&gt;=0,MATCH(D125-{0;1;2;3;4;5;6;7},D126:D$828,0)-1,""),""))</f>
        <v>0</v>
      </c>
      <c r="F125" s="4" t="s">
        <v>20</v>
      </c>
      <c r="G125" s="4" t="s">
        <v>115</v>
      </c>
      <c r="H125" s="4" t="s">
        <v>116</v>
      </c>
      <c r="I125" s="4" t="s">
        <v>18</v>
      </c>
      <c r="J125" s="4" t="s">
        <v>18</v>
      </c>
      <c r="K125" s="5">
        <v>12</v>
      </c>
      <c r="L125" s="5">
        <v>4.9400000000000004</v>
      </c>
      <c r="M125" s="5">
        <f>IFERROR(_xlfn.XLOOKUP(Tableau2[[#This Row],[Groupe rem. article]],remises!$B$2:$B$5,remises!$C$2:$C$5),0)</f>
        <v>0.57999999999999996</v>
      </c>
      <c r="N125" s="5">
        <f t="shared" si="1"/>
        <v>0</v>
      </c>
      <c r="O125" s="5" t="str">
        <f ca="1">IFERROR(SUM(OFFSET(Tableau2[[#This Row],[MLP]],1,1,Tableau2[[#This Row],[nb sous niveau]],1)),"")</f>
        <v/>
      </c>
      <c r="P125" s="5">
        <f>IF(Tableau2[[#This Row],[Type Ligne Richel]]="détail",Tableau2[[#This Row],[Quantité Totale]]*Tableau2[[#This Row],[Prix unitaire HT]]*(1-Tableau2[[#This Row],[% remise ligne]])*(1+Tableau2[[#This Row],[comm]]),"")</f>
        <v>24.897600000000004</v>
      </c>
      <c r="Q125" s="5" cm="1">
        <f t="array" aca="1" ref="Q12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24.897600000000004</v>
      </c>
      <c r="R125" s="4" t="s">
        <v>26</v>
      </c>
      <c r="S125" s="5">
        <v>0.68700000000000006</v>
      </c>
      <c r="T125" s="5">
        <v>8.2439999999999998</v>
      </c>
    </row>
    <row r="126" spans="1:20" x14ac:dyDescent="0.2">
      <c r="A126" s="3">
        <v>12200000</v>
      </c>
      <c r="B126" s="4" t="s">
        <v>19</v>
      </c>
      <c r="C126" s="3">
        <v>4</v>
      </c>
      <c r="D126" s="3">
        <f>IF(Tableau2[[#This Row],[Parent]]="oui",Tableau2[[#This Row],[Niveau]]+1,IF(B125="oui",Tableau2[[#This Row],[Niveau]]+1,D125))</f>
        <v>5</v>
      </c>
      <c r="E126" s="3" cm="1">
        <f t="array" ref="E126">MIN(IFERROR(IF(D126-{0;1;2;3;4;5;6;7}&gt;=0,MATCH(D126-{0;1;2;3;4;5;6;7},D127:D$828,0)-1,""),""))</f>
        <v>0</v>
      </c>
      <c r="F126" s="4" t="s">
        <v>20</v>
      </c>
      <c r="G126" s="4" t="s">
        <v>117</v>
      </c>
      <c r="H126" s="4" t="s">
        <v>118</v>
      </c>
      <c r="I126" s="4" t="s">
        <v>18</v>
      </c>
      <c r="J126" s="4" t="s">
        <v>18</v>
      </c>
      <c r="K126" s="5">
        <v>4</v>
      </c>
      <c r="L126" s="5">
        <v>0.35</v>
      </c>
      <c r="M126" s="5">
        <f>IFERROR(_xlfn.XLOOKUP(Tableau2[[#This Row],[Groupe rem. article]],remises!$B$2:$B$5,remises!$C$2:$C$5),0)</f>
        <v>0.53</v>
      </c>
      <c r="N126" s="5">
        <f t="shared" si="1"/>
        <v>0</v>
      </c>
      <c r="O126" s="5" t="str">
        <f ca="1">IFERROR(SUM(OFFSET(Tableau2[[#This Row],[MLP]],1,1,Tableau2[[#This Row],[nb sous niveau]],1)),"")</f>
        <v/>
      </c>
      <c r="P126" s="5">
        <f>IF(Tableau2[[#This Row],[Type Ligne Richel]]="détail",Tableau2[[#This Row],[Quantité Totale]]*Tableau2[[#This Row],[Prix unitaire HT]]*(1-Tableau2[[#This Row],[% remise ligne]])*(1+Tableau2[[#This Row],[comm]]),"")</f>
        <v>0.65799999999999992</v>
      </c>
      <c r="Q126" s="5" cm="1">
        <f t="array" aca="1" ref="Q12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0.65799999999999992</v>
      </c>
      <c r="R126" s="4" t="s">
        <v>35</v>
      </c>
      <c r="S126" s="5">
        <v>2.5000000000000001E-2</v>
      </c>
      <c r="T126" s="5">
        <v>0.1</v>
      </c>
    </row>
    <row r="127" spans="1:20" x14ac:dyDescent="0.2">
      <c r="A127" s="3">
        <v>12210000</v>
      </c>
      <c r="B127" s="4" t="s">
        <v>19</v>
      </c>
      <c r="C127" s="3">
        <v>4</v>
      </c>
      <c r="D127" s="3">
        <f>IF(Tableau2[[#This Row],[Parent]]="oui",Tableau2[[#This Row],[Niveau]]+1,IF(B126="oui",Tableau2[[#This Row],[Niveau]]+1,D126))</f>
        <v>5</v>
      </c>
      <c r="E127" s="3" cm="1">
        <f t="array" ref="E127">MIN(IFERROR(IF(D127-{0;1;2;3;4;5;6;7}&gt;=0,MATCH(D127-{0;1;2;3;4;5;6;7},D128:D$828,0)-1,""),""))</f>
        <v>0</v>
      </c>
      <c r="F127" s="4" t="s">
        <v>20</v>
      </c>
      <c r="G127" s="4" t="s">
        <v>33</v>
      </c>
      <c r="H127" s="4" t="s">
        <v>34</v>
      </c>
      <c r="I127" s="4" t="s">
        <v>18</v>
      </c>
      <c r="J127" s="4" t="s">
        <v>18</v>
      </c>
      <c r="K127" s="5">
        <v>8</v>
      </c>
      <c r="L127" s="5">
        <v>0.21</v>
      </c>
      <c r="M127" s="5">
        <f>IFERROR(_xlfn.XLOOKUP(Tableau2[[#This Row],[Groupe rem. article]],remises!$B$2:$B$5,remises!$C$2:$C$5),0)</f>
        <v>0.53</v>
      </c>
      <c r="N127" s="5">
        <f t="shared" si="1"/>
        <v>0</v>
      </c>
      <c r="O127" s="5" t="str">
        <f ca="1">IFERROR(SUM(OFFSET(Tableau2[[#This Row],[MLP]],1,1,Tableau2[[#This Row],[nb sous niveau]],1)),"")</f>
        <v/>
      </c>
      <c r="P127" s="5">
        <f>IF(Tableau2[[#This Row],[Type Ligne Richel]]="détail",Tableau2[[#This Row],[Quantité Totale]]*Tableau2[[#This Row],[Prix unitaire HT]]*(1-Tableau2[[#This Row],[% remise ligne]])*(1+Tableau2[[#This Row],[comm]]),"")</f>
        <v>0.78959999999999997</v>
      </c>
      <c r="Q127" s="5" cm="1">
        <f t="array" aca="1" ref="Q12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0.78959999999999997</v>
      </c>
      <c r="R127" s="4" t="s">
        <v>35</v>
      </c>
      <c r="S127" s="5">
        <v>0.01</v>
      </c>
      <c r="T127" s="5">
        <v>0.08</v>
      </c>
    </row>
    <row r="128" spans="1:20" x14ac:dyDescent="0.2">
      <c r="A128" s="3">
        <v>12220000</v>
      </c>
      <c r="B128" s="4" t="s">
        <v>19</v>
      </c>
      <c r="C128" s="3">
        <v>4</v>
      </c>
      <c r="D128" s="3">
        <f>IF(Tableau2[[#This Row],[Parent]]="oui",Tableau2[[#This Row],[Niveau]]+1,IF(B127="oui",Tableau2[[#This Row],[Niveau]]+1,D127))</f>
        <v>5</v>
      </c>
      <c r="E128" s="3" cm="1">
        <f t="array" ref="E128">MIN(IFERROR(IF(D128-{0;1;2;3;4;5;6;7}&gt;=0,MATCH(D128-{0;1;2;3;4;5;6;7},D129:D$828,0)-1,""),""))</f>
        <v>0</v>
      </c>
      <c r="F128" s="4" t="s">
        <v>20</v>
      </c>
      <c r="G128" s="4" t="s">
        <v>119</v>
      </c>
      <c r="H128" s="4" t="s">
        <v>120</v>
      </c>
      <c r="I128" s="4" t="s">
        <v>18</v>
      </c>
      <c r="J128" s="4" t="s">
        <v>18</v>
      </c>
      <c r="K128" s="5">
        <v>24</v>
      </c>
      <c r="L128" s="5">
        <v>0.75</v>
      </c>
      <c r="M128" s="5">
        <f>IFERROR(_xlfn.XLOOKUP(Tableau2[[#This Row],[Groupe rem. article]],remises!$B$2:$B$5,remises!$C$2:$C$5),0)</f>
        <v>0.53</v>
      </c>
      <c r="N128" s="5">
        <f t="shared" ref="N128:N191" si="2">$N$1</f>
        <v>0</v>
      </c>
      <c r="O128" s="5" t="str">
        <f ca="1">IFERROR(SUM(OFFSET(Tableau2[[#This Row],[MLP]],1,1,Tableau2[[#This Row],[nb sous niveau]],1)),"")</f>
        <v/>
      </c>
      <c r="P128" s="5">
        <f>IF(Tableau2[[#This Row],[Type Ligne Richel]]="détail",Tableau2[[#This Row],[Quantité Totale]]*Tableau2[[#This Row],[Prix unitaire HT]]*(1-Tableau2[[#This Row],[% remise ligne]])*(1+Tableau2[[#This Row],[comm]]),"")</f>
        <v>8.4599999999999991</v>
      </c>
      <c r="Q128" s="5" cm="1">
        <f t="array" aca="1" ref="Q12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8.4599999999999991</v>
      </c>
      <c r="R128" s="4" t="s">
        <v>35</v>
      </c>
      <c r="S128" s="5">
        <v>4.4999999999999998E-2</v>
      </c>
      <c r="T128" s="5">
        <v>1.08</v>
      </c>
    </row>
    <row r="129" spans="1:20" x14ac:dyDescent="0.2">
      <c r="A129" s="3">
        <v>12230000</v>
      </c>
      <c r="B129" s="4" t="s">
        <v>19</v>
      </c>
      <c r="C129" s="3">
        <v>4</v>
      </c>
      <c r="D129" s="3">
        <f>IF(Tableau2[[#This Row],[Parent]]="oui",Tableau2[[#This Row],[Niveau]]+1,IF(B128="oui",Tableau2[[#This Row],[Niveau]]+1,D128))</f>
        <v>5</v>
      </c>
      <c r="E129" s="3" cm="1">
        <f t="array" ref="E129">MIN(IFERROR(IF(D129-{0;1;2;3;4;5;6;7}&gt;=0,MATCH(D129-{0;1;2;3;4;5;6;7},D130:D$828,0)-1,""),""))</f>
        <v>0</v>
      </c>
      <c r="F129" s="4" t="s">
        <v>20</v>
      </c>
      <c r="G129" s="4" t="s">
        <v>50</v>
      </c>
      <c r="H129" s="4" t="s">
        <v>51</v>
      </c>
      <c r="I129" s="4" t="s">
        <v>18</v>
      </c>
      <c r="J129" s="4" t="s">
        <v>18</v>
      </c>
      <c r="K129" s="5">
        <v>108</v>
      </c>
      <c r="L129" s="5">
        <v>0.09</v>
      </c>
      <c r="M129" s="5">
        <f>IFERROR(_xlfn.XLOOKUP(Tableau2[[#This Row],[Groupe rem. article]],remises!$B$2:$B$5,remises!$C$2:$C$5),0)</f>
        <v>0.53</v>
      </c>
      <c r="N129" s="5">
        <f t="shared" si="2"/>
        <v>0</v>
      </c>
      <c r="O129" s="5" t="str">
        <f ca="1">IFERROR(SUM(OFFSET(Tableau2[[#This Row],[MLP]],1,1,Tableau2[[#This Row],[nb sous niveau]],1)),"")</f>
        <v/>
      </c>
      <c r="P129" s="5">
        <f>IF(Tableau2[[#This Row],[Type Ligne Richel]]="détail",Tableau2[[#This Row],[Quantité Totale]]*Tableau2[[#This Row],[Prix unitaire HT]]*(1-Tableau2[[#This Row],[% remise ligne]])*(1+Tableau2[[#This Row],[comm]]),"")</f>
        <v>4.5683999999999996</v>
      </c>
      <c r="Q129" s="5" cm="1">
        <f t="array" aca="1" ref="Q12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4.5683999999999996</v>
      </c>
      <c r="R129" s="4" t="s">
        <v>35</v>
      </c>
      <c r="S129" s="5">
        <v>5.0000000000000001E-3</v>
      </c>
      <c r="T129" s="5">
        <v>0.54</v>
      </c>
    </row>
    <row r="130" spans="1:20" x14ac:dyDescent="0.2">
      <c r="A130" s="3">
        <v>12240000</v>
      </c>
      <c r="B130" s="4" t="s">
        <v>19</v>
      </c>
      <c r="C130" s="3">
        <v>4</v>
      </c>
      <c r="D130" s="3">
        <f>IF(Tableau2[[#This Row],[Parent]]="oui",Tableau2[[#This Row],[Niveau]]+1,IF(B129="oui",Tableau2[[#This Row],[Niveau]]+1,D129))</f>
        <v>5</v>
      </c>
      <c r="E130" s="3" cm="1">
        <f t="array" ref="E130">MIN(IFERROR(IF(D130-{0;1;2;3;4;5;6;7}&gt;=0,MATCH(D130-{0;1;2;3;4;5;6;7},D131:D$828,0)-1,""),""))</f>
        <v>0</v>
      </c>
      <c r="F130" s="4" t="s">
        <v>20</v>
      </c>
      <c r="G130" s="4" t="s">
        <v>40</v>
      </c>
      <c r="H130" s="4" t="s">
        <v>41</v>
      </c>
      <c r="I130" s="4" t="s">
        <v>18</v>
      </c>
      <c r="J130" s="4" t="s">
        <v>18</v>
      </c>
      <c r="K130" s="5">
        <v>8</v>
      </c>
      <c r="L130" s="5">
        <v>0.16</v>
      </c>
      <c r="M130" s="5">
        <f>IFERROR(_xlfn.XLOOKUP(Tableau2[[#This Row],[Groupe rem. article]],remises!$B$2:$B$5,remises!$C$2:$C$5),0)</f>
        <v>0.53</v>
      </c>
      <c r="N130" s="5">
        <f t="shared" si="2"/>
        <v>0</v>
      </c>
      <c r="O130" s="5" t="str">
        <f ca="1">IFERROR(SUM(OFFSET(Tableau2[[#This Row],[MLP]],1,1,Tableau2[[#This Row],[nb sous niveau]],1)),"")</f>
        <v/>
      </c>
      <c r="P130" s="5">
        <f>IF(Tableau2[[#This Row],[Type Ligne Richel]]="détail",Tableau2[[#This Row],[Quantité Totale]]*Tableau2[[#This Row],[Prix unitaire HT]]*(1-Tableau2[[#This Row],[% remise ligne]])*(1+Tableau2[[#This Row],[comm]]),"")</f>
        <v>0.60160000000000002</v>
      </c>
      <c r="Q130" s="5" cm="1">
        <f t="array" aca="1" ref="Q13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0.60160000000000002</v>
      </c>
      <c r="R130" s="4" t="s">
        <v>35</v>
      </c>
      <c r="S130" s="5">
        <v>7.0000000000000001E-3</v>
      </c>
      <c r="T130" s="5">
        <v>5.6000000000000001E-2</v>
      </c>
    </row>
    <row r="131" spans="1:20" x14ac:dyDescent="0.2">
      <c r="A131" s="3">
        <v>12250000</v>
      </c>
      <c r="B131" s="4" t="s">
        <v>19</v>
      </c>
      <c r="C131" s="3">
        <v>4</v>
      </c>
      <c r="D131" s="3">
        <f>IF(Tableau2[[#This Row],[Parent]]="oui",Tableau2[[#This Row],[Niveau]]+1,IF(B130="oui",Tableau2[[#This Row],[Niveau]]+1,D130))</f>
        <v>5</v>
      </c>
      <c r="E131" s="3" cm="1">
        <f t="array" ref="E131">MIN(IFERROR(IF(D131-{0;1;2;3;4;5;6;7}&gt;=0,MATCH(D131-{0;1;2;3;4;5;6;7},D132:D$828,0)-1,""),""))</f>
        <v>0</v>
      </c>
      <c r="F131" s="4" t="s">
        <v>20</v>
      </c>
      <c r="G131" s="4" t="s">
        <v>125</v>
      </c>
      <c r="H131" s="4" t="s">
        <v>126</v>
      </c>
      <c r="I131" s="4" t="s">
        <v>18</v>
      </c>
      <c r="J131" s="4" t="s">
        <v>18</v>
      </c>
      <c r="K131" s="5">
        <v>4</v>
      </c>
      <c r="L131" s="5">
        <v>23.06</v>
      </c>
      <c r="M131" s="5">
        <f>IFERROR(_xlfn.XLOOKUP(Tableau2[[#This Row],[Groupe rem. article]],remises!$B$2:$B$5,remises!$C$2:$C$5),0)</f>
        <v>0.53</v>
      </c>
      <c r="N131" s="5">
        <f t="shared" si="2"/>
        <v>0</v>
      </c>
      <c r="O131" s="5" t="str">
        <f ca="1">IFERROR(SUM(OFFSET(Tableau2[[#This Row],[MLP]],1,1,Tableau2[[#This Row],[nb sous niveau]],1)),"")</f>
        <v/>
      </c>
      <c r="P131" s="5">
        <f>IF(Tableau2[[#This Row],[Type Ligne Richel]]="détail",Tableau2[[#This Row],[Quantité Totale]]*Tableau2[[#This Row],[Prix unitaire HT]]*(1-Tableau2[[#This Row],[% remise ligne]])*(1+Tableau2[[#This Row],[comm]]),"")</f>
        <v>43.352799999999995</v>
      </c>
      <c r="Q131" s="5" cm="1">
        <f t="array" aca="1" ref="Q13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43.352799999999995</v>
      </c>
      <c r="R131" s="4" t="s">
        <v>35</v>
      </c>
      <c r="S131" s="5">
        <v>1.1599999999999999</v>
      </c>
      <c r="T131" s="5">
        <v>4.6399999999999997</v>
      </c>
    </row>
    <row r="132" spans="1:20" x14ac:dyDescent="0.2">
      <c r="A132" s="3">
        <v>12260000</v>
      </c>
      <c r="B132" s="4" t="s">
        <v>19</v>
      </c>
      <c r="C132" s="3">
        <v>4</v>
      </c>
      <c r="D132" s="3">
        <f>IF(Tableau2[[#This Row],[Parent]]="oui",Tableau2[[#This Row],[Niveau]]+1,IF(B131="oui",Tableau2[[#This Row],[Niveau]]+1,D131))</f>
        <v>5</v>
      </c>
      <c r="E132" s="3" cm="1">
        <f t="array" ref="E132">MIN(IFERROR(IF(D132-{0;1;2;3;4;5;6;7}&gt;=0,MATCH(D132-{0;1;2;3;4;5;6;7},D133:D$828,0)-1,""),""))</f>
        <v>0</v>
      </c>
      <c r="F132" s="4" t="s">
        <v>20</v>
      </c>
      <c r="G132" s="4" t="s">
        <v>121</v>
      </c>
      <c r="H132" s="4" t="s">
        <v>122</v>
      </c>
      <c r="I132" s="4" t="s">
        <v>18</v>
      </c>
      <c r="J132" s="4" t="s">
        <v>18</v>
      </c>
      <c r="K132" s="5">
        <v>4</v>
      </c>
      <c r="L132" s="5">
        <v>22.49</v>
      </c>
      <c r="M132" s="5">
        <f>IFERROR(_xlfn.XLOOKUP(Tableau2[[#This Row],[Groupe rem. article]],remises!$B$2:$B$5,remises!$C$2:$C$5),0)</f>
        <v>0.53</v>
      </c>
      <c r="N132" s="5">
        <f t="shared" si="2"/>
        <v>0</v>
      </c>
      <c r="O132" s="5" t="str">
        <f ca="1">IFERROR(SUM(OFFSET(Tableau2[[#This Row],[MLP]],1,1,Tableau2[[#This Row],[nb sous niveau]],1)),"")</f>
        <v/>
      </c>
      <c r="P132" s="5">
        <f>IF(Tableau2[[#This Row],[Type Ligne Richel]]="détail",Tableau2[[#This Row],[Quantité Totale]]*Tableau2[[#This Row],[Prix unitaire HT]]*(1-Tableau2[[#This Row],[% remise ligne]])*(1+Tableau2[[#This Row],[comm]]),"")</f>
        <v>42.281199999999991</v>
      </c>
      <c r="Q132" s="5" cm="1">
        <f t="array" aca="1" ref="Q13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42.281199999999991</v>
      </c>
      <c r="R132" s="4" t="s">
        <v>35</v>
      </c>
      <c r="S132" s="5">
        <v>0.83</v>
      </c>
      <c r="T132" s="5">
        <v>3.32</v>
      </c>
    </row>
    <row r="133" spans="1:20" x14ac:dyDescent="0.2">
      <c r="A133" s="3">
        <v>12270000</v>
      </c>
      <c r="B133" s="4" t="s">
        <v>19</v>
      </c>
      <c r="C133" s="3">
        <v>4</v>
      </c>
      <c r="D133" s="3">
        <f>IF(Tableau2[[#This Row],[Parent]]="oui",Tableau2[[#This Row],[Niveau]]+1,IF(B132="oui",Tableau2[[#This Row],[Niveau]]+1,D132))</f>
        <v>5</v>
      </c>
      <c r="E133" s="3" cm="1">
        <f t="array" ref="E133">MIN(IFERROR(IF(D133-{0;1;2;3;4;5;6;7}&gt;=0,MATCH(D133-{0;1;2;3;4;5;6;7},D134:D$828,0)-1,""),""))</f>
        <v>0</v>
      </c>
      <c r="F133" s="4" t="s">
        <v>20</v>
      </c>
      <c r="G133" s="4" t="s">
        <v>123</v>
      </c>
      <c r="H133" s="4" t="s">
        <v>124</v>
      </c>
      <c r="I133" s="4" t="s">
        <v>18</v>
      </c>
      <c r="J133" s="4" t="s">
        <v>18</v>
      </c>
      <c r="K133" s="5">
        <v>8</v>
      </c>
      <c r="L133" s="5">
        <v>1.3</v>
      </c>
      <c r="M133" s="5">
        <f>IFERROR(_xlfn.XLOOKUP(Tableau2[[#This Row],[Groupe rem. article]],remises!$B$2:$B$5,remises!$C$2:$C$5),0)</f>
        <v>0.53</v>
      </c>
      <c r="N133" s="5">
        <f t="shared" si="2"/>
        <v>0</v>
      </c>
      <c r="O133" s="5" t="str">
        <f ca="1">IFERROR(SUM(OFFSET(Tableau2[[#This Row],[MLP]],1,1,Tableau2[[#This Row],[nb sous niveau]],1)),"")</f>
        <v/>
      </c>
      <c r="P133" s="5">
        <f>IF(Tableau2[[#This Row],[Type Ligne Richel]]="détail",Tableau2[[#This Row],[Quantité Totale]]*Tableau2[[#This Row],[Prix unitaire HT]]*(1-Tableau2[[#This Row],[% remise ligne]])*(1+Tableau2[[#This Row],[comm]]),"")</f>
        <v>4.8879999999999999</v>
      </c>
      <c r="Q133" s="5" cm="1">
        <f t="array" aca="1" ref="Q13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4.8879999999999999</v>
      </c>
      <c r="R133" s="4" t="s">
        <v>35</v>
      </c>
      <c r="S133" s="5">
        <v>9.1999999999999998E-2</v>
      </c>
      <c r="T133" s="5">
        <v>0.73599999999999999</v>
      </c>
    </row>
    <row r="134" spans="1:20" x14ac:dyDescent="0.2">
      <c r="A134" s="3">
        <v>12280000</v>
      </c>
      <c r="B134" s="4" t="s">
        <v>19</v>
      </c>
      <c r="C134" s="3">
        <v>4</v>
      </c>
      <c r="D134" s="3">
        <f>IF(Tableau2[[#This Row],[Parent]]="oui",Tableau2[[#This Row],[Niveau]]+1,IF(B133="oui",Tableau2[[#This Row],[Niveau]]+1,D133))</f>
        <v>5</v>
      </c>
      <c r="E134" s="3" cm="1">
        <f t="array" ref="E134">MIN(IFERROR(IF(D134-{0;1;2;3;4;5;6;7}&gt;=0,MATCH(D134-{0;1;2;3;4;5;6;7},D135:D$828,0)-1,""),""))</f>
        <v>0</v>
      </c>
      <c r="F134" s="4" t="s">
        <v>20</v>
      </c>
      <c r="G134" s="4" t="s">
        <v>139</v>
      </c>
      <c r="H134" s="4" t="s">
        <v>140</v>
      </c>
      <c r="I134" s="4" t="s">
        <v>18</v>
      </c>
      <c r="J134" s="4" t="s">
        <v>18</v>
      </c>
      <c r="K134" s="5">
        <v>4</v>
      </c>
      <c r="L134" s="5">
        <v>12.02</v>
      </c>
      <c r="M134" s="5">
        <f>IFERROR(_xlfn.XLOOKUP(Tableau2[[#This Row],[Groupe rem. article]],remises!$B$2:$B$5,remises!$C$2:$C$5),0)</f>
        <v>0.53</v>
      </c>
      <c r="N134" s="5">
        <f t="shared" si="2"/>
        <v>0</v>
      </c>
      <c r="O134" s="5" t="str">
        <f ca="1">IFERROR(SUM(OFFSET(Tableau2[[#This Row],[MLP]],1,1,Tableau2[[#This Row],[nb sous niveau]],1)),"")</f>
        <v/>
      </c>
      <c r="P134" s="5">
        <f>IF(Tableau2[[#This Row],[Type Ligne Richel]]="détail",Tableau2[[#This Row],[Quantité Totale]]*Tableau2[[#This Row],[Prix unitaire HT]]*(1-Tableau2[[#This Row],[% remise ligne]])*(1+Tableau2[[#This Row],[comm]]),"")</f>
        <v>22.597599999999996</v>
      </c>
      <c r="Q134" s="5" cm="1">
        <f t="array" aca="1" ref="Q13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22.597599999999996</v>
      </c>
      <c r="R134" s="4" t="s">
        <v>35</v>
      </c>
      <c r="S134" s="5">
        <v>0.63</v>
      </c>
      <c r="T134" s="5">
        <v>2.52</v>
      </c>
    </row>
    <row r="135" spans="1:20" x14ac:dyDescent="0.2">
      <c r="A135" s="3">
        <v>12290000</v>
      </c>
      <c r="B135" s="4" t="s">
        <v>19</v>
      </c>
      <c r="C135" s="3">
        <v>4</v>
      </c>
      <c r="D135" s="3">
        <f>IF(Tableau2[[#This Row],[Parent]]="oui",Tableau2[[#This Row],[Niveau]]+1,IF(B134="oui",Tableau2[[#This Row],[Niveau]]+1,D134))</f>
        <v>5</v>
      </c>
      <c r="E135" s="3" cm="1">
        <f t="array" ref="E135">MIN(IFERROR(IF(D135-{0;1;2;3;4;5;6;7}&gt;=0,MATCH(D135-{0;1;2;3;4;5;6;7},D136:D$828,0)-1,""),""))</f>
        <v>0</v>
      </c>
      <c r="F135" s="4" t="s">
        <v>20</v>
      </c>
      <c r="G135" s="4" t="s">
        <v>46</v>
      </c>
      <c r="H135" s="4" t="s">
        <v>47</v>
      </c>
      <c r="I135" s="4" t="s">
        <v>18</v>
      </c>
      <c r="J135" s="4" t="s">
        <v>18</v>
      </c>
      <c r="K135" s="5">
        <v>8</v>
      </c>
      <c r="L135" s="5">
        <v>0.84</v>
      </c>
      <c r="M135" s="5">
        <f>IFERROR(_xlfn.XLOOKUP(Tableau2[[#This Row],[Groupe rem. article]],remises!$B$2:$B$5,remises!$C$2:$C$5),0)</f>
        <v>0.53</v>
      </c>
      <c r="N135" s="5">
        <f t="shared" si="2"/>
        <v>0</v>
      </c>
      <c r="O135" s="5" t="str">
        <f ca="1">IFERROR(SUM(OFFSET(Tableau2[[#This Row],[MLP]],1,1,Tableau2[[#This Row],[nb sous niveau]],1)),"")</f>
        <v/>
      </c>
      <c r="P135" s="5">
        <f>IF(Tableau2[[#This Row],[Type Ligne Richel]]="détail",Tableau2[[#This Row],[Quantité Totale]]*Tableau2[[#This Row],[Prix unitaire HT]]*(1-Tableau2[[#This Row],[% remise ligne]])*(1+Tableau2[[#This Row],[comm]]),"")</f>
        <v>3.1583999999999999</v>
      </c>
      <c r="Q135" s="5" cm="1">
        <f t="array" aca="1" ref="Q13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3.1583999999999999</v>
      </c>
      <c r="R135" s="4" t="s">
        <v>35</v>
      </c>
      <c r="S135" s="5">
        <v>4.4999999999999998E-2</v>
      </c>
      <c r="T135" s="5">
        <v>0.36</v>
      </c>
    </row>
    <row r="136" spans="1:20" x14ac:dyDescent="0.2">
      <c r="A136" s="3">
        <v>13000000</v>
      </c>
      <c r="B136" s="4" t="s">
        <v>14</v>
      </c>
      <c r="C136" s="3">
        <v>3</v>
      </c>
      <c r="D136" s="3">
        <f>IF(Tableau2[[#This Row],[Parent]]="oui",Tableau2[[#This Row],[Niveau]]+1,IF(B135="oui",Tableau2[[#This Row],[Niveau]]+1,D135))</f>
        <v>4</v>
      </c>
      <c r="E136" s="3" cm="1">
        <f t="array" ref="E136">MIN(IFERROR(IF(D136-{0;1;2;3;4;5;6;7}&gt;=0,MATCH(D136-{0;1;2;3;4;5;6;7},D137:D$828,0)-1,""),""))</f>
        <v>4</v>
      </c>
      <c r="F136" s="4" t="s">
        <v>23</v>
      </c>
      <c r="G136" s="4" t="s">
        <v>141</v>
      </c>
      <c r="H136" s="4" t="s">
        <v>142</v>
      </c>
      <c r="I136" s="4" t="s">
        <v>18</v>
      </c>
      <c r="J136" s="4" t="s">
        <v>18</v>
      </c>
      <c r="K136" s="5">
        <v>4</v>
      </c>
      <c r="L136" s="5">
        <v>130.22999999999999</v>
      </c>
      <c r="M136" s="5">
        <f>IFERROR(_xlfn.XLOOKUP(Tableau2[[#This Row],[Groupe rem. article]],remises!$B$2:$B$5,remises!$C$2:$C$5),0)</f>
        <v>0</v>
      </c>
      <c r="N136" s="5">
        <f t="shared" si="2"/>
        <v>0</v>
      </c>
      <c r="O136" s="5">
        <f ca="1">IFERROR(SUM(OFFSET(Tableau2[[#This Row],[MLP]],1,1,Tableau2[[#This Row],[nb sous niveau]],1)),"")</f>
        <v>223.15040000000002</v>
      </c>
      <c r="P13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136" s="5" cm="1">
        <f t="array" aca="1" ref="Q13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223.15040000000002</v>
      </c>
      <c r="R136" s="4" t="s">
        <v>18</v>
      </c>
      <c r="S136" s="5">
        <v>17.085000000000001</v>
      </c>
      <c r="T136" s="5">
        <v>73.08</v>
      </c>
    </row>
    <row r="137" spans="1:20" x14ac:dyDescent="0.2">
      <c r="A137" s="3">
        <v>13010000</v>
      </c>
      <c r="B137" s="4" t="s">
        <v>19</v>
      </c>
      <c r="C137" s="3">
        <v>4</v>
      </c>
      <c r="D137" s="3">
        <f>IF(Tableau2[[#This Row],[Parent]]="oui",Tableau2[[#This Row],[Niveau]]+1,IF(B136="oui",Tableau2[[#This Row],[Niveau]]+1,D136))</f>
        <v>5</v>
      </c>
      <c r="E137" s="3" cm="1">
        <f t="array" ref="E137">MIN(IFERROR(IF(D137-{0;1;2;3;4;5;6;7}&gt;=0,MATCH(D137-{0;1;2;3;4;5;6;7},D138:D$828,0)-1,""),""))</f>
        <v>0</v>
      </c>
      <c r="F137" s="4" t="s">
        <v>20</v>
      </c>
      <c r="G137" s="4" t="s">
        <v>103</v>
      </c>
      <c r="H137" s="4" t="s">
        <v>104</v>
      </c>
      <c r="I137" s="4" t="s">
        <v>18</v>
      </c>
      <c r="J137" s="4" t="s">
        <v>18</v>
      </c>
      <c r="K137" s="5">
        <v>8</v>
      </c>
      <c r="L137" s="5">
        <v>10.32</v>
      </c>
      <c r="M137" s="5">
        <f>IFERROR(_xlfn.XLOOKUP(Tableau2[[#This Row],[Groupe rem. article]],remises!$B$2:$B$5,remises!$C$2:$C$5),0)</f>
        <v>0.53</v>
      </c>
      <c r="N137" s="5">
        <f t="shared" si="2"/>
        <v>0</v>
      </c>
      <c r="O137" s="5" t="str">
        <f ca="1">IFERROR(SUM(OFFSET(Tableau2[[#This Row],[MLP]],1,1,Tableau2[[#This Row],[nb sous niveau]],1)),"")</f>
        <v/>
      </c>
      <c r="P137" s="5">
        <f>IF(Tableau2[[#This Row],[Type Ligne Richel]]="détail",Tableau2[[#This Row],[Quantité Totale]]*Tableau2[[#This Row],[Prix unitaire HT]]*(1-Tableau2[[#This Row],[% remise ligne]])*(1+Tableau2[[#This Row],[comm]]),"")</f>
        <v>38.803199999999997</v>
      </c>
      <c r="Q137" s="5" cm="1">
        <f t="array" aca="1" ref="Q13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38.803199999999997</v>
      </c>
      <c r="R137" s="4" t="s">
        <v>35</v>
      </c>
      <c r="S137" s="5">
        <v>1.1399999999999999</v>
      </c>
      <c r="T137" s="5">
        <v>9.1199999999999992</v>
      </c>
    </row>
    <row r="138" spans="1:20" x14ac:dyDescent="0.2">
      <c r="A138" s="3">
        <v>13020000</v>
      </c>
      <c r="B138" s="4" t="s">
        <v>19</v>
      </c>
      <c r="C138" s="3">
        <v>4</v>
      </c>
      <c r="D138" s="3">
        <f>IF(Tableau2[[#This Row],[Parent]]="oui",Tableau2[[#This Row],[Niveau]]+1,IF(B137="oui",Tableau2[[#This Row],[Niveau]]+1,D137))</f>
        <v>5</v>
      </c>
      <c r="E138" s="3" cm="1">
        <f t="array" ref="E138">MIN(IFERROR(IF(D138-{0;1;2;3;4;5;6;7}&gt;=0,MATCH(D138-{0;1;2;3;4;5;6;7},D139:D$828,0)-1,""),""))</f>
        <v>0</v>
      </c>
      <c r="F138" s="4" t="s">
        <v>20</v>
      </c>
      <c r="G138" s="4" t="s">
        <v>60</v>
      </c>
      <c r="H138" s="4" t="s">
        <v>61</v>
      </c>
      <c r="I138" s="4" t="s">
        <v>18</v>
      </c>
      <c r="J138" s="4" t="s">
        <v>18</v>
      </c>
      <c r="K138" s="5">
        <v>8</v>
      </c>
      <c r="L138" s="5">
        <v>0.5</v>
      </c>
      <c r="M138" s="5">
        <f>IFERROR(_xlfn.XLOOKUP(Tableau2[[#This Row],[Groupe rem. article]],remises!$B$2:$B$5,remises!$C$2:$C$5),0)</f>
        <v>0.53</v>
      </c>
      <c r="N138" s="5">
        <f t="shared" si="2"/>
        <v>0</v>
      </c>
      <c r="O138" s="5" t="str">
        <f ca="1">IFERROR(SUM(OFFSET(Tableau2[[#This Row],[MLP]],1,1,Tableau2[[#This Row],[nb sous niveau]],1)),"")</f>
        <v/>
      </c>
      <c r="P138" s="5">
        <f>IF(Tableau2[[#This Row],[Type Ligne Richel]]="détail",Tableau2[[#This Row],[Quantité Totale]]*Tableau2[[#This Row],[Prix unitaire HT]]*(1-Tableau2[[#This Row],[% remise ligne]])*(1+Tableau2[[#This Row],[comm]]),"")</f>
        <v>1.88</v>
      </c>
      <c r="Q138" s="5" cm="1">
        <f t="array" aca="1" ref="Q13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1.88</v>
      </c>
      <c r="R138" s="4" t="s">
        <v>35</v>
      </c>
      <c r="S138" s="5">
        <v>0.04</v>
      </c>
      <c r="T138" s="5">
        <v>0.32</v>
      </c>
    </row>
    <row r="139" spans="1:20" x14ac:dyDescent="0.2">
      <c r="A139" s="3">
        <v>13030000</v>
      </c>
      <c r="B139" s="4" t="s">
        <v>19</v>
      </c>
      <c r="C139" s="3">
        <v>4</v>
      </c>
      <c r="D139" s="3">
        <f>IF(Tableau2[[#This Row],[Parent]]="oui",Tableau2[[#This Row],[Niveau]]+1,IF(B138="oui",Tableau2[[#This Row],[Niveau]]+1,D138))</f>
        <v>5</v>
      </c>
      <c r="E139" s="3" cm="1">
        <f t="array" ref="E139">MIN(IFERROR(IF(D139-{0;1;2;3;4;5;6;7}&gt;=0,MATCH(D139-{0;1;2;3;4;5;6;7},D140:D$828,0)-1,""),""))</f>
        <v>0</v>
      </c>
      <c r="F139" s="4" t="s">
        <v>20</v>
      </c>
      <c r="G139" s="4" t="s">
        <v>101</v>
      </c>
      <c r="H139" s="4" t="s">
        <v>102</v>
      </c>
      <c r="I139" s="4" t="s">
        <v>18</v>
      </c>
      <c r="J139" s="4" t="s">
        <v>18</v>
      </c>
      <c r="K139" s="5">
        <v>4</v>
      </c>
      <c r="L139" s="5">
        <v>108.41</v>
      </c>
      <c r="M139" s="5">
        <f>IFERROR(_xlfn.XLOOKUP(Tableau2[[#This Row],[Groupe rem. article]],remises!$B$2:$B$5,remises!$C$2:$C$5),0)</f>
        <v>0.57999999999999996</v>
      </c>
      <c r="N139" s="5">
        <f t="shared" si="2"/>
        <v>0</v>
      </c>
      <c r="O139" s="5" t="str">
        <f ca="1">IFERROR(SUM(OFFSET(Tableau2[[#This Row],[MLP]],1,1,Tableau2[[#This Row],[nb sous niveau]],1)),"")</f>
        <v/>
      </c>
      <c r="P139" s="5">
        <f>IF(Tableau2[[#This Row],[Type Ligne Richel]]="détail",Tableau2[[#This Row],[Quantité Totale]]*Tableau2[[#This Row],[Prix unitaire HT]]*(1-Tableau2[[#This Row],[% remise ligne]])*(1+Tableau2[[#This Row],[comm]]),"")</f>
        <v>182.12880000000001</v>
      </c>
      <c r="Q139" s="5" cm="1">
        <f t="array" aca="1" ref="Q13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182.12880000000001</v>
      </c>
      <c r="R139" s="4" t="s">
        <v>26</v>
      </c>
      <c r="S139" s="5">
        <v>15.9</v>
      </c>
      <c r="T139" s="5">
        <v>63.6</v>
      </c>
    </row>
    <row r="140" spans="1:20" x14ac:dyDescent="0.2">
      <c r="A140" s="3">
        <v>13040000</v>
      </c>
      <c r="B140" s="4" t="s">
        <v>19</v>
      </c>
      <c r="C140" s="3">
        <v>4</v>
      </c>
      <c r="D140" s="3">
        <f>IF(Tableau2[[#This Row],[Parent]]="oui",Tableau2[[#This Row],[Niveau]]+1,IF(B139="oui",Tableau2[[#This Row],[Niveau]]+1,D139))</f>
        <v>5</v>
      </c>
      <c r="E140" s="3" cm="1">
        <f t="array" ref="E140">MIN(IFERROR(IF(D140-{0;1;2;3;4;5;6;7}&gt;=0,MATCH(D140-{0;1;2;3;4;5;6;7},D141:D$828,0)-1,""),""))</f>
        <v>0</v>
      </c>
      <c r="F140" s="4" t="s">
        <v>20</v>
      </c>
      <c r="G140" s="4" t="s">
        <v>50</v>
      </c>
      <c r="H140" s="4" t="s">
        <v>51</v>
      </c>
      <c r="I140" s="4" t="s">
        <v>18</v>
      </c>
      <c r="J140" s="4" t="s">
        <v>18</v>
      </c>
      <c r="K140" s="5">
        <v>8</v>
      </c>
      <c r="L140" s="5">
        <v>0.09</v>
      </c>
      <c r="M140" s="5">
        <f>IFERROR(_xlfn.XLOOKUP(Tableau2[[#This Row],[Groupe rem. article]],remises!$B$2:$B$5,remises!$C$2:$C$5),0)</f>
        <v>0.53</v>
      </c>
      <c r="N140" s="5">
        <f t="shared" si="2"/>
        <v>0</v>
      </c>
      <c r="O140" s="5" t="str">
        <f ca="1">IFERROR(SUM(OFFSET(Tableau2[[#This Row],[MLP]],1,1,Tableau2[[#This Row],[nb sous niveau]],1)),"")</f>
        <v/>
      </c>
      <c r="P140" s="5">
        <f>IF(Tableau2[[#This Row],[Type Ligne Richel]]="détail",Tableau2[[#This Row],[Quantité Totale]]*Tableau2[[#This Row],[Prix unitaire HT]]*(1-Tableau2[[#This Row],[% remise ligne]])*(1+Tableau2[[#This Row],[comm]]),"")</f>
        <v>0.33839999999999998</v>
      </c>
      <c r="Q140" s="5" cm="1">
        <f t="array" aca="1" ref="Q14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0.33839999999999998</v>
      </c>
      <c r="R140" s="4" t="s">
        <v>35</v>
      </c>
      <c r="S140" s="5">
        <v>5.0000000000000001E-3</v>
      </c>
      <c r="T140" s="5">
        <v>0.04</v>
      </c>
    </row>
    <row r="141" spans="1:20" x14ac:dyDescent="0.2">
      <c r="A141" s="3">
        <v>14000000</v>
      </c>
      <c r="B141" s="4" t="s">
        <v>14</v>
      </c>
      <c r="C141" s="3">
        <v>3</v>
      </c>
      <c r="D141" s="3">
        <f>IF(Tableau2[[#This Row],[Parent]]="oui",Tableau2[[#This Row],[Niveau]]+1,IF(B140="oui",Tableau2[[#This Row],[Niveau]]+1,D140))</f>
        <v>4</v>
      </c>
      <c r="E141" s="3" cm="1">
        <f t="array" ref="E141">MIN(IFERROR(IF(D141-{0;1;2;3;4;5;6;7}&gt;=0,MATCH(D141-{0;1;2;3;4;5;6;7},D142:D$828,0)-1,""),""))</f>
        <v>4</v>
      </c>
      <c r="F141" s="4" t="s">
        <v>23</v>
      </c>
      <c r="G141" s="4" t="s">
        <v>143</v>
      </c>
      <c r="H141" s="4" t="s">
        <v>144</v>
      </c>
      <c r="I141" s="4" t="s">
        <v>18</v>
      </c>
      <c r="J141" s="4" t="s">
        <v>18</v>
      </c>
      <c r="K141" s="5">
        <v>22</v>
      </c>
      <c r="L141" s="5">
        <v>101.92</v>
      </c>
      <c r="M141" s="5">
        <f>IFERROR(_xlfn.XLOOKUP(Tableau2[[#This Row],[Groupe rem. article]],remises!$B$2:$B$5,remises!$C$2:$C$5),0)</f>
        <v>0.57999999999999996</v>
      </c>
      <c r="N141" s="5">
        <f t="shared" si="2"/>
        <v>0</v>
      </c>
      <c r="O141" s="5">
        <f ca="1">IFERROR(SUM(OFFSET(Tableau2[[#This Row],[MLP]],1,1,Tableau2[[#This Row],[nb sous niveau]],1)),"")</f>
        <v>965.7428000000001</v>
      </c>
      <c r="P141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141" s="5" cm="1">
        <f t="array" aca="1" ref="Q14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965.7428000000001</v>
      </c>
      <c r="R141" s="4" t="s">
        <v>26</v>
      </c>
      <c r="S141" s="5">
        <v>13.185</v>
      </c>
      <c r="T141" s="5">
        <v>316.14</v>
      </c>
    </row>
    <row r="142" spans="1:20" x14ac:dyDescent="0.2">
      <c r="A142" s="3">
        <v>14010000</v>
      </c>
      <c r="B142" s="4" t="s">
        <v>19</v>
      </c>
      <c r="C142" s="3">
        <v>4</v>
      </c>
      <c r="D142" s="3">
        <f>IF(Tableau2[[#This Row],[Parent]]="oui",Tableau2[[#This Row],[Niveau]]+1,IF(B141="oui",Tableau2[[#This Row],[Niveau]]+1,D141))</f>
        <v>5</v>
      </c>
      <c r="E142" s="3" cm="1">
        <f t="array" ref="E142">MIN(IFERROR(IF(D142-{0;1;2;3;4;5;6;7}&gt;=0,MATCH(D142-{0;1;2;3;4;5;6;7},D143:D$828,0)-1,""),""))</f>
        <v>0</v>
      </c>
      <c r="F142" s="4" t="s">
        <v>20</v>
      </c>
      <c r="G142" s="4" t="s">
        <v>103</v>
      </c>
      <c r="H142" s="4" t="s">
        <v>104</v>
      </c>
      <c r="I142" s="4" t="s">
        <v>18</v>
      </c>
      <c r="J142" s="4" t="s">
        <v>18</v>
      </c>
      <c r="K142" s="5">
        <v>44</v>
      </c>
      <c r="L142" s="5">
        <v>10.32</v>
      </c>
      <c r="M142" s="5">
        <f>IFERROR(_xlfn.XLOOKUP(Tableau2[[#This Row],[Groupe rem. article]],remises!$B$2:$B$5,remises!$C$2:$C$5),0)</f>
        <v>0.53</v>
      </c>
      <c r="N142" s="5">
        <f t="shared" si="2"/>
        <v>0</v>
      </c>
      <c r="O142" s="5" t="str">
        <f ca="1">IFERROR(SUM(OFFSET(Tableau2[[#This Row],[MLP]],1,1,Tableau2[[#This Row],[nb sous niveau]],1)),"")</f>
        <v/>
      </c>
      <c r="P142" s="5">
        <f>IF(Tableau2[[#This Row],[Type Ligne Richel]]="détail",Tableau2[[#This Row],[Quantité Totale]]*Tableau2[[#This Row],[Prix unitaire HT]]*(1-Tableau2[[#This Row],[% remise ligne]])*(1+Tableau2[[#This Row],[comm]]),"")</f>
        <v>213.41759999999999</v>
      </c>
      <c r="Q142" s="5" cm="1">
        <f t="array" aca="1" ref="Q14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213.41759999999999</v>
      </c>
      <c r="R142" s="4" t="s">
        <v>35</v>
      </c>
      <c r="S142" s="5">
        <v>1.1399999999999999</v>
      </c>
      <c r="T142" s="5">
        <v>50.16</v>
      </c>
    </row>
    <row r="143" spans="1:20" x14ac:dyDescent="0.2">
      <c r="A143" s="3">
        <v>14020000</v>
      </c>
      <c r="B143" s="4" t="s">
        <v>19</v>
      </c>
      <c r="C143" s="3">
        <v>4</v>
      </c>
      <c r="D143" s="3">
        <f>IF(Tableau2[[#This Row],[Parent]]="oui",Tableau2[[#This Row],[Niveau]]+1,IF(B142="oui",Tableau2[[#This Row],[Niveau]]+1,D142))</f>
        <v>5</v>
      </c>
      <c r="E143" s="3" cm="1">
        <f t="array" ref="E143">MIN(IFERROR(IF(D143-{0;1;2;3;4;5;6;7}&gt;=0,MATCH(D143-{0;1;2;3;4;5;6;7},D144:D$828,0)-1,""),""))</f>
        <v>0</v>
      </c>
      <c r="F143" s="4" t="s">
        <v>20</v>
      </c>
      <c r="G143" s="4" t="s">
        <v>60</v>
      </c>
      <c r="H143" s="4" t="s">
        <v>61</v>
      </c>
      <c r="I143" s="4" t="s">
        <v>18</v>
      </c>
      <c r="J143" s="4" t="s">
        <v>18</v>
      </c>
      <c r="K143" s="5">
        <v>44</v>
      </c>
      <c r="L143" s="5">
        <v>0.5</v>
      </c>
      <c r="M143" s="5">
        <f>IFERROR(_xlfn.XLOOKUP(Tableau2[[#This Row],[Groupe rem. article]],remises!$B$2:$B$5,remises!$C$2:$C$5),0)</f>
        <v>0.53</v>
      </c>
      <c r="N143" s="5">
        <f t="shared" si="2"/>
        <v>0</v>
      </c>
      <c r="O143" s="5" t="str">
        <f ca="1">IFERROR(SUM(OFFSET(Tableau2[[#This Row],[MLP]],1,1,Tableau2[[#This Row],[nb sous niveau]],1)),"")</f>
        <v/>
      </c>
      <c r="P143" s="5">
        <f>IF(Tableau2[[#This Row],[Type Ligne Richel]]="détail",Tableau2[[#This Row],[Quantité Totale]]*Tableau2[[#This Row],[Prix unitaire HT]]*(1-Tableau2[[#This Row],[% remise ligne]])*(1+Tableau2[[#This Row],[comm]]),"")</f>
        <v>10.34</v>
      </c>
      <c r="Q143" s="5" cm="1">
        <f t="array" aca="1" ref="Q14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10.34</v>
      </c>
      <c r="R143" s="4" t="s">
        <v>35</v>
      </c>
      <c r="S143" s="5">
        <v>0.04</v>
      </c>
      <c r="T143" s="5">
        <v>1.76</v>
      </c>
    </row>
    <row r="144" spans="1:20" x14ac:dyDescent="0.2">
      <c r="A144" s="3">
        <v>14030000</v>
      </c>
      <c r="B144" s="4" t="s">
        <v>19</v>
      </c>
      <c r="C144" s="3">
        <v>4</v>
      </c>
      <c r="D144" s="3">
        <f>IF(Tableau2[[#This Row],[Parent]]="oui",Tableau2[[#This Row],[Niveau]]+1,IF(B143="oui",Tableau2[[#This Row],[Niveau]]+1,D143))</f>
        <v>5</v>
      </c>
      <c r="E144" s="3" cm="1">
        <f t="array" ref="E144">MIN(IFERROR(IF(D144-{0;1;2;3;4;5;6;7}&gt;=0,MATCH(D144-{0;1;2;3;4;5;6;7},D145:D$828,0)-1,""),""))</f>
        <v>0</v>
      </c>
      <c r="F144" s="4" t="s">
        <v>20</v>
      </c>
      <c r="G144" s="4" t="s">
        <v>145</v>
      </c>
      <c r="H144" s="4" t="s">
        <v>146</v>
      </c>
      <c r="I144" s="4" t="s">
        <v>18</v>
      </c>
      <c r="J144" s="4" t="s">
        <v>18</v>
      </c>
      <c r="K144" s="5">
        <v>22</v>
      </c>
      <c r="L144" s="5">
        <v>80.099999999999994</v>
      </c>
      <c r="M144" s="5">
        <f>IFERROR(_xlfn.XLOOKUP(Tableau2[[#This Row],[Groupe rem. article]],remises!$B$2:$B$5,remises!$C$2:$C$5),0)</f>
        <v>0.57999999999999996</v>
      </c>
      <c r="N144" s="5">
        <f t="shared" si="2"/>
        <v>0</v>
      </c>
      <c r="O144" s="5" t="str">
        <f ca="1">IFERROR(SUM(OFFSET(Tableau2[[#This Row],[MLP]],1,1,Tableau2[[#This Row],[nb sous niveau]],1)),"")</f>
        <v/>
      </c>
      <c r="P144" s="5">
        <f>IF(Tableau2[[#This Row],[Type Ligne Richel]]="détail",Tableau2[[#This Row],[Quantité Totale]]*Tableau2[[#This Row],[Prix unitaire HT]]*(1-Tableau2[[#This Row],[% remise ligne]])*(1+Tableau2[[#This Row],[comm]]),"")</f>
        <v>740.12400000000002</v>
      </c>
      <c r="Q144" s="5" cm="1">
        <f t="array" aca="1" ref="Q14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740.12400000000002</v>
      </c>
      <c r="R144" s="4" t="s">
        <v>26</v>
      </c>
      <c r="S144" s="5">
        <v>12</v>
      </c>
      <c r="T144" s="5">
        <v>264</v>
      </c>
    </row>
    <row r="145" spans="1:20" x14ac:dyDescent="0.2">
      <c r="A145" s="3">
        <v>14040000</v>
      </c>
      <c r="B145" s="4" t="s">
        <v>19</v>
      </c>
      <c r="C145" s="3">
        <v>4</v>
      </c>
      <c r="D145" s="3">
        <f>IF(Tableau2[[#This Row],[Parent]]="oui",Tableau2[[#This Row],[Niveau]]+1,IF(B144="oui",Tableau2[[#This Row],[Niveau]]+1,D144))</f>
        <v>5</v>
      </c>
      <c r="E145" s="3" cm="1">
        <f t="array" ref="E145">MIN(IFERROR(IF(D145-{0;1;2;3;4;5;6;7}&gt;=0,MATCH(D145-{0;1;2;3;4;5;6;7},D146:D$828,0)-1,""),""))</f>
        <v>0</v>
      </c>
      <c r="F145" s="4" t="s">
        <v>20</v>
      </c>
      <c r="G145" s="4" t="s">
        <v>50</v>
      </c>
      <c r="H145" s="4" t="s">
        <v>51</v>
      </c>
      <c r="I145" s="4" t="s">
        <v>18</v>
      </c>
      <c r="J145" s="4" t="s">
        <v>18</v>
      </c>
      <c r="K145" s="5">
        <v>44</v>
      </c>
      <c r="L145" s="5">
        <v>0.09</v>
      </c>
      <c r="M145" s="5">
        <f>IFERROR(_xlfn.XLOOKUP(Tableau2[[#This Row],[Groupe rem. article]],remises!$B$2:$B$5,remises!$C$2:$C$5),0)</f>
        <v>0.53</v>
      </c>
      <c r="N145" s="5">
        <f t="shared" si="2"/>
        <v>0</v>
      </c>
      <c r="O145" s="5" t="str">
        <f ca="1">IFERROR(SUM(OFFSET(Tableau2[[#This Row],[MLP]],1,1,Tableau2[[#This Row],[nb sous niveau]],1)),"")</f>
        <v/>
      </c>
      <c r="P145" s="5">
        <f>IF(Tableau2[[#This Row],[Type Ligne Richel]]="détail",Tableau2[[#This Row],[Quantité Totale]]*Tableau2[[#This Row],[Prix unitaire HT]]*(1-Tableau2[[#This Row],[% remise ligne]])*(1+Tableau2[[#This Row],[comm]]),"")</f>
        <v>1.8612</v>
      </c>
      <c r="Q145" s="5" cm="1">
        <f t="array" aca="1" ref="Q14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1.8612</v>
      </c>
      <c r="R145" s="4" t="s">
        <v>35</v>
      </c>
      <c r="S145" s="5">
        <v>5.0000000000000001E-3</v>
      </c>
      <c r="T145" s="5">
        <v>0.22</v>
      </c>
    </row>
    <row r="146" spans="1:20" x14ac:dyDescent="0.2">
      <c r="A146" s="3">
        <v>15000000</v>
      </c>
      <c r="B146" s="4" t="s">
        <v>14</v>
      </c>
      <c r="C146" s="3">
        <v>3</v>
      </c>
      <c r="D146" s="3">
        <f>IF(Tableau2[[#This Row],[Parent]]="oui",Tableau2[[#This Row],[Niveau]]+1,IF(B145="oui",Tableau2[[#This Row],[Niveau]]+1,D145))</f>
        <v>4</v>
      </c>
      <c r="E146" s="3" cm="1">
        <f t="array" ref="E146">MIN(IFERROR(IF(D146-{0;1;2;3;4;5;6;7}&gt;=0,MATCH(D146-{0;1;2;3;4;5;6;7},D147:D$828,0)-1,""),""))</f>
        <v>5</v>
      </c>
      <c r="F146" s="4" t="s">
        <v>23</v>
      </c>
      <c r="G146" s="4" t="s">
        <v>147</v>
      </c>
      <c r="H146" s="4" t="s">
        <v>148</v>
      </c>
      <c r="I146" s="4" t="s">
        <v>18</v>
      </c>
      <c r="J146" s="4" t="s">
        <v>18</v>
      </c>
      <c r="K146" s="5">
        <v>30</v>
      </c>
      <c r="L146" s="5">
        <v>29.47</v>
      </c>
      <c r="M146" s="5">
        <f>IFERROR(_xlfn.XLOOKUP(Tableau2[[#This Row],[Groupe rem. article]],remises!$B$2:$B$5,remises!$C$2:$C$5),0)</f>
        <v>0</v>
      </c>
      <c r="N146" s="5">
        <f t="shared" si="2"/>
        <v>0</v>
      </c>
      <c r="O146" s="5">
        <f ca="1">IFERROR(SUM(OFFSET(Tableau2[[#This Row],[MLP]],1,1,Tableau2[[#This Row],[nb sous niveau]],1)),"")</f>
        <v>373.22700000000009</v>
      </c>
      <c r="P14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146" s="5" cm="1">
        <f t="array" aca="1" ref="Q14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373.22700000000009</v>
      </c>
      <c r="R146" s="4" t="s">
        <v>18</v>
      </c>
      <c r="S146" s="5">
        <v>4.016</v>
      </c>
      <c r="T146" s="5">
        <v>120.69</v>
      </c>
    </row>
    <row r="147" spans="1:20" x14ac:dyDescent="0.2">
      <c r="A147" s="3">
        <v>15010000</v>
      </c>
      <c r="B147" s="4" t="s">
        <v>19</v>
      </c>
      <c r="C147" s="3">
        <v>4</v>
      </c>
      <c r="D147" s="3">
        <f>IF(Tableau2[[#This Row],[Parent]]="oui",Tableau2[[#This Row],[Niveau]]+1,IF(B146="oui",Tableau2[[#This Row],[Niveau]]+1,D146))</f>
        <v>5</v>
      </c>
      <c r="E147" s="3" cm="1">
        <f t="array" ref="E147">MIN(IFERROR(IF(D147-{0;1;2;3;4;5;6;7}&gt;=0,MATCH(D147-{0;1;2;3;4;5;6;7},D148:D$828,0)-1,""),""))</f>
        <v>0</v>
      </c>
      <c r="F147" s="4" t="s">
        <v>20</v>
      </c>
      <c r="G147" s="4" t="s">
        <v>40</v>
      </c>
      <c r="H147" s="4" t="s">
        <v>41</v>
      </c>
      <c r="I147" s="4" t="s">
        <v>18</v>
      </c>
      <c r="J147" s="4" t="s">
        <v>18</v>
      </c>
      <c r="K147" s="5">
        <v>60</v>
      </c>
      <c r="L147" s="5">
        <v>0.16</v>
      </c>
      <c r="M147" s="5">
        <f>IFERROR(_xlfn.XLOOKUP(Tableau2[[#This Row],[Groupe rem. article]],remises!$B$2:$B$5,remises!$C$2:$C$5),0)</f>
        <v>0.53</v>
      </c>
      <c r="N147" s="5">
        <f t="shared" si="2"/>
        <v>0</v>
      </c>
      <c r="O147" s="5" t="str">
        <f ca="1">IFERROR(SUM(OFFSET(Tableau2[[#This Row],[MLP]],1,1,Tableau2[[#This Row],[nb sous niveau]],1)),"")</f>
        <v/>
      </c>
      <c r="P147" s="5">
        <f>IF(Tableau2[[#This Row],[Type Ligne Richel]]="détail",Tableau2[[#This Row],[Quantité Totale]]*Tableau2[[#This Row],[Prix unitaire HT]]*(1-Tableau2[[#This Row],[% remise ligne]])*(1+Tableau2[[#This Row],[comm]]),"")</f>
        <v>4.5119999999999996</v>
      </c>
      <c r="Q147" s="5" cm="1">
        <f t="array" aca="1" ref="Q14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4.5119999999999996</v>
      </c>
      <c r="R147" s="4" t="s">
        <v>35</v>
      </c>
      <c r="S147" s="5">
        <v>7.0000000000000001E-3</v>
      </c>
      <c r="T147" s="5">
        <v>0.42</v>
      </c>
    </row>
    <row r="148" spans="1:20" x14ac:dyDescent="0.2">
      <c r="A148" s="3">
        <v>15020000</v>
      </c>
      <c r="B148" s="4" t="s">
        <v>19</v>
      </c>
      <c r="C148" s="3">
        <v>4</v>
      </c>
      <c r="D148" s="3">
        <f>IF(Tableau2[[#This Row],[Parent]]="oui",Tableau2[[#This Row],[Niveau]]+1,IF(B147="oui",Tableau2[[#This Row],[Niveau]]+1,D147))</f>
        <v>5</v>
      </c>
      <c r="E148" s="3" cm="1">
        <f t="array" ref="E148">MIN(IFERROR(IF(D148-{0;1;2;3;4;5;6;7}&gt;=0,MATCH(D148-{0;1;2;3;4;5;6;7},D149:D$828,0)-1,""),""))</f>
        <v>0</v>
      </c>
      <c r="F148" s="4" t="s">
        <v>20</v>
      </c>
      <c r="G148" s="4" t="s">
        <v>149</v>
      </c>
      <c r="H148" s="4" t="s">
        <v>150</v>
      </c>
      <c r="I148" s="4" t="s">
        <v>18</v>
      </c>
      <c r="J148" s="4" t="s">
        <v>18</v>
      </c>
      <c r="K148" s="5">
        <v>30</v>
      </c>
      <c r="L148" s="5">
        <v>28.2</v>
      </c>
      <c r="M148" s="5">
        <f>IFERROR(_xlfn.XLOOKUP(Tableau2[[#This Row],[Groupe rem. article]],remises!$B$2:$B$5,remises!$C$2:$C$5),0)</f>
        <v>0.57999999999999996</v>
      </c>
      <c r="N148" s="5">
        <f t="shared" si="2"/>
        <v>0</v>
      </c>
      <c r="O148" s="5" t="str">
        <f ca="1">IFERROR(SUM(OFFSET(Tableau2[[#This Row],[MLP]],1,1,Tableau2[[#This Row],[nb sous niveau]],1)),"")</f>
        <v/>
      </c>
      <c r="P148" s="5">
        <f>IF(Tableau2[[#This Row],[Type Ligne Richel]]="détail",Tableau2[[#This Row],[Quantité Totale]]*Tableau2[[#This Row],[Prix unitaire HT]]*(1-Tableau2[[#This Row],[% remise ligne]])*(1+Tableau2[[#This Row],[comm]]),"")</f>
        <v>355.32000000000005</v>
      </c>
      <c r="Q148" s="5" cm="1">
        <f t="array" aca="1" ref="Q14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355.32000000000005</v>
      </c>
      <c r="R148" s="4" t="s">
        <v>26</v>
      </c>
      <c r="S148" s="5">
        <v>3.8759999999999999</v>
      </c>
      <c r="T148" s="5">
        <v>116.28</v>
      </c>
    </row>
    <row r="149" spans="1:20" x14ac:dyDescent="0.2">
      <c r="A149" s="3">
        <v>15030000</v>
      </c>
      <c r="B149" s="4" t="s">
        <v>19</v>
      </c>
      <c r="C149" s="3">
        <v>4</v>
      </c>
      <c r="D149" s="3">
        <f>IF(Tableau2[[#This Row],[Parent]]="oui",Tableau2[[#This Row],[Niveau]]+1,IF(B148="oui",Tableau2[[#This Row],[Niveau]]+1,D148))</f>
        <v>5</v>
      </c>
      <c r="E149" s="3" cm="1">
        <f t="array" ref="E149">MIN(IFERROR(IF(D149-{0;1;2;3;4;5;6;7}&gt;=0,MATCH(D149-{0;1;2;3;4;5;6;7},D150:D$828,0)-1,""),""))</f>
        <v>0</v>
      </c>
      <c r="F149" s="4" t="s">
        <v>20</v>
      </c>
      <c r="G149" s="4" t="s">
        <v>69</v>
      </c>
      <c r="H149" s="4" t="s">
        <v>70</v>
      </c>
      <c r="I149" s="4" t="s">
        <v>18</v>
      </c>
      <c r="J149" s="4" t="s">
        <v>18</v>
      </c>
      <c r="K149" s="5">
        <v>30</v>
      </c>
      <c r="L149" s="5">
        <v>0.36</v>
      </c>
      <c r="M149" s="5">
        <f>IFERROR(_xlfn.XLOOKUP(Tableau2[[#This Row],[Groupe rem. article]],remises!$B$2:$B$5,remises!$C$2:$C$5),0)</f>
        <v>0.53</v>
      </c>
      <c r="N149" s="5">
        <f t="shared" si="2"/>
        <v>0</v>
      </c>
      <c r="O149" s="5" t="str">
        <f ca="1">IFERROR(SUM(OFFSET(Tableau2[[#This Row],[MLP]],1,1,Tableau2[[#This Row],[nb sous niveau]],1)),"")</f>
        <v/>
      </c>
      <c r="P149" s="5">
        <f>IF(Tableau2[[#This Row],[Type Ligne Richel]]="détail",Tableau2[[#This Row],[Quantité Totale]]*Tableau2[[#This Row],[Prix unitaire HT]]*(1-Tableau2[[#This Row],[% remise ligne]])*(1+Tableau2[[#This Row],[comm]]),"")</f>
        <v>5.0759999999999996</v>
      </c>
      <c r="Q149" s="5" cm="1">
        <f t="array" aca="1" ref="Q14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5.0759999999999996</v>
      </c>
      <c r="R149" s="4" t="s">
        <v>35</v>
      </c>
      <c r="S149" s="5">
        <v>8.7999999999999995E-2</v>
      </c>
      <c r="T149" s="5">
        <v>2.64</v>
      </c>
    </row>
    <row r="150" spans="1:20" x14ac:dyDescent="0.2">
      <c r="A150" s="3">
        <v>15040000</v>
      </c>
      <c r="B150" s="4" t="s">
        <v>19</v>
      </c>
      <c r="C150" s="3">
        <v>4</v>
      </c>
      <c r="D150" s="3">
        <f>IF(Tableau2[[#This Row],[Parent]]="oui",Tableau2[[#This Row],[Niveau]]+1,IF(B149="oui",Tableau2[[#This Row],[Niveau]]+1,D149))</f>
        <v>5</v>
      </c>
      <c r="E150" s="3" cm="1">
        <f t="array" ref="E150">MIN(IFERROR(IF(D150-{0;1;2;3;4;5;6;7}&gt;=0,MATCH(D150-{0;1;2;3;4;5;6;7},D151:D$828,0)-1,""),""))</f>
        <v>0</v>
      </c>
      <c r="F150" s="4" t="s">
        <v>20</v>
      </c>
      <c r="G150" s="4" t="s">
        <v>60</v>
      </c>
      <c r="H150" s="4" t="s">
        <v>61</v>
      </c>
      <c r="I150" s="4" t="s">
        <v>18</v>
      </c>
      <c r="J150" s="4" t="s">
        <v>18</v>
      </c>
      <c r="K150" s="5">
        <v>30</v>
      </c>
      <c r="L150" s="5">
        <v>0.5</v>
      </c>
      <c r="M150" s="5">
        <f>IFERROR(_xlfn.XLOOKUP(Tableau2[[#This Row],[Groupe rem. article]],remises!$B$2:$B$5,remises!$C$2:$C$5),0)</f>
        <v>0.53</v>
      </c>
      <c r="N150" s="5">
        <f t="shared" si="2"/>
        <v>0</v>
      </c>
      <c r="O150" s="5" t="str">
        <f ca="1">IFERROR(SUM(OFFSET(Tableau2[[#This Row],[MLP]],1,1,Tableau2[[#This Row],[nb sous niveau]],1)),"")</f>
        <v/>
      </c>
      <c r="P150" s="5">
        <f>IF(Tableau2[[#This Row],[Type Ligne Richel]]="détail",Tableau2[[#This Row],[Quantité Totale]]*Tableau2[[#This Row],[Prix unitaire HT]]*(1-Tableau2[[#This Row],[% remise ligne]])*(1+Tableau2[[#This Row],[comm]]),"")</f>
        <v>7.05</v>
      </c>
      <c r="Q150" s="5" cm="1">
        <f t="array" aca="1" ref="Q15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7.05</v>
      </c>
      <c r="R150" s="4" t="s">
        <v>35</v>
      </c>
      <c r="S150" s="5">
        <v>0.04</v>
      </c>
      <c r="T150" s="5">
        <v>1.2</v>
      </c>
    </row>
    <row r="151" spans="1:20" x14ac:dyDescent="0.2">
      <c r="A151" s="3">
        <v>15050000</v>
      </c>
      <c r="B151" s="4" t="s">
        <v>19</v>
      </c>
      <c r="C151" s="3">
        <v>4</v>
      </c>
      <c r="D151" s="3">
        <f>IF(Tableau2[[#This Row],[Parent]]="oui",Tableau2[[#This Row],[Niveau]]+1,IF(B150="oui",Tableau2[[#This Row],[Niveau]]+1,D150))</f>
        <v>5</v>
      </c>
      <c r="E151" s="3" cm="1">
        <f t="array" ref="E151">MIN(IFERROR(IF(D151-{0;1;2;3;4;5;6;7}&gt;=0,MATCH(D151-{0;1;2;3;4;5;6;7},D152:D$828,0)-1,""),""))</f>
        <v>0</v>
      </c>
      <c r="F151" s="4" t="s">
        <v>20</v>
      </c>
      <c r="G151" s="4" t="s">
        <v>50</v>
      </c>
      <c r="H151" s="4" t="s">
        <v>51</v>
      </c>
      <c r="I151" s="4" t="s">
        <v>18</v>
      </c>
      <c r="J151" s="4" t="s">
        <v>18</v>
      </c>
      <c r="K151" s="5">
        <v>30</v>
      </c>
      <c r="L151" s="5">
        <v>0.09</v>
      </c>
      <c r="M151" s="5">
        <f>IFERROR(_xlfn.XLOOKUP(Tableau2[[#This Row],[Groupe rem. article]],remises!$B$2:$B$5,remises!$C$2:$C$5),0)</f>
        <v>0.53</v>
      </c>
      <c r="N151" s="5">
        <f t="shared" si="2"/>
        <v>0</v>
      </c>
      <c r="O151" s="5" t="str">
        <f ca="1">IFERROR(SUM(OFFSET(Tableau2[[#This Row],[MLP]],1,1,Tableau2[[#This Row],[nb sous niveau]],1)),"")</f>
        <v/>
      </c>
      <c r="P151" s="5">
        <f>IF(Tableau2[[#This Row],[Type Ligne Richel]]="détail",Tableau2[[#This Row],[Quantité Totale]]*Tableau2[[#This Row],[Prix unitaire HT]]*(1-Tableau2[[#This Row],[% remise ligne]])*(1+Tableau2[[#This Row],[comm]]),"")</f>
        <v>1.2689999999999999</v>
      </c>
      <c r="Q151" s="5" cm="1">
        <f t="array" aca="1" ref="Q15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1.2689999999999999</v>
      </c>
      <c r="R151" s="4" t="s">
        <v>35</v>
      </c>
      <c r="S151" s="5">
        <v>5.0000000000000001E-3</v>
      </c>
      <c r="T151" s="5">
        <v>0.15</v>
      </c>
    </row>
    <row r="152" spans="1:20" x14ac:dyDescent="0.2">
      <c r="A152" s="3">
        <v>16000000</v>
      </c>
      <c r="B152" s="4" t="s">
        <v>14</v>
      </c>
      <c r="C152" s="3">
        <v>3</v>
      </c>
      <c r="D152" s="3">
        <f>IF(Tableau2[[#This Row],[Parent]]="oui",Tableau2[[#This Row],[Niveau]]+1,IF(B151="oui",Tableau2[[#This Row],[Niveau]]+1,D151))</f>
        <v>4</v>
      </c>
      <c r="E152" s="3" cm="1">
        <f t="array" ref="E152">MIN(IFERROR(IF(D152-{0;1;2;3;4;5;6;7}&gt;=0,MATCH(D152-{0;1;2;3;4;5;6;7},D153:D$828,0)-1,""),""))</f>
        <v>5</v>
      </c>
      <c r="F152" s="4" t="s">
        <v>23</v>
      </c>
      <c r="G152" s="4" t="s">
        <v>151</v>
      </c>
      <c r="H152" s="4" t="s">
        <v>152</v>
      </c>
      <c r="I152" s="4" t="s">
        <v>18</v>
      </c>
      <c r="J152" s="4" t="s">
        <v>18</v>
      </c>
      <c r="K152" s="5">
        <v>22</v>
      </c>
      <c r="L152" s="5">
        <v>23.61</v>
      </c>
      <c r="M152" s="5">
        <f>IFERROR(_xlfn.XLOOKUP(Tableau2[[#This Row],[Groupe rem. article]],remises!$B$2:$B$5,remises!$C$2:$C$5),0)</f>
        <v>0</v>
      </c>
      <c r="N152" s="5">
        <f t="shared" si="2"/>
        <v>0</v>
      </c>
      <c r="O152" s="5">
        <f ca="1">IFERROR(SUM(OFFSET(Tableau2[[#This Row],[MLP]],1,1,Tableau2[[#This Row],[nb sous niveau]],1)),"")</f>
        <v>219.38839999999999</v>
      </c>
      <c r="P152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152" s="5" cm="1">
        <f t="array" aca="1" ref="Q15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219.38839999999999</v>
      </c>
      <c r="R152" s="4" t="s">
        <v>18</v>
      </c>
      <c r="S152" s="5">
        <v>3.0225</v>
      </c>
      <c r="T152" s="5">
        <v>66.649000000000001</v>
      </c>
    </row>
    <row r="153" spans="1:20" x14ac:dyDescent="0.2">
      <c r="A153" s="3">
        <v>16010000</v>
      </c>
      <c r="B153" s="4" t="s">
        <v>19</v>
      </c>
      <c r="C153" s="3">
        <v>4</v>
      </c>
      <c r="D153" s="3">
        <f>IF(Tableau2[[#This Row],[Parent]]="oui",Tableau2[[#This Row],[Niveau]]+1,IF(B152="oui",Tableau2[[#This Row],[Niveau]]+1,D152))</f>
        <v>5</v>
      </c>
      <c r="E153" s="3" cm="1">
        <f t="array" ref="E153">MIN(IFERROR(IF(D153-{0;1;2;3;4;5;6;7}&gt;=0,MATCH(D153-{0;1;2;3;4;5;6;7},D154:D$828,0)-1,""),""))</f>
        <v>0</v>
      </c>
      <c r="F153" s="4" t="s">
        <v>20</v>
      </c>
      <c r="G153" s="4" t="s">
        <v>40</v>
      </c>
      <c r="H153" s="4" t="s">
        <v>41</v>
      </c>
      <c r="I153" s="4" t="s">
        <v>18</v>
      </c>
      <c r="J153" s="4" t="s">
        <v>18</v>
      </c>
      <c r="K153" s="5">
        <v>44</v>
      </c>
      <c r="L153" s="5">
        <v>0.16</v>
      </c>
      <c r="M153" s="5">
        <f>IFERROR(_xlfn.XLOOKUP(Tableau2[[#This Row],[Groupe rem. article]],remises!$B$2:$B$5,remises!$C$2:$C$5),0)</f>
        <v>0.53</v>
      </c>
      <c r="N153" s="5">
        <f t="shared" si="2"/>
        <v>0</v>
      </c>
      <c r="O153" s="5" t="str">
        <f ca="1">IFERROR(SUM(OFFSET(Tableau2[[#This Row],[MLP]],1,1,Tableau2[[#This Row],[nb sous niveau]],1)),"")</f>
        <v/>
      </c>
      <c r="P153" s="5">
        <f>IF(Tableau2[[#This Row],[Type Ligne Richel]]="détail",Tableau2[[#This Row],[Quantité Totale]]*Tableau2[[#This Row],[Prix unitaire HT]]*(1-Tableau2[[#This Row],[% remise ligne]])*(1+Tableau2[[#This Row],[comm]]),"")</f>
        <v>3.3087999999999997</v>
      </c>
      <c r="Q153" s="5" cm="1">
        <f t="array" aca="1" ref="Q15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3.3087999999999997</v>
      </c>
      <c r="R153" s="4" t="s">
        <v>35</v>
      </c>
      <c r="S153" s="5">
        <v>7.0000000000000001E-3</v>
      </c>
      <c r="T153" s="5">
        <v>0.308</v>
      </c>
    </row>
    <row r="154" spans="1:20" x14ac:dyDescent="0.2">
      <c r="A154" s="3">
        <v>16020000</v>
      </c>
      <c r="B154" s="4" t="s">
        <v>19</v>
      </c>
      <c r="C154" s="3">
        <v>4</v>
      </c>
      <c r="D154" s="3">
        <f>IF(Tableau2[[#This Row],[Parent]]="oui",Tableau2[[#This Row],[Niveau]]+1,IF(B153="oui",Tableau2[[#This Row],[Niveau]]+1,D153))</f>
        <v>5</v>
      </c>
      <c r="E154" s="3" cm="1">
        <f t="array" ref="E154">MIN(IFERROR(IF(D154-{0;1;2;3;4;5;6;7}&gt;=0,MATCH(D154-{0;1;2;3;4;5;6;7},D155:D$828,0)-1,""),""))</f>
        <v>0</v>
      </c>
      <c r="F154" s="4" t="s">
        <v>20</v>
      </c>
      <c r="G154" s="4" t="s">
        <v>153</v>
      </c>
      <c r="H154" s="4" t="s">
        <v>154</v>
      </c>
      <c r="I154" s="4" t="s">
        <v>18</v>
      </c>
      <c r="J154" s="4" t="s">
        <v>18</v>
      </c>
      <c r="K154" s="5">
        <v>22</v>
      </c>
      <c r="L154" s="5">
        <v>22.49</v>
      </c>
      <c r="M154" s="5">
        <f>IFERROR(_xlfn.XLOOKUP(Tableau2[[#This Row],[Groupe rem. article]],remises!$B$2:$B$5,remises!$C$2:$C$5),0)</f>
        <v>0.57999999999999996</v>
      </c>
      <c r="N154" s="5">
        <f t="shared" si="2"/>
        <v>0</v>
      </c>
      <c r="O154" s="5" t="str">
        <f ca="1">IFERROR(SUM(OFFSET(Tableau2[[#This Row],[MLP]],1,1,Tableau2[[#This Row],[nb sous niveau]],1)),"")</f>
        <v/>
      </c>
      <c r="P154" s="5">
        <f>IF(Tableau2[[#This Row],[Type Ligne Richel]]="détail",Tableau2[[#This Row],[Quantité Totale]]*Tableau2[[#This Row],[Prix unitaire HT]]*(1-Tableau2[[#This Row],[% remise ligne]])*(1+Tableau2[[#This Row],[comm]]),"")</f>
        <v>207.80760000000001</v>
      </c>
      <c r="Q154" s="5" cm="1">
        <f t="array" aca="1" ref="Q15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207.80760000000001</v>
      </c>
      <c r="R154" s="4" t="s">
        <v>26</v>
      </c>
      <c r="S154" s="5">
        <v>2.8975</v>
      </c>
      <c r="T154" s="5">
        <v>63.744999999999997</v>
      </c>
    </row>
    <row r="155" spans="1:20" x14ac:dyDescent="0.2">
      <c r="A155" s="3">
        <v>16030000</v>
      </c>
      <c r="B155" s="4" t="s">
        <v>19</v>
      </c>
      <c r="C155" s="3">
        <v>4</v>
      </c>
      <c r="D155" s="3">
        <f>IF(Tableau2[[#This Row],[Parent]]="oui",Tableau2[[#This Row],[Niveau]]+1,IF(B154="oui",Tableau2[[#This Row],[Niveau]]+1,D154))</f>
        <v>5</v>
      </c>
      <c r="E155" s="3" cm="1">
        <f t="array" ref="E155">MIN(IFERROR(IF(D155-{0;1;2;3;4;5;6;7}&gt;=0,MATCH(D155-{0;1;2;3;4;5;6;7},D156:D$828,0)-1,""),""))</f>
        <v>0</v>
      </c>
      <c r="F155" s="4" t="s">
        <v>20</v>
      </c>
      <c r="G155" s="4" t="s">
        <v>69</v>
      </c>
      <c r="H155" s="4" t="s">
        <v>70</v>
      </c>
      <c r="I155" s="4" t="s">
        <v>18</v>
      </c>
      <c r="J155" s="4" t="s">
        <v>18</v>
      </c>
      <c r="K155" s="5">
        <v>22</v>
      </c>
      <c r="L155" s="5">
        <v>0.36</v>
      </c>
      <c r="M155" s="5">
        <f>IFERROR(_xlfn.XLOOKUP(Tableau2[[#This Row],[Groupe rem. article]],remises!$B$2:$B$5,remises!$C$2:$C$5),0)</f>
        <v>0.53</v>
      </c>
      <c r="N155" s="5">
        <f t="shared" si="2"/>
        <v>0</v>
      </c>
      <c r="O155" s="5" t="str">
        <f ca="1">IFERROR(SUM(OFFSET(Tableau2[[#This Row],[MLP]],1,1,Tableau2[[#This Row],[nb sous niveau]],1)),"")</f>
        <v/>
      </c>
      <c r="P155" s="5">
        <f>IF(Tableau2[[#This Row],[Type Ligne Richel]]="détail",Tableau2[[#This Row],[Quantité Totale]]*Tableau2[[#This Row],[Prix unitaire HT]]*(1-Tableau2[[#This Row],[% remise ligne]])*(1+Tableau2[[#This Row],[comm]]),"")</f>
        <v>3.7223999999999999</v>
      </c>
      <c r="Q155" s="5" cm="1">
        <f t="array" aca="1" ref="Q15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3.7223999999999999</v>
      </c>
      <c r="R155" s="4" t="s">
        <v>35</v>
      </c>
      <c r="S155" s="5">
        <v>8.7999999999999995E-2</v>
      </c>
      <c r="T155" s="5">
        <v>1.9359999999999999</v>
      </c>
    </row>
    <row r="156" spans="1:20" x14ac:dyDescent="0.2">
      <c r="A156" s="3">
        <v>16040000</v>
      </c>
      <c r="B156" s="4" t="s">
        <v>19</v>
      </c>
      <c r="C156" s="3">
        <v>4</v>
      </c>
      <c r="D156" s="3">
        <f>IF(Tableau2[[#This Row],[Parent]]="oui",Tableau2[[#This Row],[Niveau]]+1,IF(B155="oui",Tableau2[[#This Row],[Niveau]]+1,D155))</f>
        <v>5</v>
      </c>
      <c r="E156" s="3" cm="1">
        <f t="array" ref="E156">MIN(IFERROR(IF(D156-{0;1;2;3;4;5;6;7}&gt;=0,MATCH(D156-{0;1;2;3;4;5;6;7},D157:D$828,0)-1,""),""))</f>
        <v>0</v>
      </c>
      <c r="F156" s="4" t="s">
        <v>20</v>
      </c>
      <c r="G156" s="4" t="s">
        <v>117</v>
      </c>
      <c r="H156" s="4" t="s">
        <v>118</v>
      </c>
      <c r="I156" s="4" t="s">
        <v>18</v>
      </c>
      <c r="J156" s="4" t="s">
        <v>18</v>
      </c>
      <c r="K156" s="5">
        <v>22</v>
      </c>
      <c r="L156" s="5">
        <v>0.35</v>
      </c>
      <c r="M156" s="5">
        <f>IFERROR(_xlfn.XLOOKUP(Tableau2[[#This Row],[Groupe rem. article]],remises!$B$2:$B$5,remises!$C$2:$C$5),0)</f>
        <v>0.53</v>
      </c>
      <c r="N156" s="5">
        <f t="shared" si="2"/>
        <v>0</v>
      </c>
      <c r="O156" s="5" t="str">
        <f ca="1">IFERROR(SUM(OFFSET(Tableau2[[#This Row],[MLP]],1,1,Tableau2[[#This Row],[nb sous niveau]],1)),"")</f>
        <v/>
      </c>
      <c r="P156" s="5">
        <f>IF(Tableau2[[#This Row],[Type Ligne Richel]]="détail",Tableau2[[#This Row],[Quantité Totale]]*Tableau2[[#This Row],[Prix unitaire HT]]*(1-Tableau2[[#This Row],[% remise ligne]])*(1+Tableau2[[#This Row],[comm]]),"")</f>
        <v>3.6189999999999993</v>
      </c>
      <c r="Q156" s="5" cm="1">
        <f t="array" aca="1" ref="Q15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3.6189999999999993</v>
      </c>
      <c r="R156" s="4" t="s">
        <v>35</v>
      </c>
      <c r="S156" s="5">
        <v>2.5000000000000001E-2</v>
      </c>
      <c r="T156" s="5">
        <v>0.55000000000000004</v>
      </c>
    </row>
    <row r="157" spans="1:20" x14ac:dyDescent="0.2">
      <c r="A157" s="3">
        <v>16050000</v>
      </c>
      <c r="B157" s="4" t="s">
        <v>19</v>
      </c>
      <c r="C157" s="3">
        <v>4</v>
      </c>
      <c r="D157" s="3">
        <f>IF(Tableau2[[#This Row],[Parent]]="oui",Tableau2[[#This Row],[Niveau]]+1,IF(B156="oui",Tableau2[[#This Row],[Niveau]]+1,D156))</f>
        <v>5</v>
      </c>
      <c r="E157" s="3" cm="1">
        <f t="array" ref="E157">MIN(IFERROR(IF(D157-{0;1;2;3;4;5;6;7}&gt;=0,MATCH(D157-{0;1;2;3;4;5;6;7},D158:D$828,0)-1,""),""))</f>
        <v>0</v>
      </c>
      <c r="F157" s="4" t="s">
        <v>20</v>
      </c>
      <c r="G157" s="4" t="s">
        <v>50</v>
      </c>
      <c r="H157" s="4" t="s">
        <v>51</v>
      </c>
      <c r="I157" s="4" t="s">
        <v>18</v>
      </c>
      <c r="J157" s="4" t="s">
        <v>18</v>
      </c>
      <c r="K157" s="5">
        <v>22</v>
      </c>
      <c r="L157" s="5">
        <v>0.09</v>
      </c>
      <c r="M157" s="5">
        <f>IFERROR(_xlfn.XLOOKUP(Tableau2[[#This Row],[Groupe rem. article]],remises!$B$2:$B$5,remises!$C$2:$C$5),0)</f>
        <v>0.53</v>
      </c>
      <c r="N157" s="5">
        <f t="shared" si="2"/>
        <v>0</v>
      </c>
      <c r="O157" s="5" t="str">
        <f ca="1">IFERROR(SUM(OFFSET(Tableau2[[#This Row],[MLP]],1,1,Tableau2[[#This Row],[nb sous niveau]],1)),"")</f>
        <v/>
      </c>
      <c r="P157" s="5">
        <f>IF(Tableau2[[#This Row],[Type Ligne Richel]]="détail",Tableau2[[#This Row],[Quantité Totale]]*Tableau2[[#This Row],[Prix unitaire HT]]*(1-Tableau2[[#This Row],[% remise ligne]])*(1+Tableau2[[#This Row],[comm]]),"")</f>
        <v>0.93059999999999998</v>
      </c>
      <c r="Q157" s="5" cm="1">
        <f t="array" aca="1" ref="Q15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0.93059999999999998</v>
      </c>
      <c r="R157" s="4" t="s">
        <v>35</v>
      </c>
      <c r="S157" s="5">
        <v>5.0000000000000001E-3</v>
      </c>
      <c r="T157" s="5">
        <v>0.11</v>
      </c>
    </row>
    <row r="158" spans="1:20" x14ac:dyDescent="0.2">
      <c r="A158" s="3">
        <v>17000000</v>
      </c>
      <c r="B158" s="4" t="s">
        <v>14</v>
      </c>
      <c r="C158" s="3">
        <v>3</v>
      </c>
      <c r="D158" s="3">
        <f>IF(Tableau2[[#This Row],[Parent]]="oui",Tableau2[[#This Row],[Niveau]]+1,IF(B157="oui",Tableau2[[#This Row],[Niveau]]+1,D157))</f>
        <v>4</v>
      </c>
      <c r="E158" s="3" cm="1">
        <f t="array" ref="E158">MIN(IFERROR(IF(D158-{0;1;2;3;4;5;6;7}&gt;=0,MATCH(D158-{0;1;2;3;4;5;6;7},D159:D$828,0)-1,""),""))</f>
        <v>7</v>
      </c>
      <c r="F158" s="4" t="s">
        <v>23</v>
      </c>
      <c r="G158" s="4" t="s">
        <v>155</v>
      </c>
      <c r="H158" s="4" t="s">
        <v>156</v>
      </c>
      <c r="I158" s="4" t="s">
        <v>18</v>
      </c>
      <c r="J158" s="4" t="s">
        <v>18</v>
      </c>
      <c r="K158" s="5">
        <v>4</v>
      </c>
      <c r="L158" s="5">
        <v>114.42</v>
      </c>
      <c r="M158" s="5">
        <f>IFERROR(_xlfn.XLOOKUP(Tableau2[[#This Row],[Groupe rem. article]],remises!$B$2:$B$5,remises!$C$2:$C$5),0)</f>
        <v>0</v>
      </c>
      <c r="N158" s="5">
        <f t="shared" si="2"/>
        <v>0</v>
      </c>
      <c r="O158" s="5">
        <f ca="1">IFERROR(SUM(OFFSET(Tableau2[[#This Row],[MLP]],1,1,Tableau2[[#This Row],[nb sous niveau]],1)),"")</f>
        <v>198.98560000000001</v>
      </c>
      <c r="P158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158" s="5" cm="1">
        <f t="array" aca="1" ref="Q15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198.98560000000001</v>
      </c>
      <c r="R158" s="4" t="s">
        <v>18</v>
      </c>
      <c r="S158" s="5">
        <v>7.1260000000000003</v>
      </c>
      <c r="T158" s="5">
        <v>63.591999999999999</v>
      </c>
    </row>
    <row r="159" spans="1:20" x14ac:dyDescent="0.2">
      <c r="A159" s="3">
        <v>17010000</v>
      </c>
      <c r="B159" s="4" t="s">
        <v>19</v>
      </c>
      <c r="C159" s="3">
        <v>4</v>
      </c>
      <c r="D159" s="3">
        <f>IF(Tableau2[[#This Row],[Parent]]="oui",Tableau2[[#This Row],[Niveau]]+1,IF(B158="oui",Tableau2[[#This Row],[Niveau]]+1,D158))</f>
        <v>5</v>
      </c>
      <c r="E159" s="3" cm="1">
        <f t="array" ref="E159">MIN(IFERROR(IF(D159-{0;1;2;3;4;5;6;7}&gt;=0,MATCH(D159-{0;1;2;3;4;5;6;7},D160:D$828,0)-1,""),""))</f>
        <v>0</v>
      </c>
      <c r="F159" s="4" t="s">
        <v>20</v>
      </c>
      <c r="G159" s="4" t="s">
        <v>157</v>
      </c>
      <c r="H159" s="4" t="s">
        <v>158</v>
      </c>
      <c r="I159" s="4" t="s">
        <v>18</v>
      </c>
      <c r="J159" s="4" t="s">
        <v>18</v>
      </c>
      <c r="K159" s="5">
        <v>8</v>
      </c>
      <c r="L159" s="5">
        <v>40.31</v>
      </c>
      <c r="M159" s="5">
        <f>IFERROR(_xlfn.XLOOKUP(Tableau2[[#This Row],[Groupe rem. article]],remises!$B$2:$B$5,remises!$C$2:$C$5),0)</f>
        <v>0.57999999999999996</v>
      </c>
      <c r="N159" s="5">
        <f t="shared" si="2"/>
        <v>0</v>
      </c>
      <c r="O159" s="5" t="str">
        <f ca="1">IFERROR(SUM(OFFSET(Tableau2[[#This Row],[MLP]],1,1,Tableau2[[#This Row],[nb sous niveau]],1)),"")</f>
        <v/>
      </c>
      <c r="P159" s="5">
        <f>IF(Tableau2[[#This Row],[Type Ligne Richel]]="détail",Tableau2[[#This Row],[Quantité Totale]]*Tableau2[[#This Row],[Prix unitaire HT]]*(1-Tableau2[[#This Row],[% remise ligne]])*(1+Tableau2[[#This Row],[comm]]),"")</f>
        <v>135.44160000000002</v>
      </c>
      <c r="Q159" s="5" cm="1">
        <f t="array" aca="1" ref="Q15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135.44160000000002</v>
      </c>
      <c r="R159" s="4" t="s">
        <v>26</v>
      </c>
      <c r="S159" s="5">
        <v>6.2789999999999999</v>
      </c>
      <c r="T159" s="5">
        <v>50.231999999999999</v>
      </c>
    </row>
    <row r="160" spans="1:20" x14ac:dyDescent="0.2">
      <c r="A160" s="3">
        <v>17020000</v>
      </c>
      <c r="B160" s="4" t="s">
        <v>19</v>
      </c>
      <c r="C160" s="3">
        <v>4</v>
      </c>
      <c r="D160" s="3">
        <f>IF(Tableau2[[#This Row],[Parent]]="oui",Tableau2[[#This Row],[Niveau]]+1,IF(B159="oui",Tableau2[[#This Row],[Niveau]]+1,D159))</f>
        <v>5</v>
      </c>
      <c r="E160" s="3" cm="1">
        <f t="array" ref="E160">MIN(IFERROR(IF(D160-{0;1;2;3;4;5;6;7}&gt;=0,MATCH(D160-{0;1;2;3;4;5;6;7},D161:D$828,0)-1,""),""))</f>
        <v>0</v>
      </c>
      <c r="F160" s="4" t="s">
        <v>20</v>
      </c>
      <c r="G160" s="4" t="s">
        <v>159</v>
      </c>
      <c r="H160" s="4" t="s">
        <v>160</v>
      </c>
      <c r="I160" s="4" t="s">
        <v>18</v>
      </c>
      <c r="J160" s="4" t="s">
        <v>18</v>
      </c>
      <c r="K160" s="5">
        <v>16</v>
      </c>
      <c r="L160" s="5">
        <v>6.66</v>
      </c>
      <c r="M160" s="5">
        <f>IFERROR(_xlfn.XLOOKUP(Tableau2[[#This Row],[Groupe rem. article]],remises!$B$2:$B$5,remises!$C$2:$C$5),0)</f>
        <v>0.53</v>
      </c>
      <c r="N160" s="5">
        <f t="shared" si="2"/>
        <v>0</v>
      </c>
      <c r="O160" s="5" t="str">
        <f ca="1">IFERROR(SUM(OFFSET(Tableau2[[#This Row],[MLP]],1,1,Tableau2[[#This Row],[nb sous niveau]],1)),"")</f>
        <v/>
      </c>
      <c r="P160" s="5">
        <f>IF(Tableau2[[#This Row],[Type Ligne Richel]]="détail",Tableau2[[#This Row],[Quantité Totale]]*Tableau2[[#This Row],[Prix unitaire HT]]*(1-Tableau2[[#This Row],[% remise ligne]])*(1+Tableau2[[#This Row],[comm]]),"")</f>
        <v>50.083199999999998</v>
      </c>
      <c r="Q160" s="5" cm="1">
        <f t="array" aca="1" ref="Q16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50.083199999999998</v>
      </c>
      <c r="R160" s="4" t="s">
        <v>35</v>
      </c>
      <c r="S160" s="5">
        <v>0.72499999999999998</v>
      </c>
      <c r="T160" s="5">
        <v>11.6</v>
      </c>
    </row>
    <row r="161" spans="1:20" x14ac:dyDescent="0.2">
      <c r="A161" s="3">
        <v>17030000</v>
      </c>
      <c r="B161" s="4" t="s">
        <v>19</v>
      </c>
      <c r="C161" s="3">
        <v>4</v>
      </c>
      <c r="D161" s="3">
        <f>IF(Tableau2[[#This Row],[Parent]]="oui",Tableau2[[#This Row],[Niveau]]+1,IF(B160="oui",Tableau2[[#This Row],[Niveau]]+1,D160))</f>
        <v>5</v>
      </c>
      <c r="E161" s="3" cm="1">
        <f t="array" ref="E161">MIN(IFERROR(IF(D161-{0;1;2;3;4;5;6;7}&gt;=0,MATCH(D161-{0;1;2;3;4;5;6;7},D162:D$828,0)-1,""),""))</f>
        <v>0</v>
      </c>
      <c r="F161" s="4" t="s">
        <v>20</v>
      </c>
      <c r="G161" s="4" t="s">
        <v>161</v>
      </c>
      <c r="H161" s="4" t="s">
        <v>162</v>
      </c>
      <c r="I161" s="4" t="s">
        <v>18</v>
      </c>
      <c r="J161" s="4" t="s">
        <v>18</v>
      </c>
      <c r="K161" s="5">
        <v>16</v>
      </c>
      <c r="L161" s="5">
        <v>1.07</v>
      </c>
      <c r="M161" s="5">
        <f>IFERROR(_xlfn.XLOOKUP(Tableau2[[#This Row],[Groupe rem. article]],remises!$B$2:$B$5,remises!$C$2:$C$5),0)</f>
        <v>0.53</v>
      </c>
      <c r="N161" s="5">
        <f t="shared" si="2"/>
        <v>0</v>
      </c>
      <c r="O161" s="5" t="str">
        <f ca="1">IFERROR(SUM(OFFSET(Tableau2[[#This Row],[MLP]],1,1,Tableau2[[#This Row],[nb sous niveau]],1)),"")</f>
        <v/>
      </c>
      <c r="P161" s="5">
        <f>IF(Tableau2[[#This Row],[Type Ligne Richel]]="détail",Tableau2[[#This Row],[Quantité Totale]]*Tableau2[[#This Row],[Prix unitaire HT]]*(1-Tableau2[[#This Row],[% remise ligne]])*(1+Tableau2[[#This Row],[comm]]),"")</f>
        <v>8.0464000000000002</v>
      </c>
      <c r="Q161" s="5" cm="1">
        <f t="array" aca="1" ref="Q16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8.0464000000000002</v>
      </c>
      <c r="R161" s="4" t="s">
        <v>35</v>
      </c>
      <c r="S161" s="5">
        <v>7.4999999999999997E-2</v>
      </c>
      <c r="T161" s="5">
        <v>1.2</v>
      </c>
    </row>
    <row r="162" spans="1:20" x14ac:dyDescent="0.2">
      <c r="A162" s="3">
        <v>17040000</v>
      </c>
      <c r="B162" s="4" t="s">
        <v>19</v>
      </c>
      <c r="C162" s="3">
        <v>4</v>
      </c>
      <c r="D162" s="3">
        <f>IF(Tableau2[[#This Row],[Parent]]="oui",Tableau2[[#This Row],[Niveau]]+1,IF(B161="oui",Tableau2[[#This Row],[Niveau]]+1,D161))</f>
        <v>5</v>
      </c>
      <c r="E162" s="3" cm="1">
        <f t="array" ref="E162">MIN(IFERROR(IF(D162-{0;1;2;3;4;5;6;7}&gt;=0,MATCH(D162-{0;1;2;3;4;5;6;7},D163:D$828,0)-1,""),""))</f>
        <v>0</v>
      </c>
      <c r="F162" s="4" t="s">
        <v>20</v>
      </c>
      <c r="G162" s="4" t="s">
        <v>33</v>
      </c>
      <c r="H162" s="4" t="s">
        <v>34</v>
      </c>
      <c r="I162" s="4" t="s">
        <v>18</v>
      </c>
      <c r="J162" s="4" t="s">
        <v>18</v>
      </c>
      <c r="K162" s="5">
        <v>16</v>
      </c>
      <c r="L162" s="5">
        <v>0.21</v>
      </c>
      <c r="M162" s="5">
        <f>IFERROR(_xlfn.XLOOKUP(Tableau2[[#This Row],[Groupe rem. article]],remises!$B$2:$B$5,remises!$C$2:$C$5),0)</f>
        <v>0.53</v>
      </c>
      <c r="N162" s="5">
        <f t="shared" si="2"/>
        <v>0</v>
      </c>
      <c r="O162" s="5" t="str">
        <f ca="1">IFERROR(SUM(OFFSET(Tableau2[[#This Row],[MLP]],1,1,Tableau2[[#This Row],[nb sous niveau]],1)),"")</f>
        <v/>
      </c>
      <c r="P162" s="5">
        <f>IF(Tableau2[[#This Row],[Type Ligne Richel]]="détail",Tableau2[[#This Row],[Quantité Totale]]*Tableau2[[#This Row],[Prix unitaire HT]]*(1-Tableau2[[#This Row],[% remise ligne]])*(1+Tableau2[[#This Row],[comm]]),"")</f>
        <v>1.5791999999999999</v>
      </c>
      <c r="Q162" s="5" cm="1">
        <f t="array" aca="1" ref="Q16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1.5791999999999999</v>
      </c>
      <c r="R162" s="4" t="s">
        <v>35</v>
      </c>
      <c r="S162" s="5">
        <v>0.01</v>
      </c>
      <c r="T162" s="5">
        <v>0.16</v>
      </c>
    </row>
    <row r="163" spans="1:20" x14ac:dyDescent="0.2">
      <c r="A163" s="3">
        <v>17050000</v>
      </c>
      <c r="B163" s="4" t="s">
        <v>19</v>
      </c>
      <c r="C163" s="3">
        <v>4</v>
      </c>
      <c r="D163" s="3">
        <f>IF(Tableau2[[#This Row],[Parent]]="oui",Tableau2[[#This Row],[Niveau]]+1,IF(B162="oui",Tableau2[[#This Row],[Niveau]]+1,D162))</f>
        <v>5</v>
      </c>
      <c r="E163" s="3" cm="1">
        <f t="array" ref="E163">MIN(IFERROR(IF(D163-{0;1;2;3;4;5;6;7}&gt;=0,MATCH(D163-{0;1;2;3;4;5;6;7},D164:D$828,0)-1,""),""))</f>
        <v>0</v>
      </c>
      <c r="F163" s="4" t="s">
        <v>20</v>
      </c>
      <c r="G163" s="4" t="s">
        <v>117</v>
      </c>
      <c r="H163" s="4" t="s">
        <v>118</v>
      </c>
      <c r="I163" s="4" t="s">
        <v>18</v>
      </c>
      <c r="J163" s="4" t="s">
        <v>18</v>
      </c>
      <c r="K163" s="5">
        <v>4</v>
      </c>
      <c r="L163" s="5">
        <v>0.35</v>
      </c>
      <c r="M163" s="5">
        <f>IFERROR(_xlfn.XLOOKUP(Tableau2[[#This Row],[Groupe rem. article]],remises!$B$2:$B$5,remises!$C$2:$C$5),0)</f>
        <v>0.53</v>
      </c>
      <c r="N163" s="5">
        <f t="shared" si="2"/>
        <v>0</v>
      </c>
      <c r="O163" s="5" t="str">
        <f ca="1">IFERROR(SUM(OFFSET(Tableau2[[#This Row],[MLP]],1,1,Tableau2[[#This Row],[nb sous niveau]],1)),"")</f>
        <v/>
      </c>
      <c r="P163" s="5">
        <f>IF(Tableau2[[#This Row],[Type Ligne Richel]]="détail",Tableau2[[#This Row],[Quantité Totale]]*Tableau2[[#This Row],[Prix unitaire HT]]*(1-Tableau2[[#This Row],[% remise ligne]])*(1+Tableau2[[#This Row],[comm]]),"")</f>
        <v>0.65799999999999992</v>
      </c>
      <c r="Q163" s="5" cm="1">
        <f t="array" aca="1" ref="Q16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0.65799999999999992</v>
      </c>
      <c r="R163" s="4" t="s">
        <v>35</v>
      </c>
      <c r="S163" s="5">
        <v>2.5000000000000001E-2</v>
      </c>
      <c r="T163" s="5">
        <v>0.1</v>
      </c>
    </row>
    <row r="164" spans="1:20" x14ac:dyDescent="0.2">
      <c r="A164" s="3">
        <v>17060000</v>
      </c>
      <c r="B164" s="4" t="s">
        <v>19</v>
      </c>
      <c r="C164" s="3">
        <v>4</v>
      </c>
      <c r="D164" s="3">
        <f>IF(Tableau2[[#This Row],[Parent]]="oui",Tableau2[[#This Row],[Niveau]]+1,IF(B163="oui",Tableau2[[#This Row],[Niveau]]+1,D163))</f>
        <v>5</v>
      </c>
      <c r="E164" s="3" cm="1">
        <f t="array" ref="E164">MIN(IFERROR(IF(D164-{0;1;2;3;4;5;6;7}&gt;=0,MATCH(D164-{0;1;2;3;4;5;6;7},D165:D$828,0)-1,""),""))</f>
        <v>0</v>
      </c>
      <c r="F164" s="4" t="s">
        <v>20</v>
      </c>
      <c r="G164" s="4" t="s">
        <v>50</v>
      </c>
      <c r="H164" s="4" t="s">
        <v>51</v>
      </c>
      <c r="I164" s="4" t="s">
        <v>18</v>
      </c>
      <c r="J164" s="4" t="s">
        <v>18</v>
      </c>
      <c r="K164" s="5">
        <v>4</v>
      </c>
      <c r="L164" s="5">
        <v>0.09</v>
      </c>
      <c r="M164" s="5">
        <f>IFERROR(_xlfn.XLOOKUP(Tableau2[[#This Row],[Groupe rem. article]],remises!$B$2:$B$5,remises!$C$2:$C$5),0)</f>
        <v>0.53</v>
      </c>
      <c r="N164" s="5">
        <f t="shared" si="2"/>
        <v>0</v>
      </c>
      <c r="O164" s="5" t="str">
        <f ca="1">IFERROR(SUM(OFFSET(Tableau2[[#This Row],[MLP]],1,1,Tableau2[[#This Row],[nb sous niveau]],1)),"")</f>
        <v/>
      </c>
      <c r="P164" s="5">
        <f>IF(Tableau2[[#This Row],[Type Ligne Richel]]="détail",Tableau2[[#This Row],[Quantité Totale]]*Tableau2[[#This Row],[Prix unitaire HT]]*(1-Tableau2[[#This Row],[% remise ligne]])*(1+Tableau2[[#This Row],[comm]]),"")</f>
        <v>0.16919999999999999</v>
      </c>
      <c r="Q164" s="5" cm="1">
        <f t="array" aca="1" ref="Q16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0.16919999999999999</v>
      </c>
      <c r="R164" s="4" t="s">
        <v>35</v>
      </c>
      <c r="S164" s="5">
        <v>5.0000000000000001E-3</v>
      </c>
      <c r="T164" s="5">
        <v>0.02</v>
      </c>
    </row>
    <row r="165" spans="1:20" x14ac:dyDescent="0.2">
      <c r="A165" s="3">
        <v>17070000</v>
      </c>
      <c r="B165" s="4" t="s">
        <v>19</v>
      </c>
      <c r="C165" s="3">
        <v>4</v>
      </c>
      <c r="D165" s="3">
        <f>IF(Tableau2[[#This Row],[Parent]]="oui",Tableau2[[#This Row],[Niveau]]+1,IF(B164="oui",Tableau2[[#This Row],[Niveau]]+1,D164))</f>
        <v>5</v>
      </c>
      <c r="E165" s="3" cm="1">
        <f t="array" ref="E165">MIN(IFERROR(IF(D165-{0;1;2;3;4;5;6;7}&gt;=0,MATCH(D165-{0;1;2;3;4;5;6;7},D166:D$828,0)-1,""),""))</f>
        <v>0</v>
      </c>
      <c r="F165" s="4" t="s">
        <v>20</v>
      </c>
      <c r="G165" s="4" t="s">
        <v>81</v>
      </c>
      <c r="H165" s="4" t="s">
        <v>82</v>
      </c>
      <c r="I165" s="4" t="s">
        <v>18</v>
      </c>
      <c r="J165" s="4" t="s">
        <v>18</v>
      </c>
      <c r="K165" s="5">
        <v>40</v>
      </c>
      <c r="L165" s="5">
        <v>0.16</v>
      </c>
      <c r="M165" s="5">
        <f>IFERROR(_xlfn.XLOOKUP(Tableau2[[#This Row],[Groupe rem. article]],remises!$B$2:$B$5,remises!$C$2:$C$5),0)</f>
        <v>0.53</v>
      </c>
      <c r="N165" s="5">
        <f t="shared" si="2"/>
        <v>0</v>
      </c>
      <c r="O165" s="5" t="str">
        <f ca="1">IFERROR(SUM(OFFSET(Tableau2[[#This Row],[MLP]],1,1,Tableau2[[#This Row],[nb sous niveau]],1)),"")</f>
        <v/>
      </c>
      <c r="P165" s="5">
        <f>IF(Tableau2[[#This Row],[Type Ligne Richel]]="détail",Tableau2[[#This Row],[Quantité Totale]]*Tableau2[[#This Row],[Prix unitaire HT]]*(1-Tableau2[[#This Row],[% remise ligne]])*(1+Tableau2[[#This Row],[comm]]),"")</f>
        <v>3.008</v>
      </c>
      <c r="Q165" s="5" cm="1">
        <f t="array" aca="1" ref="Q16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3.008</v>
      </c>
      <c r="R165" s="4" t="s">
        <v>35</v>
      </c>
      <c r="S165" s="5">
        <v>7.0000000000000001E-3</v>
      </c>
      <c r="T165" s="5">
        <v>0.28000000000000003</v>
      </c>
    </row>
    <row r="166" spans="1:20" x14ac:dyDescent="0.2">
      <c r="A166" s="3">
        <v>18000000</v>
      </c>
      <c r="B166" s="4" t="s">
        <v>14</v>
      </c>
      <c r="C166" s="3">
        <v>3</v>
      </c>
      <c r="D166" s="3">
        <f>IF(Tableau2[[#This Row],[Parent]]="oui",Tableau2[[#This Row],[Niveau]]+1,IF(B165="oui",Tableau2[[#This Row],[Niveau]]+1,D165))</f>
        <v>4</v>
      </c>
      <c r="E166" s="3" cm="1">
        <f t="array" ref="E166">MIN(IFERROR(IF(D166-{0;1;2;3;4;5;6;7}&gt;=0,MATCH(D166-{0;1;2;3;4;5;6;7},D167:D$828,0)-1,""),""))</f>
        <v>7</v>
      </c>
      <c r="F166" s="4" t="s">
        <v>23</v>
      </c>
      <c r="G166" s="4" t="s">
        <v>163</v>
      </c>
      <c r="H166" s="4" t="s">
        <v>164</v>
      </c>
      <c r="I166" s="4" t="s">
        <v>18</v>
      </c>
      <c r="J166" s="4" t="s">
        <v>18</v>
      </c>
      <c r="K166" s="5">
        <v>4</v>
      </c>
      <c r="L166" s="5">
        <v>97.34</v>
      </c>
      <c r="M166" s="5">
        <f>IFERROR(_xlfn.XLOOKUP(Tableau2[[#This Row],[Groupe rem. article]],remises!$B$2:$B$5,remises!$C$2:$C$5),0)</f>
        <v>0.57999999999999996</v>
      </c>
      <c r="N166" s="5">
        <f t="shared" si="2"/>
        <v>0</v>
      </c>
      <c r="O166" s="5">
        <f ca="1">IFERROR(SUM(OFFSET(Tableau2[[#This Row],[MLP]],1,1,Tableau2[[#This Row],[nb sous niveau]],1)),"")</f>
        <v>166.01920000000001</v>
      </c>
      <c r="P16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166" s="5" cm="1">
        <f t="array" aca="1" ref="Q16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166.01920000000001</v>
      </c>
      <c r="R166" s="4" t="s">
        <v>26</v>
      </c>
      <c r="S166" s="5">
        <v>6.6740000000000004</v>
      </c>
      <c r="T166" s="5">
        <v>56.591999999999999</v>
      </c>
    </row>
    <row r="167" spans="1:20" x14ac:dyDescent="0.2">
      <c r="A167" s="3">
        <v>18010000</v>
      </c>
      <c r="B167" s="4" t="s">
        <v>19</v>
      </c>
      <c r="C167" s="3">
        <v>4</v>
      </c>
      <c r="D167" s="3">
        <f>IF(Tableau2[[#This Row],[Parent]]="oui",Tableau2[[#This Row],[Niveau]]+1,IF(B166="oui",Tableau2[[#This Row],[Niveau]]+1,D166))</f>
        <v>5</v>
      </c>
      <c r="E167" s="3" cm="1">
        <f t="array" ref="E167">MIN(IFERROR(IF(D167-{0;1;2;3;4;5;6;7}&gt;=0,MATCH(D167-{0;1;2;3;4;5;6;7},D168:D$828,0)-1,""),""))</f>
        <v>0</v>
      </c>
      <c r="F167" s="4" t="s">
        <v>20</v>
      </c>
      <c r="G167" s="4" t="s">
        <v>95</v>
      </c>
      <c r="H167" s="4" t="s">
        <v>96</v>
      </c>
      <c r="I167" s="4" t="s">
        <v>18</v>
      </c>
      <c r="J167" s="4" t="s">
        <v>18</v>
      </c>
      <c r="K167" s="5">
        <v>32</v>
      </c>
      <c r="L167" s="5">
        <v>0.23</v>
      </c>
      <c r="M167" s="5">
        <f>IFERROR(_xlfn.XLOOKUP(Tableau2[[#This Row],[Groupe rem. article]],remises!$B$2:$B$5,remises!$C$2:$C$5),0)</f>
        <v>0.53</v>
      </c>
      <c r="N167" s="5">
        <f t="shared" si="2"/>
        <v>0</v>
      </c>
      <c r="O167" s="5" t="str">
        <f ca="1">IFERROR(SUM(OFFSET(Tableau2[[#This Row],[MLP]],1,1,Tableau2[[#This Row],[nb sous niveau]],1)),"")</f>
        <v/>
      </c>
      <c r="P167" s="5">
        <f>IF(Tableau2[[#This Row],[Type Ligne Richel]]="détail",Tableau2[[#This Row],[Quantité Totale]]*Tableau2[[#This Row],[Prix unitaire HT]]*(1-Tableau2[[#This Row],[% remise ligne]])*(1+Tableau2[[#This Row],[comm]]),"")</f>
        <v>3.4592000000000001</v>
      </c>
      <c r="Q167" s="5" cm="1">
        <f t="array" aca="1" ref="Q16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3.4592000000000001</v>
      </c>
      <c r="R167" s="4" t="s">
        <v>35</v>
      </c>
      <c r="S167" s="5">
        <v>1.4999999999999999E-2</v>
      </c>
      <c r="T167" s="5">
        <v>0.48</v>
      </c>
    </row>
    <row r="168" spans="1:20" x14ac:dyDescent="0.2">
      <c r="A168" s="3">
        <v>18020000</v>
      </c>
      <c r="B168" s="4" t="s">
        <v>19</v>
      </c>
      <c r="C168" s="3">
        <v>4</v>
      </c>
      <c r="D168" s="3">
        <f>IF(Tableau2[[#This Row],[Parent]]="oui",Tableau2[[#This Row],[Niveau]]+1,IF(B167="oui",Tableau2[[#This Row],[Niveau]]+1,D167))</f>
        <v>5</v>
      </c>
      <c r="E168" s="3" cm="1">
        <f t="array" ref="E168">MIN(IFERROR(IF(D168-{0;1;2;3;4;5;6;7}&gt;=0,MATCH(D168-{0;1;2;3;4;5;6;7},D169:D$828,0)-1,""),""))</f>
        <v>0</v>
      </c>
      <c r="F168" s="4" t="s">
        <v>20</v>
      </c>
      <c r="G168" s="4" t="s">
        <v>56</v>
      </c>
      <c r="H168" s="4" t="s">
        <v>57</v>
      </c>
      <c r="I168" s="4" t="s">
        <v>18</v>
      </c>
      <c r="J168" s="4" t="s">
        <v>18</v>
      </c>
      <c r="K168" s="5">
        <v>16</v>
      </c>
      <c r="L168" s="5">
        <v>7.0000000000000007E-2</v>
      </c>
      <c r="M168" s="5">
        <f>IFERROR(_xlfn.XLOOKUP(Tableau2[[#This Row],[Groupe rem. article]],remises!$B$2:$B$5,remises!$C$2:$C$5),0)</f>
        <v>0.53</v>
      </c>
      <c r="N168" s="5">
        <f t="shared" si="2"/>
        <v>0</v>
      </c>
      <c r="O168" s="5" t="str">
        <f ca="1">IFERROR(SUM(OFFSET(Tableau2[[#This Row],[MLP]],1,1,Tableau2[[#This Row],[nb sous niveau]],1)),"")</f>
        <v/>
      </c>
      <c r="P168" s="5">
        <f>IF(Tableau2[[#This Row],[Type Ligne Richel]]="détail",Tableau2[[#This Row],[Quantité Totale]]*Tableau2[[#This Row],[Prix unitaire HT]]*(1-Tableau2[[#This Row],[% remise ligne]])*(1+Tableau2[[#This Row],[comm]]),"")</f>
        <v>0.52639999999999998</v>
      </c>
      <c r="Q168" s="5" cm="1">
        <f t="array" aca="1" ref="Q16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0.52639999999999998</v>
      </c>
      <c r="R168" s="4" t="s">
        <v>35</v>
      </c>
      <c r="S168" s="5">
        <v>3.0000000000000001E-3</v>
      </c>
      <c r="T168" s="5">
        <v>4.8000000000000001E-2</v>
      </c>
    </row>
    <row r="169" spans="1:20" x14ac:dyDescent="0.2">
      <c r="A169" s="3">
        <v>18030000</v>
      </c>
      <c r="B169" s="4" t="s">
        <v>19</v>
      </c>
      <c r="C169" s="3">
        <v>4</v>
      </c>
      <c r="D169" s="3">
        <f>IF(Tableau2[[#This Row],[Parent]]="oui",Tableau2[[#This Row],[Niveau]]+1,IF(B168="oui",Tableau2[[#This Row],[Niveau]]+1,D168))</f>
        <v>5</v>
      </c>
      <c r="E169" s="3" cm="1">
        <f t="array" ref="E169">MIN(IFERROR(IF(D169-{0;1;2;3;4;5;6;7}&gt;=0,MATCH(D169-{0;1;2;3;4;5;6;7},D170:D$828,0)-1,""),""))</f>
        <v>0</v>
      </c>
      <c r="F169" s="4" t="s">
        <v>20</v>
      </c>
      <c r="G169" s="4" t="s">
        <v>117</v>
      </c>
      <c r="H169" s="4" t="s">
        <v>118</v>
      </c>
      <c r="I169" s="4" t="s">
        <v>18</v>
      </c>
      <c r="J169" s="4" t="s">
        <v>18</v>
      </c>
      <c r="K169" s="5">
        <v>4</v>
      </c>
      <c r="L169" s="5">
        <v>0.35</v>
      </c>
      <c r="M169" s="5">
        <f>IFERROR(_xlfn.XLOOKUP(Tableau2[[#This Row],[Groupe rem. article]],remises!$B$2:$B$5,remises!$C$2:$C$5),0)</f>
        <v>0.53</v>
      </c>
      <c r="N169" s="5">
        <f t="shared" si="2"/>
        <v>0</v>
      </c>
      <c r="O169" s="5" t="str">
        <f ca="1">IFERROR(SUM(OFFSET(Tableau2[[#This Row],[MLP]],1,1,Tableau2[[#This Row],[nb sous niveau]],1)),"")</f>
        <v/>
      </c>
      <c r="P169" s="5">
        <f>IF(Tableau2[[#This Row],[Type Ligne Richel]]="détail",Tableau2[[#This Row],[Quantité Totale]]*Tableau2[[#This Row],[Prix unitaire HT]]*(1-Tableau2[[#This Row],[% remise ligne]])*(1+Tableau2[[#This Row],[comm]]),"")</f>
        <v>0.65799999999999992</v>
      </c>
      <c r="Q169" s="5" cm="1">
        <f t="array" aca="1" ref="Q16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0.65799999999999992</v>
      </c>
      <c r="R169" s="4" t="s">
        <v>35</v>
      </c>
      <c r="S169" s="5">
        <v>2.5000000000000001E-2</v>
      </c>
      <c r="T169" s="5">
        <v>0.1</v>
      </c>
    </row>
    <row r="170" spans="1:20" x14ac:dyDescent="0.2">
      <c r="A170" s="3">
        <v>18040000</v>
      </c>
      <c r="B170" s="4" t="s">
        <v>19</v>
      </c>
      <c r="C170" s="3">
        <v>4</v>
      </c>
      <c r="D170" s="3">
        <f>IF(Tableau2[[#This Row],[Parent]]="oui",Tableau2[[#This Row],[Niveau]]+1,IF(B169="oui",Tableau2[[#This Row],[Niveau]]+1,D169))</f>
        <v>5</v>
      </c>
      <c r="E170" s="3" cm="1">
        <f t="array" ref="E170">MIN(IFERROR(IF(D170-{0;1;2;3;4;5;6;7}&gt;=0,MATCH(D170-{0;1;2;3;4;5;6;7},D171:D$828,0)-1,""),""))</f>
        <v>0</v>
      </c>
      <c r="F170" s="4" t="s">
        <v>20</v>
      </c>
      <c r="G170" s="4" t="s">
        <v>157</v>
      </c>
      <c r="H170" s="4" t="s">
        <v>158</v>
      </c>
      <c r="I170" s="4" t="s">
        <v>18</v>
      </c>
      <c r="J170" s="4" t="s">
        <v>18</v>
      </c>
      <c r="K170" s="5">
        <v>8</v>
      </c>
      <c r="L170" s="5">
        <v>40.31</v>
      </c>
      <c r="M170" s="5">
        <f>IFERROR(_xlfn.XLOOKUP(Tableau2[[#This Row],[Groupe rem. article]],remises!$B$2:$B$5,remises!$C$2:$C$5),0)</f>
        <v>0.57999999999999996</v>
      </c>
      <c r="N170" s="5">
        <f t="shared" si="2"/>
        <v>0</v>
      </c>
      <c r="O170" s="5" t="str">
        <f ca="1">IFERROR(SUM(OFFSET(Tableau2[[#This Row],[MLP]],1,1,Tableau2[[#This Row],[nb sous niveau]],1)),"")</f>
        <v/>
      </c>
      <c r="P170" s="5">
        <f>IF(Tableau2[[#This Row],[Type Ligne Richel]]="détail",Tableau2[[#This Row],[Quantité Totale]]*Tableau2[[#This Row],[Prix unitaire HT]]*(1-Tableau2[[#This Row],[% remise ligne]])*(1+Tableau2[[#This Row],[comm]]),"")</f>
        <v>135.44160000000002</v>
      </c>
      <c r="Q170" s="5" cm="1">
        <f t="array" aca="1" ref="Q17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135.44160000000002</v>
      </c>
      <c r="R170" s="4" t="s">
        <v>26</v>
      </c>
      <c r="S170" s="5">
        <v>6.2789999999999999</v>
      </c>
      <c r="T170" s="5">
        <v>50.231999999999999</v>
      </c>
    </row>
    <row r="171" spans="1:20" x14ac:dyDescent="0.2">
      <c r="A171" s="3">
        <v>18050000</v>
      </c>
      <c r="B171" s="4" t="s">
        <v>19</v>
      </c>
      <c r="C171" s="3">
        <v>4</v>
      </c>
      <c r="D171" s="3">
        <f>IF(Tableau2[[#This Row],[Parent]]="oui",Tableau2[[#This Row],[Niveau]]+1,IF(B170="oui",Tableau2[[#This Row],[Niveau]]+1,D170))</f>
        <v>5</v>
      </c>
      <c r="E171" s="3" cm="1">
        <f t="array" ref="E171">MIN(IFERROR(IF(D171-{0;1;2;3;4;5;6;7}&gt;=0,MATCH(D171-{0;1;2;3;4;5;6;7},D172:D$828,0)-1,""),""))</f>
        <v>0</v>
      </c>
      <c r="F171" s="4" t="s">
        <v>20</v>
      </c>
      <c r="G171" s="4" t="s">
        <v>50</v>
      </c>
      <c r="H171" s="4" t="s">
        <v>51</v>
      </c>
      <c r="I171" s="4" t="s">
        <v>18</v>
      </c>
      <c r="J171" s="4" t="s">
        <v>18</v>
      </c>
      <c r="K171" s="5">
        <v>36</v>
      </c>
      <c r="L171" s="5">
        <v>0.09</v>
      </c>
      <c r="M171" s="5">
        <f>IFERROR(_xlfn.XLOOKUP(Tableau2[[#This Row],[Groupe rem. article]],remises!$B$2:$B$5,remises!$C$2:$C$5),0)</f>
        <v>0.53</v>
      </c>
      <c r="N171" s="5">
        <f t="shared" si="2"/>
        <v>0</v>
      </c>
      <c r="O171" s="5" t="str">
        <f ca="1">IFERROR(SUM(OFFSET(Tableau2[[#This Row],[MLP]],1,1,Tableau2[[#This Row],[nb sous niveau]],1)),"")</f>
        <v/>
      </c>
      <c r="P171" s="5">
        <f>IF(Tableau2[[#This Row],[Type Ligne Richel]]="détail",Tableau2[[#This Row],[Quantité Totale]]*Tableau2[[#This Row],[Prix unitaire HT]]*(1-Tableau2[[#This Row],[% remise ligne]])*(1+Tableau2[[#This Row],[comm]]),"")</f>
        <v>1.5227999999999997</v>
      </c>
      <c r="Q171" s="5" cm="1">
        <f t="array" aca="1" ref="Q17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1.5227999999999997</v>
      </c>
      <c r="R171" s="4" t="s">
        <v>35</v>
      </c>
      <c r="S171" s="5">
        <v>5.0000000000000001E-3</v>
      </c>
      <c r="T171" s="5">
        <v>0.18</v>
      </c>
    </row>
    <row r="172" spans="1:20" x14ac:dyDescent="0.2">
      <c r="A172" s="3">
        <v>18060000</v>
      </c>
      <c r="B172" s="4" t="s">
        <v>19</v>
      </c>
      <c r="C172" s="3">
        <v>4</v>
      </c>
      <c r="D172" s="3">
        <f>IF(Tableau2[[#This Row],[Parent]]="oui",Tableau2[[#This Row],[Niveau]]+1,IF(B171="oui",Tableau2[[#This Row],[Niveau]]+1,D171))</f>
        <v>5</v>
      </c>
      <c r="E172" s="3" cm="1">
        <f t="array" ref="E172">MIN(IFERROR(IF(D172-{0;1;2;3;4;5;6;7}&gt;=0,MATCH(D172-{0;1;2;3;4;5;6;7},D173:D$828,0)-1,""),""))</f>
        <v>0</v>
      </c>
      <c r="F172" s="4" t="s">
        <v>20</v>
      </c>
      <c r="G172" s="4" t="s">
        <v>165</v>
      </c>
      <c r="H172" s="4" t="s">
        <v>166</v>
      </c>
      <c r="I172" s="4" t="s">
        <v>18</v>
      </c>
      <c r="J172" s="4" t="s">
        <v>18</v>
      </c>
      <c r="K172" s="5">
        <v>16</v>
      </c>
      <c r="L172" s="5">
        <v>2.29</v>
      </c>
      <c r="M172" s="5">
        <f>IFERROR(_xlfn.XLOOKUP(Tableau2[[#This Row],[Groupe rem. article]],remises!$B$2:$B$5,remises!$C$2:$C$5),0)</f>
        <v>0.53</v>
      </c>
      <c r="N172" s="5">
        <f t="shared" si="2"/>
        <v>0</v>
      </c>
      <c r="O172" s="5" t="str">
        <f ca="1">IFERROR(SUM(OFFSET(Tableau2[[#This Row],[MLP]],1,1,Tableau2[[#This Row],[nb sous niveau]],1)),"")</f>
        <v/>
      </c>
      <c r="P172" s="5">
        <f>IF(Tableau2[[#This Row],[Type Ligne Richel]]="détail",Tableau2[[#This Row],[Quantité Totale]]*Tableau2[[#This Row],[Prix unitaire HT]]*(1-Tableau2[[#This Row],[% remise ligne]])*(1+Tableau2[[#This Row],[comm]]),"")</f>
        <v>17.220800000000001</v>
      </c>
      <c r="Q172" s="5" cm="1">
        <f t="array" aca="1" ref="Q17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17.220800000000001</v>
      </c>
      <c r="R172" s="4" t="s">
        <v>35</v>
      </c>
      <c r="S172" s="5">
        <v>0.23</v>
      </c>
      <c r="T172" s="5">
        <v>3.68</v>
      </c>
    </row>
    <row r="173" spans="1:20" x14ac:dyDescent="0.2">
      <c r="A173" s="3">
        <v>18070000</v>
      </c>
      <c r="B173" s="4" t="s">
        <v>19</v>
      </c>
      <c r="C173" s="3">
        <v>4</v>
      </c>
      <c r="D173" s="3">
        <f>IF(Tableau2[[#This Row],[Parent]]="oui",Tableau2[[#This Row],[Niveau]]+1,IF(B172="oui",Tableau2[[#This Row],[Niveau]]+1,D172))</f>
        <v>5</v>
      </c>
      <c r="E173" s="3" cm="1">
        <f t="array" ref="E173">MIN(IFERROR(IF(D173-{0;1;2;3;4;5;6;7}&gt;=0,MATCH(D173-{0;1;2;3;4;5;6;7},D174:D$828,0)-1,""),""))</f>
        <v>0</v>
      </c>
      <c r="F173" s="4" t="s">
        <v>20</v>
      </c>
      <c r="G173" s="4" t="s">
        <v>167</v>
      </c>
      <c r="H173" s="4" t="s">
        <v>168</v>
      </c>
      <c r="I173" s="4" t="s">
        <v>18</v>
      </c>
      <c r="J173" s="4" t="s">
        <v>18</v>
      </c>
      <c r="K173" s="5">
        <v>16</v>
      </c>
      <c r="L173" s="5">
        <v>1.07</v>
      </c>
      <c r="M173" s="5">
        <f>IFERROR(_xlfn.XLOOKUP(Tableau2[[#This Row],[Groupe rem. article]],remises!$B$2:$B$5,remises!$C$2:$C$5),0)</f>
        <v>0.57999999999999996</v>
      </c>
      <c r="N173" s="5">
        <f t="shared" si="2"/>
        <v>0</v>
      </c>
      <c r="O173" s="5" t="str">
        <f ca="1">IFERROR(SUM(OFFSET(Tableau2[[#This Row],[MLP]],1,1,Tableau2[[#This Row],[nb sous niveau]],1)),"")</f>
        <v/>
      </c>
      <c r="P173" s="5">
        <f>IF(Tableau2[[#This Row],[Type Ligne Richel]]="détail",Tableau2[[#This Row],[Quantité Totale]]*Tableau2[[#This Row],[Prix unitaire HT]]*(1-Tableau2[[#This Row],[% remise ligne]])*(1+Tableau2[[#This Row],[comm]]),"")</f>
        <v>7.1904000000000012</v>
      </c>
      <c r="Q173" s="5" cm="1">
        <f t="array" aca="1" ref="Q17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7.1904000000000012</v>
      </c>
      <c r="R173" s="4" t="s">
        <v>26</v>
      </c>
      <c r="S173" s="5">
        <v>0.11700000000000001</v>
      </c>
      <c r="T173" s="5">
        <v>1.8720000000000001</v>
      </c>
    </row>
    <row r="174" spans="1:20" x14ac:dyDescent="0.2">
      <c r="A174" s="3">
        <v>19000000</v>
      </c>
      <c r="B174" s="4" t="s">
        <v>14</v>
      </c>
      <c r="C174" s="3">
        <v>3</v>
      </c>
      <c r="D174" s="3">
        <f>IF(Tableau2[[#This Row],[Parent]]="oui",Tableau2[[#This Row],[Niveau]]+1,IF(B173="oui",Tableau2[[#This Row],[Niveau]]+1,D173))</f>
        <v>4</v>
      </c>
      <c r="E174" s="3" cm="1">
        <f t="array" ref="E174">MIN(IFERROR(IF(D174-{0;1;2;3;4;5;6;7}&gt;=0,MATCH(D174-{0;1;2;3;4;5;6;7},D175:D$828,0)-1,""),""))</f>
        <v>9</v>
      </c>
      <c r="F174" s="4" t="s">
        <v>23</v>
      </c>
      <c r="G174" s="4" t="s">
        <v>169</v>
      </c>
      <c r="H174" s="4" t="s">
        <v>170</v>
      </c>
      <c r="I174" s="4" t="s">
        <v>18</v>
      </c>
      <c r="J174" s="4" t="s">
        <v>18</v>
      </c>
      <c r="K174" s="5">
        <v>6</v>
      </c>
      <c r="L174" s="5">
        <v>301.83999999999997</v>
      </c>
      <c r="M174" s="5">
        <f>IFERROR(_xlfn.XLOOKUP(Tableau2[[#This Row],[Groupe rem. article]],remises!$B$2:$B$5,remises!$C$2:$C$5),0)</f>
        <v>0</v>
      </c>
      <c r="N174" s="5">
        <f t="shared" si="2"/>
        <v>0</v>
      </c>
      <c r="O174" s="5">
        <f ca="1">IFERROR(SUM(OFFSET(Tableau2[[#This Row],[MLP]],1,1,Tableau2[[#This Row],[nb sous niveau]],1)),"")</f>
        <v>1018.1952000000002</v>
      </c>
      <c r="P17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174" s="5" cm="1">
        <f t="array" aca="1" ref="Q17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1018.1952000000002</v>
      </c>
      <c r="R174" s="4" t="s">
        <v>18</v>
      </c>
      <c r="S174" s="5">
        <v>20.640999999999998</v>
      </c>
      <c r="T174" s="5">
        <v>239.59200000000001</v>
      </c>
    </row>
    <row r="175" spans="1:20" x14ac:dyDescent="0.2">
      <c r="A175" s="3">
        <v>19010000</v>
      </c>
      <c r="B175" s="4" t="s">
        <v>19</v>
      </c>
      <c r="C175" s="3">
        <v>4</v>
      </c>
      <c r="D175" s="3">
        <f>IF(Tableau2[[#This Row],[Parent]]="oui",Tableau2[[#This Row],[Niveau]]+1,IF(B174="oui",Tableau2[[#This Row],[Niveau]]+1,D174))</f>
        <v>5</v>
      </c>
      <c r="E175" s="3" cm="1">
        <f t="array" ref="E175">MIN(IFERROR(IF(D175-{0;1;2;3;4;5;6;7}&gt;=0,MATCH(D175-{0;1;2;3;4;5;6;7},D176:D$828,0)-1,""),""))</f>
        <v>0</v>
      </c>
      <c r="F175" s="4" t="s">
        <v>20</v>
      </c>
      <c r="G175" s="4" t="s">
        <v>171</v>
      </c>
      <c r="H175" s="4" t="s">
        <v>172</v>
      </c>
      <c r="I175" s="4" t="s">
        <v>18</v>
      </c>
      <c r="J175" s="4" t="s">
        <v>18</v>
      </c>
      <c r="K175" s="5">
        <v>12</v>
      </c>
      <c r="L175" s="5">
        <v>127.74</v>
      </c>
      <c r="M175" s="5">
        <f>IFERROR(_xlfn.XLOOKUP(Tableau2[[#This Row],[Groupe rem. article]],remises!$B$2:$B$5,remises!$C$2:$C$5),0)</f>
        <v>0.57999999999999996</v>
      </c>
      <c r="N175" s="5">
        <f t="shared" si="2"/>
        <v>0</v>
      </c>
      <c r="O175" s="5" t="str">
        <f ca="1">IFERROR(SUM(OFFSET(Tableau2[[#This Row],[MLP]],1,1,Tableau2[[#This Row],[nb sous niveau]],1)),"")</f>
        <v/>
      </c>
      <c r="P175" s="5">
        <f>IF(Tableau2[[#This Row],[Type Ligne Richel]]="détail",Tableau2[[#This Row],[Quantité Totale]]*Tableau2[[#This Row],[Prix unitaire HT]]*(1-Tableau2[[#This Row],[% remise ligne]])*(1+Tableau2[[#This Row],[comm]]),"")</f>
        <v>643.80960000000005</v>
      </c>
      <c r="Q175" s="5" cm="1">
        <f t="array" aca="1" ref="Q17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643.80960000000005</v>
      </c>
      <c r="R175" s="4" t="s">
        <v>26</v>
      </c>
      <c r="S175" s="5">
        <v>17.994</v>
      </c>
      <c r="T175" s="5">
        <v>215.928</v>
      </c>
    </row>
    <row r="176" spans="1:20" x14ac:dyDescent="0.2">
      <c r="A176" s="3">
        <v>19020000</v>
      </c>
      <c r="B176" s="4" t="s">
        <v>19</v>
      </c>
      <c r="C176" s="3">
        <v>4</v>
      </c>
      <c r="D176" s="3">
        <f>IF(Tableau2[[#This Row],[Parent]]="oui",Tableau2[[#This Row],[Niveau]]+1,IF(B175="oui",Tableau2[[#This Row],[Niveau]]+1,D175))</f>
        <v>5</v>
      </c>
      <c r="E176" s="3" cm="1">
        <f t="array" ref="E176">MIN(IFERROR(IF(D176-{0;1;2;3;4;5;6;7}&gt;=0,MATCH(D176-{0;1;2;3;4;5;6;7},D177:D$828,0)-1,""),""))</f>
        <v>0</v>
      </c>
      <c r="F176" s="4" t="s">
        <v>20</v>
      </c>
      <c r="G176" s="4" t="s">
        <v>173</v>
      </c>
      <c r="H176" s="4" t="s">
        <v>174</v>
      </c>
      <c r="I176" s="4" t="s">
        <v>18</v>
      </c>
      <c r="J176" s="4" t="s">
        <v>18</v>
      </c>
      <c r="K176" s="5">
        <v>6</v>
      </c>
      <c r="L176" s="5">
        <v>10.09</v>
      </c>
      <c r="M176" s="5">
        <f>IFERROR(_xlfn.XLOOKUP(Tableau2[[#This Row],[Groupe rem. article]],remises!$B$2:$B$5,remises!$C$2:$C$5),0)</f>
        <v>0.53</v>
      </c>
      <c r="N176" s="5">
        <f t="shared" si="2"/>
        <v>0</v>
      </c>
      <c r="O176" s="5" t="str">
        <f ca="1">IFERROR(SUM(OFFSET(Tableau2[[#This Row],[MLP]],1,1,Tableau2[[#This Row],[nb sous niveau]],1)),"")</f>
        <v/>
      </c>
      <c r="P176" s="5">
        <f>IF(Tableau2[[#This Row],[Type Ligne Richel]]="détail",Tableau2[[#This Row],[Quantité Totale]]*Tableau2[[#This Row],[Prix unitaire HT]]*(1-Tableau2[[#This Row],[% remise ligne]])*(1+Tableau2[[#This Row],[comm]]),"")</f>
        <v>28.453799999999998</v>
      </c>
      <c r="Q176" s="5" cm="1">
        <f t="array" aca="1" ref="Q17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28.453799999999998</v>
      </c>
      <c r="R176" s="4" t="s">
        <v>35</v>
      </c>
      <c r="S176" s="5">
        <v>0.79</v>
      </c>
      <c r="T176" s="5">
        <v>4.74</v>
      </c>
    </row>
    <row r="177" spans="1:20" x14ac:dyDescent="0.2">
      <c r="A177" s="3">
        <v>19030000</v>
      </c>
      <c r="B177" s="4" t="s">
        <v>19</v>
      </c>
      <c r="C177" s="3">
        <v>4</v>
      </c>
      <c r="D177" s="3">
        <f>IF(Tableau2[[#This Row],[Parent]]="oui",Tableau2[[#This Row],[Niveau]]+1,IF(B176="oui",Tableau2[[#This Row],[Niveau]]+1,D176))</f>
        <v>5</v>
      </c>
      <c r="E177" s="3" cm="1">
        <f t="array" ref="E177">MIN(IFERROR(IF(D177-{0;1;2;3;4;5;6;7}&gt;=0,MATCH(D177-{0;1;2;3;4;5;6;7},D178:D$828,0)-1,""),""))</f>
        <v>0</v>
      </c>
      <c r="F177" s="4" t="s">
        <v>20</v>
      </c>
      <c r="G177" s="4" t="s">
        <v>175</v>
      </c>
      <c r="H177" s="4" t="s">
        <v>176</v>
      </c>
      <c r="I177" s="4" t="s">
        <v>18</v>
      </c>
      <c r="J177" s="4" t="s">
        <v>18</v>
      </c>
      <c r="K177" s="5">
        <v>6</v>
      </c>
      <c r="L177" s="5">
        <v>10.09</v>
      </c>
      <c r="M177" s="5">
        <f>IFERROR(_xlfn.XLOOKUP(Tableau2[[#This Row],[Groupe rem. article]],remises!$B$2:$B$5,remises!$C$2:$C$5),0)</f>
        <v>0.53</v>
      </c>
      <c r="N177" s="5">
        <f t="shared" si="2"/>
        <v>0</v>
      </c>
      <c r="O177" s="5" t="str">
        <f ca="1">IFERROR(SUM(OFFSET(Tableau2[[#This Row],[MLP]],1,1,Tableau2[[#This Row],[nb sous niveau]],1)),"")</f>
        <v/>
      </c>
      <c r="P177" s="5">
        <f>IF(Tableau2[[#This Row],[Type Ligne Richel]]="détail",Tableau2[[#This Row],[Quantité Totale]]*Tableau2[[#This Row],[Prix unitaire HT]]*(1-Tableau2[[#This Row],[% remise ligne]])*(1+Tableau2[[#This Row],[comm]]),"")</f>
        <v>28.453799999999998</v>
      </c>
      <c r="Q177" s="5" cm="1">
        <f t="array" aca="1" ref="Q17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28.453799999999998</v>
      </c>
      <c r="R177" s="4" t="s">
        <v>35</v>
      </c>
      <c r="S177" s="5">
        <v>0.79</v>
      </c>
      <c r="T177" s="5">
        <v>4.74</v>
      </c>
    </row>
    <row r="178" spans="1:20" x14ac:dyDescent="0.2">
      <c r="A178" s="3">
        <v>19040000</v>
      </c>
      <c r="B178" s="4" t="s">
        <v>19</v>
      </c>
      <c r="C178" s="3">
        <v>4</v>
      </c>
      <c r="D178" s="3">
        <f>IF(Tableau2[[#This Row],[Parent]]="oui",Tableau2[[#This Row],[Niveau]]+1,IF(B177="oui",Tableau2[[#This Row],[Niveau]]+1,D177))</f>
        <v>5</v>
      </c>
      <c r="E178" s="3" cm="1">
        <f t="array" ref="E178">MIN(IFERROR(IF(D178-{0;1;2;3;4;5;6;7}&gt;=0,MATCH(D178-{0;1;2;3;4;5;6;7},D179:D$828,0)-1,""),""))</f>
        <v>0</v>
      </c>
      <c r="F178" s="4" t="s">
        <v>20</v>
      </c>
      <c r="G178" s="4" t="s">
        <v>177</v>
      </c>
      <c r="H178" s="4" t="s">
        <v>178</v>
      </c>
      <c r="I178" s="4" t="s">
        <v>18</v>
      </c>
      <c r="J178" s="4" t="s">
        <v>18</v>
      </c>
      <c r="K178" s="5">
        <v>12</v>
      </c>
      <c r="L178" s="5">
        <v>9.4499999999999993</v>
      </c>
      <c r="M178" s="5">
        <f>IFERROR(_xlfn.XLOOKUP(Tableau2[[#This Row],[Groupe rem. article]],remises!$B$2:$B$5,remises!$C$2:$C$5),0)</f>
        <v>0.53</v>
      </c>
      <c r="N178" s="5">
        <f t="shared" si="2"/>
        <v>0</v>
      </c>
      <c r="O178" s="5" t="str">
        <f ca="1">IFERROR(SUM(OFFSET(Tableau2[[#This Row],[MLP]],1,1,Tableau2[[#This Row],[nb sous niveau]],1)),"")</f>
        <v/>
      </c>
      <c r="P178" s="5">
        <f>IF(Tableau2[[#This Row],[Type Ligne Richel]]="détail",Tableau2[[#This Row],[Quantité Totale]]*Tableau2[[#This Row],[Prix unitaire HT]]*(1-Tableau2[[#This Row],[% remise ligne]])*(1+Tableau2[[#This Row],[comm]]),"")</f>
        <v>53.297999999999995</v>
      </c>
      <c r="Q178" s="5" cm="1">
        <f t="array" aca="1" ref="Q17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53.297999999999995</v>
      </c>
      <c r="R178" s="4" t="s">
        <v>35</v>
      </c>
      <c r="S178" s="5">
        <v>0.94</v>
      </c>
      <c r="T178" s="5">
        <v>11.28</v>
      </c>
    </row>
    <row r="179" spans="1:20" x14ac:dyDescent="0.2">
      <c r="A179" s="3">
        <v>19050000</v>
      </c>
      <c r="B179" s="4" t="s">
        <v>19</v>
      </c>
      <c r="C179" s="3">
        <v>4</v>
      </c>
      <c r="D179" s="3">
        <f>IF(Tableau2[[#This Row],[Parent]]="oui",Tableau2[[#This Row],[Niveau]]+1,IF(B178="oui",Tableau2[[#This Row],[Niveau]]+1,D178))</f>
        <v>5</v>
      </c>
      <c r="E179" s="3" cm="1">
        <f t="array" ref="E179">MIN(IFERROR(IF(D179-{0;1;2;3;4;5;6;7}&gt;=0,MATCH(D179-{0;1;2;3;4;5;6;7},D180:D$828,0)-1,""),""))</f>
        <v>0</v>
      </c>
      <c r="F179" s="4" t="s">
        <v>20</v>
      </c>
      <c r="G179" s="4" t="s">
        <v>123</v>
      </c>
      <c r="H179" s="4" t="s">
        <v>124</v>
      </c>
      <c r="I179" s="4" t="s">
        <v>18</v>
      </c>
      <c r="J179" s="4" t="s">
        <v>18</v>
      </c>
      <c r="K179" s="5">
        <v>12</v>
      </c>
      <c r="L179" s="5">
        <v>1.3</v>
      </c>
      <c r="M179" s="5">
        <f>IFERROR(_xlfn.XLOOKUP(Tableau2[[#This Row],[Groupe rem. article]],remises!$B$2:$B$5,remises!$C$2:$C$5),0)</f>
        <v>0.53</v>
      </c>
      <c r="N179" s="5">
        <f t="shared" si="2"/>
        <v>0</v>
      </c>
      <c r="O179" s="5" t="str">
        <f ca="1">IFERROR(SUM(OFFSET(Tableau2[[#This Row],[MLP]],1,1,Tableau2[[#This Row],[nb sous niveau]],1)),"")</f>
        <v/>
      </c>
      <c r="P179" s="5">
        <f>IF(Tableau2[[#This Row],[Type Ligne Richel]]="détail",Tableau2[[#This Row],[Quantité Totale]]*Tableau2[[#This Row],[Prix unitaire HT]]*(1-Tableau2[[#This Row],[% remise ligne]])*(1+Tableau2[[#This Row],[comm]]),"")</f>
        <v>7.3319999999999999</v>
      </c>
      <c r="Q179" s="5" cm="1">
        <f t="array" aca="1" ref="Q17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7.3319999999999999</v>
      </c>
      <c r="R179" s="4" t="s">
        <v>35</v>
      </c>
      <c r="S179" s="5">
        <v>9.1999999999999998E-2</v>
      </c>
      <c r="T179" s="5">
        <v>1.1040000000000001</v>
      </c>
    </row>
    <row r="180" spans="1:20" x14ac:dyDescent="0.2">
      <c r="A180" s="3">
        <v>19060000</v>
      </c>
      <c r="B180" s="4" t="s">
        <v>19</v>
      </c>
      <c r="C180" s="3">
        <v>4</v>
      </c>
      <c r="D180" s="3">
        <f>IF(Tableau2[[#This Row],[Parent]]="oui",Tableau2[[#This Row],[Niveau]]+1,IF(B179="oui",Tableau2[[#This Row],[Niveau]]+1,D179))</f>
        <v>5</v>
      </c>
      <c r="E180" s="3" cm="1">
        <f t="array" ref="E180">MIN(IFERROR(IF(D180-{0;1;2;3;4;5;6;7}&gt;=0,MATCH(D180-{0;1;2;3;4;5;6;7},D181:D$828,0)-1,""),""))</f>
        <v>0</v>
      </c>
      <c r="F180" s="4" t="s">
        <v>20</v>
      </c>
      <c r="G180" s="4" t="s">
        <v>179</v>
      </c>
      <c r="H180" s="4" t="s">
        <v>180</v>
      </c>
      <c r="I180" s="4" t="s">
        <v>18</v>
      </c>
      <c r="J180" s="4" t="s">
        <v>18</v>
      </c>
      <c r="K180" s="5">
        <v>48</v>
      </c>
      <c r="L180" s="5">
        <v>0.45</v>
      </c>
      <c r="M180" s="5">
        <f>IFERROR(_xlfn.XLOOKUP(Tableau2[[#This Row],[Groupe rem. article]],remises!$B$2:$B$5,remises!$C$2:$C$5),0)</f>
        <v>0.53</v>
      </c>
      <c r="N180" s="5">
        <f t="shared" si="2"/>
        <v>0</v>
      </c>
      <c r="O180" s="5" t="str">
        <f ca="1">IFERROR(SUM(OFFSET(Tableau2[[#This Row],[MLP]],1,1,Tableau2[[#This Row],[nb sous niveau]],1)),"")</f>
        <v/>
      </c>
      <c r="P180" s="5">
        <f>IF(Tableau2[[#This Row],[Type Ligne Richel]]="détail",Tableau2[[#This Row],[Quantité Totale]]*Tableau2[[#This Row],[Prix unitaire HT]]*(1-Tableau2[[#This Row],[% remise ligne]])*(1+Tableau2[[#This Row],[comm]]),"")</f>
        <v>10.151999999999999</v>
      </c>
      <c r="Q180" s="5" cm="1">
        <f t="array" aca="1" ref="Q18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10.151999999999999</v>
      </c>
      <c r="R180" s="4" t="s">
        <v>35</v>
      </c>
      <c r="S180" s="5">
        <v>0.03</v>
      </c>
      <c r="T180" s="5">
        <v>1.44</v>
      </c>
    </row>
    <row r="181" spans="1:20" x14ac:dyDescent="0.2">
      <c r="A181" s="3">
        <v>19070000</v>
      </c>
      <c r="B181" s="4" t="s">
        <v>19</v>
      </c>
      <c r="C181" s="3">
        <v>4</v>
      </c>
      <c r="D181" s="3">
        <f>IF(Tableau2[[#This Row],[Parent]]="oui",Tableau2[[#This Row],[Niveau]]+1,IF(B180="oui",Tableau2[[#This Row],[Niveau]]+1,D180))</f>
        <v>5</v>
      </c>
      <c r="E181" s="3" cm="1">
        <f t="array" ref="E181">MIN(IFERROR(IF(D181-{0;1;2;3;4;5;6;7}&gt;=0,MATCH(D181-{0;1;2;3;4;5;6;7},D182:D$828,0)-1,""),""))</f>
        <v>0</v>
      </c>
      <c r="F181" s="4" t="s">
        <v>20</v>
      </c>
      <c r="G181" s="4" t="s">
        <v>50</v>
      </c>
      <c r="H181" s="4" t="s">
        <v>51</v>
      </c>
      <c r="I181" s="4" t="s">
        <v>18</v>
      </c>
      <c r="J181" s="4" t="s">
        <v>18</v>
      </c>
      <c r="K181" s="5">
        <v>72</v>
      </c>
      <c r="L181" s="5">
        <v>0.09</v>
      </c>
      <c r="M181" s="5">
        <f>IFERROR(_xlfn.XLOOKUP(Tableau2[[#This Row],[Groupe rem. article]],remises!$B$2:$B$5,remises!$C$2:$C$5),0)</f>
        <v>0.53</v>
      </c>
      <c r="N181" s="5">
        <f t="shared" si="2"/>
        <v>0</v>
      </c>
      <c r="O181" s="5" t="str">
        <f ca="1">IFERROR(SUM(OFFSET(Tableau2[[#This Row],[MLP]],1,1,Tableau2[[#This Row],[nb sous niveau]],1)),"")</f>
        <v/>
      </c>
      <c r="P181" s="5">
        <f>IF(Tableau2[[#This Row],[Type Ligne Richel]]="détail",Tableau2[[#This Row],[Quantité Totale]]*Tableau2[[#This Row],[Prix unitaire HT]]*(1-Tableau2[[#This Row],[% remise ligne]])*(1+Tableau2[[#This Row],[comm]]),"")</f>
        <v>3.0455999999999994</v>
      </c>
      <c r="Q181" s="5" cm="1">
        <f t="array" aca="1" ref="Q18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3.0455999999999994</v>
      </c>
      <c r="R181" s="4" t="s">
        <v>35</v>
      </c>
      <c r="S181" s="5">
        <v>5.0000000000000001E-3</v>
      </c>
      <c r="T181" s="5">
        <v>0.36</v>
      </c>
    </row>
    <row r="182" spans="1:20" x14ac:dyDescent="0.2">
      <c r="A182" s="3">
        <v>20000000</v>
      </c>
      <c r="B182" s="4" t="s">
        <v>19</v>
      </c>
      <c r="C182" s="3">
        <v>3</v>
      </c>
      <c r="D182" s="3">
        <f>IF(Tableau2[[#This Row],[Parent]]="oui",Tableau2[[#This Row],[Niveau]]+1,IF(B181="oui",Tableau2[[#This Row],[Niveau]]+1,D181))</f>
        <v>5</v>
      </c>
      <c r="E182" s="3" cm="1">
        <f t="array" ref="E182">MIN(IFERROR(IF(D182-{0;1;2;3;4;5;6;7}&gt;=0,MATCH(D182-{0;1;2;3;4;5;6;7},D183:D$828,0)-1,""),""))</f>
        <v>0</v>
      </c>
      <c r="F182" s="4" t="s">
        <v>20</v>
      </c>
      <c r="G182" s="4" t="s">
        <v>181</v>
      </c>
      <c r="H182" s="4" t="s">
        <v>182</v>
      </c>
      <c r="I182" s="4" t="s">
        <v>18</v>
      </c>
      <c r="J182" s="4" t="s">
        <v>18</v>
      </c>
      <c r="K182" s="5">
        <v>4</v>
      </c>
      <c r="L182" s="5">
        <v>46.98</v>
      </c>
      <c r="M182" s="5">
        <f>IFERROR(_xlfn.XLOOKUP(Tableau2[[#This Row],[Groupe rem. article]],remises!$B$2:$B$5,remises!$C$2:$C$5),0)</f>
        <v>0.57999999999999996</v>
      </c>
      <c r="N182" s="5">
        <f t="shared" si="2"/>
        <v>0</v>
      </c>
      <c r="O182" s="5" t="str">
        <f ca="1">IFERROR(SUM(OFFSET(Tableau2[[#This Row],[MLP]],1,1,Tableau2[[#This Row],[nb sous niveau]],1)),"")</f>
        <v/>
      </c>
      <c r="P182" s="5">
        <f>IF(Tableau2[[#This Row],[Type Ligne Richel]]="détail",Tableau2[[#This Row],[Quantité Totale]]*Tableau2[[#This Row],[Prix unitaire HT]]*(1-Tableau2[[#This Row],[% remise ligne]])*(1+Tableau2[[#This Row],[comm]]),"")</f>
        <v>78.926400000000001</v>
      </c>
      <c r="Q182" s="5" cm="1">
        <f t="array" aca="1" ref="Q18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78.926400000000001</v>
      </c>
      <c r="R182" s="4" t="s">
        <v>26</v>
      </c>
      <c r="S182" s="5">
        <v>1.48</v>
      </c>
      <c r="T182" s="5">
        <v>5.92</v>
      </c>
    </row>
    <row r="183" spans="1:20" x14ac:dyDescent="0.2">
      <c r="A183" s="3">
        <v>21000000</v>
      </c>
      <c r="B183" s="4" t="s">
        <v>19</v>
      </c>
      <c r="C183" s="3">
        <v>3</v>
      </c>
      <c r="D183" s="3">
        <f>IF(Tableau2[[#This Row],[Parent]]="oui",Tableau2[[#This Row],[Niveau]]+1,IF(B182="oui",Tableau2[[#This Row],[Niveau]]+1,D182))</f>
        <v>5</v>
      </c>
      <c r="E183" s="3" cm="1">
        <f t="array" ref="E183">MIN(IFERROR(IF(D183-{0;1;2;3;4;5;6;7}&gt;=0,MATCH(D183-{0;1;2;3;4;5;6;7},D184:D$828,0)-1,""),""))</f>
        <v>0</v>
      </c>
      <c r="F183" s="4" t="s">
        <v>20</v>
      </c>
      <c r="G183" s="4" t="s">
        <v>183</v>
      </c>
      <c r="H183" s="4" t="s">
        <v>184</v>
      </c>
      <c r="I183" s="4" t="s">
        <v>18</v>
      </c>
      <c r="J183" s="4" t="s">
        <v>18</v>
      </c>
      <c r="K183" s="5">
        <v>4</v>
      </c>
      <c r="L183" s="5">
        <v>98.05</v>
      </c>
      <c r="M183" s="5">
        <f>IFERROR(_xlfn.XLOOKUP(Tableau2[[#This Row],[Groupe rem. article]],remises!$B$2:$B$5,remises!$C$2:$C$5),0)</f>
        <v>0.57999999999999996</v>
      </c>
      <c r="N183" s="5">
        <f t="shared" si="2"/>
        <v>0</v>
      </c>
      <c r="O183" s="5" t="str">
        <f ca="1">IFERROR(SUM(OFFSET(Tableau2[[#This Row],[MLP]],1,1,Tableau2[[#This Row],[nb sous niveau]],1)),"")</f>
        <v/>
      </c>
      <c r="P183" s="5">
        <f>IF(Tableau2[[#This Row],[Type Ligne Richel]]="détail",Tableau2[[#This Row],[Quantité Totale]]*Tableau2[[#This Row],[Prix unitaire HT]]*(1-Tableau2[[#This Row],[% remise ligne]])*(1+Tableau2[[#This Row],[comm]]),"")</f>
        <v>164.72400000000002</v>
      </c>
      <c r="Q183" s="5" cm="1">
        <f t="array" aca="1" ref="Q18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164.72400000000002</v>
      </c>
      <c r="R183" s="4" t="s">
        <v>26</v>
      </c>
      <c r="S183" s="5">
        <v>3.9</v>
      </c>
      <c r="T183" s="5">
        <v>15.6</v>
      </c>
    </row>
    <row r="184" spans="1:20" x14ac:dyDescent="0.2">
      <c r="A184" s="3">
        <v>22000000</v>
      </c>
      <c r="B184" s="4" t="s">
        <v>14</v>
      </c>
      <c r="C184" s="3">
        <v>3</v>
      </c>
      <c r="D184" s="3">
        <f>IF(Tableau2[[#This Row],[Parent]]="oui",Tableau2[[#This Row],[Niveau]]+1,IF(B183="oui",Tableau2[[#This Row],[Niveau]]+1,D183))</f>
        <v>4</v>
      </c>
      <c r="E184" s="3" cm="1">
        <f t="array" ref="E184">MIN(IFERROR(IF(D184-{0;1;2;3;4;5;6;7}&gt;=0,MATCH(D184-{0;1;2;3;4;5;6;7},D185:D$828,0)-1,""),""))</f>
        <v>22</v>
      </c>
      <c r="F184" s="4" t="s">
        <v>23</v>
      </c>
      <c r="G184" s="4" t="s">
        <v>185</v>
      </c>
      <c r="H184" s="4" t="s">
        <v>186</v>
      </c>
      <c r="I184" s="4" t="s">
        <v>18</v>
      </c>
      <c r="J184" s="4" t="s">
        <v>18</v>
      </c>
      <c r="K184" s="5">
        <v>1</v>
      </c>
      <c r="L184" s="5">
        <v>143.93</v>
      </c>
      <c r="M184" s="5">
        <f>IFERROR(_xlfn.XLOOKUP(Tableau2[[#This Row],[Groupe rem. article]],remises!$B$2:$B$5,remises!$C$2:$C$5),0)</f>
        <v>0</v>
      </c>
      <c r="N184" s="5">
        <f t="shared" si="2"/>
        <v>0</v>
      </c>
      <c r="O184" s="5">
        <f ca="1">IFERROR(SUM(OFFSET(Tableau2[[#This Row],[MLP]],1,1,Tableau2[[#This Row],[nb sous niveau]],1)),"")</f>
        <v>66.709100000000007</v>
      </c>
      <c r="P18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184" s="5" cm="1">
        <f t="array" aca="1" ref="Q18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66.709100000000007</v>
      </c>
      <c r="R184" s="4" t="s">
        <v>18</v>
      </c>
      <c r="S184" s="5">
        <v>1.3660000000000001</v>
      </c>
      <c r="T184" s="5">
        <v>9.4949999999999992</v>
      </c>
    </row>
    <row r="185" spans="1:20" x14ac:dyDescent="0.2">
      <c r="A185" s="3">
        <v>22010000</v>
      </c>
      <c r="B185" s="4" t="s">
        <v>19</v>
      </c>
      <c r="C185" s="3">
        <v>4</v>
      </c>
      <c r="D185" s="3">
        <f>IF(Tableau2[[#This Row],[Parent]]="oui",Tableau2[[#This Row],[Niveau]]+1,IF(B184="oui",Tableau2[[#This Row],[Niveau]]+1,D184))</f>
        <v>5</v>
      </c>
      <c r="E185" s="3" cm="1">
        <f t="array" ref="E185">MIN(IFERROR(IF(D185-{0;1;2;3;4;5;6;7}&gt;=0,MATCH(D185-{0;1;2;3;4;5;6;7},D186:D$828,0)-1,""),""))</f>
        <v>0</v>
      </c>
      <c r="F185" s="4" t="s">
        <v>20</v>
      </c>
      <c r="G185" s="4" t="s">
        <v>187</v>
      </c>
      <c r="H185" s="4" t="s">
        <v>188</v>
      </c>
      <c r="I185" s="4" t="s">
        <v>18</v>
      </c>
      <c r="J185" s="4" t="s">
        <v>18</v>
      </c>
      <c r="K185" s="5">
        <v>100</v>
      </c>
      <c r="L185" s="5">
        <v>0.06</v>
      </c>
      <c r="M185" s="5">
        <f>IFERROR(_xlfn.XLOOKUP(Tableau2[[#This Row],[Groupe rem. article]],remises!$B$2:$B$5,remises!$C$2:$C$5),0)</f>
        <v>0.53</v>
      </c>
      <c r="N185" s="5">
        <f t="shared" si="2"/>
        <v>0</v>
      </c>
      <c r="O185" s="5" t="str">
        <f ca="1">IFERROR(SUM(OFFSET(Tableau2[[#This Row],[MLP]],1,1,Tableau2[[#This Row],[nb sous niveau]],1)),"")</f>
        <v/>
      </c>
      <c r="P185" s="5">
        <f>IF(Tableau2[[#This Row],[Type Ligne Richel]]="détail",Tableau2[[#This Row],[Quantité Totale]]*Tableau2[[#This Row],[Prix unitaire HT]]*(1-Tableau2[[#This Row],[% remise ligne]])*(1+Tableau2[[#This Row],[comm]]),"")</f>
        <v>2.82</v>
      </c>
      <c r="Q185" s="5" cm="1">
        <f t="array" aca="1" ref="Q18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2.82</v>
      </c>
      <c r="R185" s="4" t="s">
        <v>35</v>
      </c>
      <c r="S185" s="5">
        <v>3.0000000000000001E-3</v>
      </c>
      <c r="T185" s="5">
        <v>0.3</v>
      </c>
    </row>
    <row r="186" spans="1:20" x14ac:dyDescent="0.2">
      <c r="A186" s="3">
        <v>22020000</v>
      </c>
      <c r="B186" s="4" t="s">
        <v>19</v>
      </c>
      <c r="C186" s="3">
        <v>4</v>
      </c>
      <c r="D186" s="3">
        <f>IF(Tableau2[[#This Row],[Parent]]="oui",Tableau2[[#This Row],[Niveau]]+1,IF(B185="oui",Tableau2[[#This Row],[Niveau]]+1,D185))</f>
        <v>5</v>
      </c>
      <c r="E186" s="3" cm="1">
        <f t="array" ref="E186">MIN(IFERROR(IF(D186-{0;1;2;3;4;5;6;7}&gt;=0,MATCH(D186-{0;1;2;3;4;5;6;7},D187:D$828,0)-1,""),""))</f>
        <v>0</v>
      </c>
      <c r="F186" s="4" t="s">
        <v>20</v>
      </c>
      <c r="G186" s="4" t="s">
        <v>189</v>
      </c>
      <c r="H186" s="4" t="s">
        <v>190</v>
      </c>
      <c r="I186" s="4" t="s">
        <v>18</v>
      </c>
      <c r="J186" s="4" t="s">
        <v>18</v>
      </c>
      <c r="K186" s="5">
        <v>30</v>
      </c>
      <c r="L186" s="5">
        <v>0.33</v>
      </c>
      <c r="M186" s="5">
        <f>IFERROR(_xlfn.XLOOKUP(Tableau2[[#This Row],[Groupe rem. article]],remises!$B$2:$B$5,remises!$C$2:$C$5),0)</f>
        <v>0.53</v>
      </c>
      <c r="N186" s="5">
        <f t="shared" si="2"/>
        <v>0</v>
      </c>
      <c r="O186" s="5" t="str">
        <f ca="1">IFERROR(SUM(OFFSET(Tableau2[[#This Row],[MLP]],1,1,Tableau2[[#This Row],[nb sous niveau]],1)),"")</f>
        <v/>
      </c>
      <c r="P186" s="5">
        <f>IF(Tableau2[[#This Row],[Type Ligne Richel]]="détail",Tableau2[[#This Row],[Quantité Totale]]*Tableau2[[#This Row],[Prix unitaire HT]]*(1-Tableau2[[#This Row],[% remise ligne]])*(1+Tableau2[[#This Row],[comm]]),"")</f>
        <v>4.6529999999999996</v>
      </c>
      <c r="Q186" s="5" cm="1">
        <f t="array" aca="1" ref="Q18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4.6529999999999996</v>
      </c>
      <c r="R186" s="4" t="s">
        <v>35</v>
      </c>
      <c r="S186" s="5">
        <v>0.02</v>
      </c>
      <c r="T186" s="5">
        <v>0.6</v>
      </c>
    </row>
    <row r="187" spans="1:20" x14ac:dyDescent="0.2">
      <c r="A187" s="3">
        <v>22030000</v>
      </c>
      <c r="B187" s="4" t="s">
        <v>19</v>
      </c>
      <c r="C187" s="3">
        <v>4</v>
      </c>
      <c r="D187" s="3">
        <f>IF(Tableau2[[#This Row],[Parent]]="oui",Tableau2[[#This Row],[Niveau]]+1,IF(B186="oui",Tableau2[[#This Row],[Niveau]]+1,D186))</f>
        <v>5</v>
      </c>
      <c r="E187" s="3" cm="1">
        <f t="array" ref="E187">MIN(IFERROR(IF(D187-{0;1;2;3;4;5;6;7}&gt;=0,MATCH(D187-{0;1;2;3;4;5;6;7},D188:D$828,0)-1,""),""))</f>
        <v>0</v>
      </c>
      <c r="F187" s="4" t="s">
        <v>20</v>
      </c>
      <c r="G187" s="4" t="s">
        <v>36</v>
      </c>
      <c r="H187" s="4" t="s">
        <v>37</v>
      </c>
      <c r="I187" s="4" t="s">
        <v>18</v>
      </c>
      <c r="J187" s="4" t="s">
        <v>18</v>
      </c>
      <c r="K187" s="5">
        <v>20</v>
      </c>
      <c r="L187" s="5">
        <v>0.17</v>
      </c>
      <c r="M187" s="5">
        <f>IFERROR(_xlfn.XLOOKUP(Tableau2[[#This Row],[Groupe rem. article]],remises!$B$2:$B$5,remises!$C$2:$C$5),0)</f>
        <v>0.53</v>
      </c>
      <c r="N187" s="5">
        <f t="shared" si="2"/>
        <v>0</v>
      </c>
      <c r="O187" s="5" t="str">
        <f ca="1">IFERROR(SUM(OFFSET(Tableau2[[#This Row],[MLP]],1,1,Tableau2[[#This Row],[nb sous niveau]],1)),"")</f>
        <v/>
      </c>
      <c r="P187" s="5">
        <f>IF(Tableau2[[#This Row],[Type Ligne Richel]]="détail",Tableau2[[#This Row],[Quantité Totale]]*Tableau2[[#This Row],[Prix unitaire HT]]*(1-Tableau2[[#This Row],[% remise ligne]])*(1+Tableau2[[#This Row],[comm]]),"")</f>
        <v>1.5980000000000001</v>
      </c>
      <c r="Q187" s="5" cm="1">
        <f t="array" aca="1" ref="Q18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1.5980000000000001</v>
      </c>
      <c r="R187" s="4" t="s">
        <v>35</v>
      </c>
      <c r="S187" s="5">
        <v>1.4999999999999999E-2</v>
      </c>
      <c r="T187" s="5">
        <v>0.3</v>
      </c>
    </row>
    <row r="188" spans="1:20" x14ac:dyDescent="0.2">
      <c r="A188" s="3">
        <v>22040000</v>
      </c>
      <c r="B188" s="4" t="s">
        <v>19</v>
      </c>
      <c r="C188" s="3">
        <v>4</v>
      </c>
      <c r="D188" s="3">
        <f>IF(Tableau2[[#This Row],[Parent]]="oui",Tableau2[[#This Row],[Niveau]]+1,IF(B187="oui",Tableau2[[#This Row],[Niveau]]+1,D187))</f>
        <v>5</v>
      </c>
      <c r="E188" s="3" cm="1">
        <f t="array" ref="E188">MIN(IFERROR(IF(D188-{0;1;2;3;4;5;6;7}&gt;=0,MATCH(D188-{0;1;2;3;4;5;6;7},D189:D$828,0)-1,""),""))</f>
        <v>0</v>
      </c>
      <c r="F188" s="4" t="s">
        <v>20</v>
      </c>
      <c r="G188" s="4" t="s">
        <v>179</v>
      </c>
      <c r="H188" s="4" t="s">
        <v>180</v>
      </c>
      <c r="I188" s="4" t="s">
        <v>18</v>
      </c>
      <c r="J188" s="4" t="s">
        <v>18</v>
      </c>
      <c r="K188" s="5">
        <v>30</v>
      </c>
      <c r="L188" s="5">
        <v>0.45</v>
      </c>
      <c r="M188" s="5">
        <f>IFERROR(_xlfn.XLOOKUP(Tableau2[[#This Row],[Groupe rem. article]],remises!$B$2:$B$5,remises!$C$2:$C$5),0)</f>
        <v>0.53</v>
      </c>
      <c r="N188" s="5">
        <f t="shared" si="2"/>
        <v>0</v>
      </c>
      <c r="O188" s="5" t="str">
        <f ca="1">IFERROR(SUM(OFFSET(Tableau2[[#This Row],[MLP]],1,1,Tableau2[[#This Row],[nb sous niveau]],1)),"")</f>
        <v/>
      </c>
      <c r="P188" s="5">
        <f>IF(Tableau2[[#This Row],[Type Ligne Richel]]="détail",Tableau2[[#This Row],[Quantité Totale]]*Tableau2[[#This Row],[Prix unitaire HT]]*(1-Tableau2[[#This Row],[% remise ligne]])*(1+Tableau2[[#This Row],[comm]]),"")</f>
        <v>6.3449999999999998</v>
      </c>
      <c r="Q188" s="5" cm="1">
        <f t="array" aca="1" ref="Q18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6.3449999999999998</v>
      </c>
      <c r="R188" s="4" t="s">
        <v>35</v>
      </c>
      <c r="S188" s="5">
        <v>0.03</v>
      </c>
      <c r="T188" s="5">
        <v>0.9</v>
      </c>
    </row>
    <row r="189" spans="1:20" x14ac:dyDescent="0.2">
      <c r="A189" s="3">
        <v>22050000</v>
      </c>
      <c r="B189" s="4" t="s">
        <v>19</v>
      </c>
      <c r="C189" s="3">
        <v>4</v>
      </c>
      <c r="D189" s="3">
        <f>IF(Tableau2[[#This Row],[Parent]]="oui",Tableau2[[#This Row],[Niveau]]+1,IF(B188="oui",Tableau2[[#This Row],[Niveau]]+1,D188))</f>
        <v>5</v>
      </c>
      <c r="E189" s="3" cm="1">
        <f t="array" ref="E189">MIN(IFERROR(IF(D189-{0;1;2;3;4;5;6;7}&gt;=0,MATCH(D189-{0;1;2;3;4;5;6;7},D190:D$828,0)-1,""),""))</f>
        <v>0</v>
      </c>
      <c r="F189" s="4" t="s">
        <v>20</v>
      </c>
      <c r="G189" s="4" t="s">
        <v>60</v>
      </c>
      <c r="H189" s="4" t="s">
        <v>61</v>
      </c>
      <c r="I189" s="4" t="s">
        <v>18</v>
      </c>
      <c r="J189" s="4" t="s">
        <v>18</v>
      </c>
      <c r="K189" s="5">
        <v>10</v>
      </c>
      <c r="L189" s="5">
        <v>0.5</v>
      </c>
      <c r="M189" s="5">
        <f>IFERROR(_xlfn.XLOOKUP(Tableau2[[#This Row],[Groupe rem. article]],remises!$B$2:$B$5,remises!$C$2:$C$5),0)</f>
        <v>0.53</v>
      </c>
      <c r="N189" s="5">
        <f t="shared" si="2"/>
        <v>0</v>
      </c>
      <c r="O189" s="5" t="str">
        <f ca="1">IFERROR(SUM(OFFSET(Tableau2[[#This Row],[MLP]],1,1,Tableau2[[#This Row],[nb sous niveau]],1)),"")</f>
        <v/>
      </c>
      <c r="P189" s="5">
        <f>IF(Tableau2[[#This Row],[Type Ligne Richel]]="détail",Tableau2[[#This Row],[Quantité Totale]]*Tableau2[[#This Row],[Prix unitaire HT]]*(1-Tableau2[[#This Row],[% remise ligne]])*(1+Tableau2[[#This Row],[comm]]),"")</f>
        <v>2.3499999999999996</v>
      </c>
      <c r="Q189" s="5" cm="1">
        <f t="array" aca="1" ref="Q18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2.3499999999999996</v>
      </c>
      <c r="R189" s="4" t="s">
        <v>35</v>
      </c>
      <c r="S189" s="5">
        <v>0.04</v>
      </c>
      <c r="T189" s="5">
        <v>0.4</v>
      </c>
    </row>
    <row r="190" spans="1:20" x14ac:dyDescent="0.2">
      <c r="A190" s="3">
        <v>22060000</v>
      </c>
      <c r="B190" s="4" t="s">
        <v>19</v>
      </c>
      <c r="C190" s="3">
        <v>4</v>
      </c>
      <c r="D190" s="3">
        <f>IF(Tableau2[[#This Row],[Parent]]="oui",Tableau2[[#This Row],[Niveau]]+1,IF(B189="oui",Tableau2[[#This Row],[Niveau]]+1,D189))</f>
        <v>5</v>
      </c>
      <c r="E190" s="3" cm="1">
        <f t="array" ref="E190">MIN(IFERROR(IF(D190-{0;1;2;3;4;5;6;7}&gt;=0,MATCH(D190-{0;1;2;3;4;5;6;7},D191:D$828,0)-1,""),""))</f>
        <v>0</v>
      </c>
      <c r="F190" s="4" t="s">
        <v>20</v>
      </c>
      <c r="G190" s="4" t="s">
        <v>191</v>
      </c>
      <c r="H190" s="4" t="s">
        <v>192</v>
      </c>
      <c r="I190" s="4" t="s">
        <v>18</v>
      </c>
      <c r="J190" s="4" t="s">
        <v>18</v>
      </c>
      <c r="K190" s="5">
        <v>2</v>
      </c>
      <c r="L190" s="5">
        <v>2.15</v>
      </c>
      <c r="M190" s="5">
        <f>IFERROR(_xlfn.XLOOKUP(Tableau2[[#This Row],[Groupe rem. article]],remises!$B$2:$B$5,remises!$C$2:$C$5),0)</f>
        <v>0.53</v>
      </c>
      <c r="N190" s="5">
        <f t="shared" si="2"/>
        <v>0</v>
      </c>
      <c r="O190" s="5" t="str">
        <f ca="1">IFERROR(SUM(OFFSET(Tableau2[[#This Row],[MLP]],1,1,Tableau2[[#This Row],[nb sous niveau]],1)),"")</f>
        <v/>
      </c>
      <c r="P190" s="5">
        <f>IF(Tableau2[[#This Row],[Type Ligne Richel]]="détail",Tableau2[[#This Row],[Quantité Totale]]*Tableau2[[#This Row],[Prix unitaire HT]]*(1-Tableau2[[#This Row],[% remise ligne]])*(1+Tableau2[[#This Row],[comm]]),"")</f>
        <v>2.0209999999999999</v>
      </c>
      <c r="Q190" s="5" cm="1">
        <f t="array" aca="1" ref="Q19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2.0209999999999999</v>
      </c>
      <c r="R190" s="4" t="s">
        <v>35</v>
      </c>
      <c r="S190" s="5">
        <v>2E-3</v>
      </c>
      <c r="T190" s="5">
        <v>4.0000000000000001E-3</v>
      </c>
    </row>
    <row r="191" spans="1:20" x14ac:dyDescent="0.2">
      <c r="A191" s="3">
        <v>22070000</v>
      </c>
      <c r="B191" s="4" t="s">
        <v>19</v>
      </c>
      <c r="C191" s="3">
        <v>4</v>
      </c>
      <c r="D191" s="3">
        <f>IF(Tableau2[[#This Row],[Parent]]="oui",Tableau2[[#This Row],[Niveau]]+1,IF(B190="oui",Tableau2[[#This Row],[Niveau]]+1,D190))</f>
        <v>5</v>
      </c>
      <c r="E191" s="3" cm="1">
        <f t="array" ref="E191">MIN(IFERROR(IF(D191-{0;1;2;3;4;5;6;7}&gt;=0,MATCH(D191-{0;1;2;3;4;5;6;7},D192:D$828,0)-1,""),""))</f>
        <v>0</v>
      </c>
      <c r="F191" s="4" t="s">
        <v>20</v>
      </c>
      <c r="G191" s="4" t="s">
        <v>40</v>
      </c>
      <c r="H191" s="4" t="s">
        <v>41</v>
      </c>
      <c r="I191" s="4" t="s">
        <v>18</v>
      </c>
      <c r="J191" s="4" t="s">
        <v>18</v>
      </c>
      <c r="K191" s="5">
        <v>20</v>
      </c>
      <c r="L191" s="5">
        <v>0.16</v>
      </c>
      <c r="M191" s="5">
        <f>IFERROR(_xlfn.XLOOKUP(Tableau2[[#This Row],[Groupe rem. article]],remises!$B$2:$B$5,remises!$C$2:$C$5),0)</f>
        <v>0.53</v>
      </c>
      <c r="N191" s="5">
        <f t="shared" si="2"/>
        <v>0</v>
      </c>
      <c r="O191" s="5" t="str">
        <f ca="1">IFERROR(SUM(OFFSET(Tableau2[[#This Row],[MLP]],1,1,Tableau2[[#This Row],[nb sous niveau]],1)),"")</f>
        <v/>
      </c>
      <c r="P191" s="5">
        <f>IF(Tableau2[[#This Row],[Type Ligne Richel]]="détail",Tableau2[[#This Row],[Quantité Totale]]*Tableau2[[#This Row],[Prix unitaire HT]]*(1-Tableau2[[#This Row],[% remise ligne]])*(1+Tableau2[[#This Row],[comm]]),"")</f>
        <v>1.504</v>
      </c>
      <c r="Q191" s="5" cm="1">
        <f t="array" aca="1" ref="Q19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1.504</v>
      </c>
      <c r="R191" s="4" t="s">
        <v>35</v>
      </c>
      <c r="S191" s="5">
        <v>7.0000000000000001E-3</v>
      </c>
      <c r="T191" s="5">
        <v>0.14000000000000001</v>
      </c>
    </row>
    <row r="192" spans="1:20" x14ac:dyDescent="0.2">
      <c r="A192" s="3">
        <v>22080000</v>
      </c>
      <c r="B192" s="4" t="s">
        <v>19</v>
      </c>
      <c r="C192" s="3">
        <v>4</v>
      </c>
      <c r="D192" s="3">
        <f>IF(Tableau2[[#This Row],[Parent]]="oui",Tableau2[[#This Row],[Niveau]]+1,IF(B191="oui",Tableau2[[#This Row],[Niveau]]+1,D191))</f>
        <v>5</v>
      </c>
      <c r="E192" s="3" cm="1">
        <f t="array" ref="E192">MIN(IFERROR(IF(D192-{0;1;2;3;4;5;6;7}&gt;=0,MATCH(D192-{0;1;2;3;4;5;6;7},D193:D$828,0)-1,""),""))</f>
        <v>0</v>
      </c>
      <c r="F192" s="4" t="s">
        <v>20</v>
      </c>
      <c r="G192" s="4" t="s">
        <v>38</v>
      </c>
      <c r="H192" s="4" t="s">
        <v>39</v>
      </c>
      <c r="I192" s="4" t="s">
        <v>18</v>
      </c>
      <c r="J192" s="4" t="s">
        <v>18</v>
      </c>
      <c r="K192" s="5">
        <v>20</v>
      </c>
      <c r="L192" s="5">
        <v>0.12</v>
      </c>
      <c r="M192" s="5">
        <f>IFERROR(_xlfn.XLOOKUP(Tableau2[[#This Row],[Groupe rem. article]],remises!$B$2:$B$5,remises!$C$2:$C$5),0)</f>
        <v>0.53</v>
      </c>
      <c r="N192" s="5">
        <f t="shared" ref="N192:N255" si="3">$N$1</f>
        <v>0</v>
      </c>
      <c r="O192" s="5" t="str">
        <f ca="1">IFERROR(SUM(OFFSET(Tableau2[[#This Row],[MLP]],1,1,Tableau2[[#This Row],[nb sous niveau]],1)),"")</f>
        <v/>
      </c>
      <c r="P192" s="5">
        <f>IF(Tableau2[[#This Row],[Type Ligne Richel]]="détail",Tableau2[[#This Row],[Quantité Totale]]*Tableau2[[#This Row],[Prix unitaire HT]]*(1-Tableau2[[#This Row],[% remise ligne]])*(1+Tableau2[[#This Row],[comm]]),"")</f>
        <v>1.1279999999999999</v>
      </c>
      <c r="Q192" s="5" cm="1">
        <f t="array" aca="1" ref="Q19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1.1279999999999999</v>
      </c>
      <c r="R192" s="4" t="s">
        <v>35</v>
      </c>
      <c r="S192" s="5">
        <v>3.0000000000000001E-3</v>
      </c>
      <c r="T192" s="5">
        <v>0.06</v>
      </c>
    </row>
    <row r="193" spans="1:20" x14ac:dyDescent="0.2">
      <c r="A193" s="3">
        <v>22090000</v>
      </c>
      <c r="B193" s="4" t="s">
        <v>19</v>
      </c>
      <c r="C193" s="3">
        <v>4</v>
      </c>
      <c r="D193" s="3">
        <f>IF(Tableau2[[#This Row],[Parent]]="oui",Tableau2[[#This Row],[Niveau]]+1,IF(B192="oui",Tableau2[[#This Row],[Niveau]]+1,D192))</f>
        <v>5</v>
      </c>
      <c r="E193" s="3" cm="1">
        <f t="array" ref="E193">MIN(IFERROR(IF(D193-{0;1;2;3;4;5;6;7}&gt;=0,MATCH(D193-{0;1;2;3;4;5;6;7},D194:D$828,0)-1,""),""))</f>
        <v>0</v>
      </c>
      <c r="F193" s="4" t="s">
        <v>20</v>
      </c>
      <c r="G193" s="4" t="s">
        <v>193</v>
      </c>
      <c r="H193" s="4" t="s">
        <v>194</v>
      </c>
      <c r="I193" s="4" t="s">
        <v>18</v>
      </c>
      <c r="J193" s="4" t="s">
        <v>18</v>
      </c>
      <c r="K193" s="5">
        <v>2</v>
      </c>
      <c r="L193" s="5">
        <v>0.45</v>
      </c>
      <c r="M193" s="5">
        <f>IFERROR(_xlfn.XLOOKUP(Tableau2[[#This Row],[Groupe rem. article]],remises!$B$2:$B$5,remises!$C$2:$C$5),0)</f>
        <v>0.53</v>
      </c>
      <c r="N193" s="5">
        <f t="shared" si="3"/>
        <v>0</v>
      </c>
      <c r="O193" s="5" t="str">
        <f ca="1">IFERROR(SUM(OFFSET(Tableau2[[#This Row],[MLP]],1,1,Tableau2[[#This Row],[nb sous niveau]],1)),"")</f>
        <v/>
      </c>
      <c r="P193" s="5">
        <f>IF(Tableau2[[#This Row],[Type Ligne Richel]]="détail",Tableau2[[#This Row],[Quantité Totale]]*Tableau2[[#This Row],[Prix unitaire HT]]*(1-Tableau2[[#This Row],[% remise ligne]])*(1+Tableau2[[#This Row],[comm]]),"")</f>
        <v>0.42299999999999999</v>
      </c>
      <c r="Q193" s="5" cm="1">
        <f t="array" aca="1" ref="Q19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0.42299999999999999</v>
      </c>
      <c r="R193" s="4" t="s">
        <v>35</v>
      </c>
      <c r="S193" s="5">
        <v>5.5E-2</v>
      </c>
      <c r="T193" s="5">
        <v>0.11</v>
      </c>
    </row>
    <row r="194" spans="1:20" x14ac:dyDescent="0.2">
      <c r="A194" s="3">
        <v>22100000</v>
      </c>
      <c r="B194" s="4" t="s">
        <v>19</v>
      </c>
      <c r="C194" s="3">
        <v>4</v>
      </c>
      <c r="D194" s="3">
        <f>IF(Tableau2[[#This Row],[Parent]]="oui",Tableau2[[#This Row],[Niveau]]+1,IF(B193="oui",Tableau2[[#This Row],[Niveau]]+1,D193))</f>
        <v>5</v>
      </c>
      <c r="E194" s="3" cm="1">
        <f t="array" ref="E194">MIN(IFERROR(IF(D194-{0;1;2;3;4;5;6;7}&gt;=0,MATCH(D194-{0;1;2;3;4;5;6;7},D195:D$828,0)-1,""),""))</f>
        <v>0</v>
      </c>
      <c r="F194" s="4" t="s">
        <v>20</v>
      </c>
      <c r="G194" s="4" t="s">
        <v>195</v>
      </c>
      <c r="H194" s="4" t="s">
        <v>196</v>
      </c>
      <c r="I194" s="4" t="s">
        <v>18</v>
      </c>
      <c r="J194" s="4" t="s">
        <v>18</v>
      </c>
      <c r="K194" s="5">
        <v>2</v>
      </c>
      <c r="L194" s="5">
        <v>1.78</v>
      </c>
      <c r="M194" s="5">
        <f>IFERROR(_xlfn.XLOOKUP(Tableau2[[#This Row],[Groupe rem. article]],remises!$B$2:$B$5,remises!$C$2:$C$5),0)</f>
        <v>0.57999999999999996</v>
      </c>
      <c r="N194" s="5">
        <f t="shared" si="3"/>
        <v>0</v>
      </c>
      <c r="O194" s="5" t="str">
        <f ca="1">IFERROR(SUM(OFFSET(Tableau2[[#This Row],[MLP]],1,1,Tableau2[[#This Row],[nb sous niveau]],1)),"")</f>
        <v/>
      </c>
      <c r="P194" s="5">
        <f>IF(Tableau2[[#This Row],[Type Ligne Richel]]="détail",Tableau2[[#This Row],[Quantité Totale]]*Tableau2[[#This Row],[Prix unitaire HT]]*(1-Tableau2[[#This Row],[% remise ligne]])*(1+Tableau2[[#This Row],[comm]]),"")</f>
        <v>1.4952000000000001</v>
      </c>
      <c r="Q194" s="5" cm="1">
        <f t="array" aca="1" ref="Q19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1.4952000000000001</v>
      </c>
      <c r="R194" s="4" t="s">
        <v>26</v>
      </c>
      <c r="S194" s="5">
        <v>0.185</v>
      </c>
      <c r="T194" s="5">
        <v>0.37</v>
      </c>
    </row>
    <row r="195" spans="1:20" x14ac:dyDescent="0.2">
      <c r="A195" s="3">
        <v>22110000</v>
      </c>
      <c r="B195" s="4" t="s">
        <v>19</v>
      </c>
      <c r="C195" s="3">
        <v>4</v>
      </c>
      <c r="D195" s="3">
        <f>IF(Tableau2[[#This Row],[Parent]]="oui",Tableau2[[#This Row],[Niveau]]+1,IF(B194="oui",Tableau2[[#This Row],[Niveau]]+1,D194))</f>
        <v>5</v>
      </c>
      <c r="E195" s="3" cm="1">
        <f t="array" ref="E195">MIN(IFERROR(IF(D195-{0;1;2;3;4;5;6;7}&gt;=0,MATCH(D195-{0;1;2;3;4;5;6;7},D196:D$828,0)-1,""),""))</f>
        <v>0</v>
      </c>
      <c r="F195" s="4" t="s">
        <v>20</v>
      </c>
      <c r="G195" s="4" t="s">
        <v>97</v>
      </c>
      <c r="H195" s="4" t="s">
        <v>98</v>
      </c>
      <c r="I195" s="4" t="s">
        <v>18</v>
      </c>
      <c r="J195" s="4" t="s">
        <v>18</v>
      </c>
      <c r="K195" s="5">
        <v>1</v>
      </c>
      <c r="L195" s="5">
        <v>2.02</v>
      </c>
      <c r="M195" s="5">
        <f>IFERROR(_xlfn.XLOOKUP(Tableau2[[#This Row],[Groupe rem. article]],remises!$B$2:$B$5,remises!$C$2:$C$5),0)</f>
        <v>0.53</v>
      </c>
      <c r="N195" s="5">
        <f t="shared" si="3"/>
        <v>0</v>
      </c>
      <c r="O195" s="5" t="str">
        <f ca="1">IFERROR(SUM(OFFSET(Tableau2[[#This Row],[MLP]],1,1,Tableau2[[#This Row],[nb sous niveau]],1)),"")</f>
        <v/>
      </c>
      <c r="P195" s="5">
        <f>IF(Tableau2[[#This Row],[Type Ligne Richel]]="détail",Tableau2[[#This Row],[Quantité Totale]]*Tableau2[[#This Row],[Prix unitaire HT]]*(1-Tableau2[[#This Row],[% remise ligne]])*(1+Tableau2[[#This Row],[comm]]),"")</f>
        <v>0.94939999999999991</v>
      </c>
      <c r="Q195" s="5" cm="1">
        <f t="array" aca="1" ref="Q19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0.94939999999999991</v>
      </c>
      <c r="R195" s="4" t="s">
        <v>35</v>
      </c>
      <c r="S195" s="5">
        <v>0.26</v>
      </c>
      <c r="T195" s="5">
        <v>0.26</v>
      </c>
    </row>
    <row r="196" spans="1:20" x14ac:dyDescent="0.2">
      <c r="A196" s="3">
        <v>22120000</v>
      </c>
      <c r="B196" s="4" t="s">
        <v>19</v>
      </c>
      <c r="C196" s="3">
        <v>4</v>
      </c>
      <c r="D196" s="3">
        <f>IF(Tableau2[[#This Row],[Parent]]="oui",Tableau2[[#This Row],[Niveau]]+1,IF(B195="oui",Tableau2[[#This Row],[Niveau]]+1,D195))</f>
        <v>5</v>
      </c>
      <c r="E196" s="3" cm="1">
        <f t="array" ref="E196">MIN(IFERROR(IF(D196-{0;1;2;3;4;5;6;7}&gt;=0,MATCH(D196-{0;1;2;3;4;5;6;7},D197:D$828,0)-1,""),""))</f>
        <v>0</v>
      </c>
      <c r="F196" s="4" t="s">
        <v>20</v>
      </c>
      <c r="G196" s="4" t="s">
        <v>56</v>
      </c>
      <c r="H196" s="4" t="s">
        <v>57</v>
      </c>
      <c r="I196" s="4" t="s">
        <v>18</v>
      </c>
      <c r="J196" s="4" t="s">
        <v>18</v>
      </c>
      <c r="K196" s="5">
        <v>100</v>
      </c>
      <c r="L196" s="5">
        <v>7.0000000000000007E-2</v>
      </c>
      <c r="M196" s="5">
        <f>IFERROR(_xlfn.XLOOKUP(Tableau2[[#This Row],[Groupe rem. article]],remises!$B$2:$B$5,remises!$C$2:$C$5),0)</f>
        <v>0.53</v>
      </c>
      <c r="N196" s="5">
        <f t="shared" si="3"/>
        <v>0</v>
      </c>
      <c r="O196" s="5" t="str">
        <f ca="1">IFERROR(SUM(OFFSET(Tableau2[[#This Row],[MLP]],1,1,Tableau2[[#This Row],[nb sous niveau]],1)),"")</f>
        <v/>
      </c>
      <c r="P196" s="5">
        <f>IF(Tableau2[[#This Row],[Type Ligne Richel]]="détail",Tableau2[[#This Row],[Quantité Totale]]*Tableau2[[#This Row],[Prix unitaire HT]]*(1-Tableau2[[#This Row],[% remise ligne]])*(1+Tableau2[[#This Row],[comm]]),"")</f>
        <v>3.29</v>
      </c>
      <c r="Q196" s="5" cm="1">
        <f t="array" aca="1" ref="Q19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3.29</v>
      </c>
      <c r="R196" s="4" t="s">
        <v>35</v>
      </c>
      <c r="S196" s="5">
        <v>3.0000000000000001E-3</v>
      </c>
      <c r="T196" s="5">
        <v>0.3</v>
      </c>
    </row>
    <row r="197" spans="1:20" x14ac:dyDescent="0.2">
      <c r="A197" s="3">
        <v>22130000</v>
      </c>
      <c r="B197" s="4" t="s">
        <v>19</v>
      </c>
      <c r="C197" s="3">
        <v>4</v>
      </c>
      <c r="D197" s="3">
        <f>IF(Tableau2[[#This Row],[Parent]]="oui",Tableau2[[#This Row],[Niveau]]+1,IF(B196="oui",Tableau2[[#This Row],[Niveau]]+1,D196))</f>
        <v>5</v>
      </c>
      <c r="E197" s="3" cm="1">
        <f t="array" ref="E197">MIN(IFERROR(IF(D197-{0;1;2;3;4;5;6;7}&gt;=0,MATCH(D197-{0;1;2;3;4;5;6;7},D198:D$828,0)-1,""),""))</f>
        <v>0</v>
      </c>
      <c r="F197" s="4" t="s">
        <v>20</v>
      </c>
      <c r="G197" s="4" t="s">
        <v>99</v>
      </c>
      <c r="H197" s="4" t="s">
        <v>100</v>
      </c>
      <c r="I197" s="4" t="s">
        <v>18</v>
      </c>
      <c r="J197" s="4" t="s">
        <v>18</v>
      </c>
      <c r="K197" s="5">
        <v>1</v>
      </c>
      <c r="L197" s="5">
        <v>0.95</v>
      </c>
      <c r="M197" s="5">
        <f>IFERROR(_xlfn.XLOOKUP(Tableau2[[#This Row],[Groupe rem. article]],remises!$B$2:$B$5,remises!$C$2:$C$5),0)</f>
        <v>0.53</v>
      </c>
      <c r="N197" s="5">
        <f t="shared" si="3"/>
        <v>0</v>
      </c>
      <c r="O197" s="5" t="str">
        <f ca="1">IFERROR(SUM(OFFSET(Tableau2[[#This Row],[MLP]],1,1,Tableau2[[#This Row],[nb sous niveau]],1)),"")</f>
        <v/>
      </c>
      <c r="P197" s="5">
        <f>IF(Tableau2[[#This Row],[Type Ligne Richel]]="détail",Tableau2[[#This Row],[Quantité Totale]]*Tableau2[[#This Row],[Prix unitaire HT]]*(1-Tableau2[[#This Row],[% remise ligne]])*(1+Tableau2[[#This Row],[comm]]),"")</f>
        <v>0.44649999999999995</v>
      </c>
      <c r="Q197" s="5" cm="1">
        <f t="array" aca="1" ref="Q19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0.44649999999999995</v>
      </c>
      <c r="R197" s="4" t="s">
        <v>35</v>
      </c>
      <c r="S197" s="5">
        <v>0.13100000000000001</v>
      </c>
      <c r="T197" s="5">
        <v>0.13100000000000001</v>
      </c>
    </row>
    <row r="198" spans="1:20" x14ac:dyDescent="0.2">
      <c r="A198" s="3">
        <v>22140000</v>
      </c>
      <c r="B198" s="4" t="s">
        <v>19</v>
      </c>
      <c r="C198" s="3">
        <v>4</v>
      </c>
      <c r="D198" s="3">
        <f>IF(Tableau2[[#This Row],[Parent]]="oui",Tableau2[[#This Row],[Niveau]]+1,IF(B197="oui",Tableau2[[#This Row],[Niveau]]+1,D197))</f>
        <v>5</v>
      </c>
      <c r="E198" s="3" cm="1">
        <f t="array" ref="E198">MIN(IFERROR(IF(D198-{0;1;2;3;4;5;6;7}&gt;=0,MATCH(D198-{0;1;2;3;4;5;6;7},D199:D$828,0)-1,""),""))</f>
        <v>0</v>
      </c>
      <c r="F198" s="4" t="s">
        <v>20</v>
      </c>
      <c r="G198" s="4" t="s">
        <v>197</v>
      </c>
      <c r="H198" s="4" t="s">
        <v>198</v>
      </c>
      <c r="I198" s="4" t="s">
        <v>18</v>
      </c>
      <c r="J198" s="4" t="s">
        <v>18</v>
      </c>
      <c r="K198" s="5">
        <v>5</v>
      </c>
      <c r="L198" s="5">
        <v>1.37</v>
      </c>
      <c r="M198" s="5">
        <f>IFERROR(_xlfn.XLOOKUP(Tableau2[[#This Row],[Groupe rem. article]],remises!$B$2:$B$5,remises!$C$2:$C$5),0)</f>
        <v>0.57999999999999996</v>
      </c>
      <c r="N198" s="5">
        <f t="shared" si="3"/>
        <v>0</v>
      </c>
      <c r="O198" s="5" t="str">
        <f ca="1">IFERROR(SUM(OFFSET(Tableau2[[#This Row],[MLP]],1,1,Tableau2[[#This Row],[nb sous niveau]],1)),"")</f>
        <v/>
      </c>
      <c r="P198" s="5">
        <f>IF(Tableau2[[#This Row],[Type Ligne Richel]]="détail",Tableau2[[#This Row],[Quantité Totale]]*Tableau2[[#This Row],[Prix unitaire HT]]*(1-Tableau2[[#This Row],[% remise ligne]])*(1+Tableau2[[#This Row],[comm]]),"")</f>
        <v>2.8770000000000007</v>
      </c>
      <c r="Q198" s="5" cm="1">
        <f t="array" aca="1" ref="Q19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2.8770000000000007</v>
      </c>
      <c r="R198" s="4" t="s">
        <v>26</v>
      </c>
      <c r="S198" s="5">
        <v>0.08</v>
      </c>
      <c r="T198" s="5">
        <v>0.4</v>
      </c>
    </row>
    <row r="199" spans="1:20" x14ac:dyDescent="0.2">
      <c r="A199" s="3">
        <v>22150000</v>
      </c>
      <c r="B199" s="4" t="s">
        <v>19</v>
      </c>
      <c r="C199" s="3">
        <v>4</v>
      </c>
      <c r="D199" s="3">
        <f>IF(Tableau2[[#This Row],[Parent]]="oui",Tableau2[[#This Row],[Niveau]]+1,IF(B198="oui",Tableau2[[#This Row],[Niveau]]+1,D198))</f>
        <v>5</v>
      </c>
      <c r="E199" s="3" cm="1">
        <f t="array" ref="E199">MIN(IFERROR(IF(D199-{0;1;2;3;4;5;6;7}&gt;=0,MATCH(D199-{0;1;2;3;4;5;6;7},D200:D$828,0)-1,""),""))</f>
        <v>0</v>
      </c>
      <c r="F199" s="4" t="s">
        <v>20</v>
      </c>
      <c r="G199" s="4" t="s">
        <v>199</v>
      </c>
      <c r="H199" s="4" t="s">
        <v>200</v>
      </c>
      <c r="I199" s="4" t="s">
        <v>18</v>
      </c>
      <c r="J199" s="4" t="s">
        <v>18</v>
      </c>
      <c r="K199" s="5">
        <v>5</v>
      </c>
      <c r="L199" s="5">
        <v>1.67</v>
      </c>
      <c r="M199" s="5">
        <f>IFERROR(_xlfn.XLOOKUP(Tableau2[[#This Row],[Groupe rem. article]],remises!$B$2:$B$5,remises!$C$2:$C$5),0)</f>
        <v>0.57999999999999996</v>
      </c>
      <c r="N199" s="5">
        <f t="shared" si="3"/>
        <v>0</v>
      </c>
      <c r="O199" s="5" t="str">
        <f ca="1">IFERROR(SUM(OFFSET(Tableau2[[#This Row],[MLP]],1,1,Tableau2[[#This Row],[nb sous niveau]],1)),"")</f>
        <v/>
      </c>
      <c r="P199" s="5">
        <f>IF(Tableau2[[#This Row],[Type Ligne Richel]]="détail",Tableau2[[#This Row],[Quantité Totale]]*Tableau2[[#This Row],[Prix unitaire HT]]*(1-Tableau2[[#This Row],[% remise ligne]])*(1+Tableau2[[#This Row],[comm]]),"")</f>
        <v>3.5070000000000001</v>
      </c>
      <c r="Q199" s="5" cm="1">
        <f t="array" aca="1" ref="Q19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3.5070000000000001</v>
      </c>
      <c r="R199" s="4" t="s">
        <v>26</v>
      </c>
      <c r="S199" s="5">
        <v>0.105</v>
      </c>
      <c r="T199" s="5">
        <v>0.52500000000000002</v>
      </c>
    </row>
    <row r="200" spans="1:20" x14ac:dyDescent="0.2">
      <c r="A200" s="3">
        <v>22160000</v>
      </c>
      <c r="B200" s="4" t="s">
        <v>19</v>
      </c>
      <c r="C200" s="3">
        <v>4</v>
      </c>
      <c r="D200" s="3">
        <f>IF(Tableau2[[#This Row],[Parent]]="oui",Tableau2[[#This Row],[Niveau]]+1,IF(B199="oui",Tableau2[[#This Row],[Niveau]]+1,D199))</f>
        <v>5</v>
      </c>
      <c r="E200" s="3" cm="1">
        <f t="array" ref="E200">MIN(IFERROR(IF(D200-{0;1;2;3;4;5;6;7}&gt;=0,MATCH(D200-{0;1;2;3;4;5;6;7},D201:D$828,0)-1,""),""))</f>
        <v>0</v>
      </c>
      <c r="F200" s="4" t="s">
        <v>20</v>
      </c>
      <c r="G200" s="4" t="s">
        <v>52</v>
      </c>
      <c r="H200" s="4" t="s">
        <v>53</v>
      </c>
      <c r="I200" s="4" t="s">
        <v>18</v>
      </c>
      <c r="J200" s="4" t="s">
        <v>18</v>
      </c>
      <c r="K200" s="5">
        <v>30</v>
      </c>
      <c r="L200" s="5">
        <v>0.81</v>
      </c>
      <c r="M200" s="5">
        <f>IFERROR(_xlfn.XLOOKUP(Tableau2[[#This Row],[Groupe rem. article]],remises!$B$2:$B$5,remises!$C$2:$C$5),0)</f>
        <v>0.53</v>
      </c>
      <c r="N200" s="5">
        <f t="shared" si="3"/>
        <v>0</v>
      </c>
      <c r="O200" s="5" t="str">
        <f ca="1">IFERROR(SUM(OFFSET(Tableau2[[#This Row],[MLP]],1,1,Tableau2[[#This Row],[nb sous niveau]],1)),"")</f>
        <v/>
      </c>
      <c r="P200" s="5">
        <f>IF(Tableau2[[#This Row],[Type Ligne Richel]]="détail",Tableau2[[#This Row],[Quantité Totale]]*Tableau2[[#This Row],[Prix unitaire HT]]*(1-Tableau2[[#This Row],[% remise ligne]])*(1+Tableau2[[#This Row],[comm]]),"")</f>
        <v>11.420999999999999</v>
      </c>
      <c r="Q200" s="5" cm="1">
        <f t="array" aca="1" ref="Q20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11.420999999999999</v>
      </c>
      <c r="R200" s="4" t="s">
        <v>35</v>
      </c>
      <c r="S200" s="5">
        <v>0.05</v>
      </c>
      <c r="T200" s="5">
        <v>1.5</v>
      </c>
    </row>
    <row r="201" spans="1:20" x14ac:dyDescent="0.2">
      <c r="A201" s="3">
        <v>22170000</v>
      </c>
      <c r="B201" s="4" t="s">
        <v>19</v>
      </c>
      <c r="C201" s="3">
        <v>4</v>
      </c>
      <c r="D201" s="3">
        <f>IF(Tableau2[[#This Row],[Parent]]="oui",Tableau2[[#This Row],[Niveau]]+1,IF(B200="oui",Tableau2[[#This Row],[Niveau]]+1,D200))</f>
        <v>5</v>
      </c>
      <c r="E201" s="3" cm="1">
        <f t="array" ref="E201">MIN(IFERROR(IF(D201-{0;1;2;3;4;5;6;7}&gt;=0,MATCH(D201-{0;1;2;3;4;5;6;7},D202:D$828,0)-1,""),""))</f>
        <v>0</v>
      </c>
      <c r="F201" s="4" t="s">
        <v>20</v>
      </c>
      <c r="G201" s="4" t="s">
        <v>95</v>
      </c>
      <c r="H201" s="4" t="s">
        <v>96</v>
      </c>
      <c r="I201" s="4" t="s">
        <v>18</v>
      </c>
      <c r="J201" s="4" t="s">
        <v>18</v>
      </c>
      <c r="K201" s="5">
        <v>10</v>
      </c>
      <c r="L201" s="5">
        <v>0.23</v>
      </c>
      <c r="M201" s="5">
        <f>IFERROR(_xlfn.XLOOKUP(Tableau2[[#This Row],[Groupe rem. article]],remises!$B$2:$B$5,remises!$C$2:$C$5),0)</f>
        <v>0.53</v>
      </c>
      <c r="N201" s="5">
        <f t="shared" si="3"/>
        <v>0</v>
      </c>
      <c r="O201" s="5" t="str">
        <f ca="1">IFERROR(SUM(OFFSET(Tableau2[[#This Row],[MLP]],1,1,Tableau2[[#This Row],[nb sous niveau]],1)),"")</f>
        <v/>
      </c>
      <c r="P201" s="5">
        <f>IF(Tableau2[[#This Row],[Type Ligne Richel]]="détail",Tableau2[[#This Row],[Quantité Totale]]*Tableau2[[#This Row],[Prix unitaire HT]]*(1-Tableau2[[#This Row],[% remise ligne]])*(1+Tableau2[[#This Row],[comm]]),"")</f>
        <v>1.081</v>
      </c>
      <c r="Q201" s="5" cm="1">
        <f t="array" aca="1" ref="Q20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1.081</v>
      </c>
      <c r="R201" s="4" t="s">
        <v>35</v>
      </c>
      <c r="S201" s="5">
        <v>1.4999999999999999E-2</v>
      </c>
      <c r="T201" s="5">
        <v>0.15</v>
      </c>
    </row>
    <row r="202" spans="1:20" x14ac:dyDescent="0.2">
      <c r="A202" s="3">
        <v>22180000</v>
      </c>
      <c r="B202" s="4" t="s">
        <v>19</v>
      </c>
      <c r="C202" s="3">
        <v>4</v>
      </c>
      <c r="D202" s="3">
        <f>IF(Tableau2[[#This Row],[Parent]]="oui",Tableau2[[#This Row],[Niveau]]+1,IF(B201="oui",Tableau2[[#This Row],[Niveau]]+1,D201))</f>
        <v>5</v>
      </c>
      <c r="E202" s="3" cm="1">
        <f t="array" ref="E202">MIN(IFERROR(IF(D202-{0;1;2;3;4;5;6;7}&gt;=0,MATCH(D202-{0;1;2;3;4;5;6;7},D203:D$828,0)-1,""),""))</f>
        <v>0</v>
      </c>
      <c r="F202" s="4" t="s">
        <v>20</v>
      </c>
      <c r="G202" s="4" t="s">
        <v>77</v>
      </c>
      <c r="H202" s="4" t="s">
        <v>78</v>
      </c>
      <c r="I202" s="4" t="s">
        <v>18</v>
      </c>
      <c r="J202" s="4" t="s">
        <v>18</v>
      </c>
      <c r="K202" s="5">
        <v>5</v>
      </c>
      <c r="L202" s="5">
        <v>2.31</v>
      </c>
      <c r="M202" s="5">
        <f>IFERROR(_xlfn.XLOOKUP(Tableau2[[#This Row],[Groupe rem. article]],remises!$B$2:$B$5,remises!$C$2:$C$5),0)</f>
        <v>0.53</v>
      </c>
      <c r="N202" s="5">
        <f t="shared" si="3"/>
        <v>0</v>
      </c>
      <c r="O202" s="5" t="str">
        <f ca="1">IFERROR(SUM(OFFSET(Tableau2[[#This Row],[MLP]],1,1,Tableau2[[#This Row],[nb sous niveau]],1)),"")</f>
        <v/>
      </c>
      <c r="P202" s="5">
        <f>IF(Tableau2[[#This Row],[Type Ligne Richel]]="détail",Tableau2[[#This Row],[Quantité Totale]]*Tableau2[[#This Row],[Prix unitaire HT]]*(1-Tableau2[[#This Row],[% remise ligne]])*(1+Tableau2[[#This Row],[comm]]),"")</f>
        <v>5.4284999999999997</v>
      </c>
      <c r="Q202" s="5" cm="1">
        <f t="array" aca="1" ref="Q20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5.4284999999999997</v>
      </c>
      <c r="R202" s="4" t="s">
        <v>35</v>
      </c>
      <c r="S202" s="5">
        <v>0.31</v>
      </c>
      <c r="T202" s="5">
        <v>1.55</v>
      </c>
    </row>
    <row r="203" spans="1:20" x14ac:dyDescent="0.2">
      <c r="A203" s="3">
        <v>22190000</v>
      </c>
      <c r="B203" s="4" t="s">
        <v>19</v>
      </c>
      <c r="C203" s="3">
        <v>4</v>
      </c>
      <c r="D203" s="3">
        <f>IF(Tableau2[[#This Row],[Parent]]="oui",Tableau2[[#This Row],[Niveau]]+1,IF(B202="oui",Tableau2[[#This Row],[Niveau]]+1,D202))</f>
        <v>5</v>
      </c>
      <c r="E203" s="3" cm="1">
        <f t="array" ref="E203">MIN(IFERROR(IF(D203-{0;1;2;3;4;5;6;7}&gt;=0,MATCH(D203-{0;1;2;3;4;5;6;7},D204:D$828,0)-1,""),""))</f>
        <v>0</v>
      </c>
      <c r="F203" s="4" t="s">
        <v>20</v>
      </c>
      <c r="G203" s="4" t="s">
        <v>81</v>
      </c>
      <c r="H203" s="4" t="s">
        <v>82</v>
      </c>
      <c r="I203" s="4" t="s">
        <v>18</v>
      </c>
      <c r="J203" s="4" t="s">
        <v>18</v>
      </c>
      <c r="K203" s="5">
        <v>10</v>
      </c>
      <c r="L203" s="5">
        <v>0.16</v>
      </c>
      <c r="M203" s="5">
        <f>IFERROR(_xlfn.XLOOKUP(Tableau2[[#This Row],[Groupe rem. article]],remises!$B$2:$B$5,remises!$C$2:$C$5),0)</f>
        <v>0.53</v>
      </c>
      <c r="N203" s="5">
        <f t="shared" si="3"/>
        <v>0</v>
      </c>
      <c r="O203" s="5" t="str">
        <f ca="1">IFERROR(SUM(OFFSET(Tableau2[[#This Row],[MLP]],1,1,Tableau2[[#This Row],[nb sous niveau]],1)),"")</f>
        <v/>
      </c>
      <c r="P203" s="5">
        <f>IF(Tableau2[[#This Row],[Type Ligne Richel]]="détail",Tableau2[[#This Row],[Quantité Totale]]*Tableau2[[#This Row],[Prix unitaire HT]]*(1-Tableau2[[#This Row],[% remise ligne]])*(1+Tableau2[[#This Row],[comm]]),"")</f>
        <v>0.752</v>
      </c>
      <c r="Q203" s="5" cm="1">
        <f t="array" aca="1" ref="Q20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0.752</v>
      </c>
      <c r="R203" s="4" t="s">
        <v>35</v>
      </c>
      <c r="S203" s="5">
        <v>7.0000000000000001E-3</v>
      </c>
      <c r="T203" s="5">
        <v>7.0000000000000007E-2</v>
      </c>
    </row>
    <row r="204" spans="1:20" x14ac:dyDescent="0.2">
      <c r="A204" s="3">
        <v>22200000</v>
      </c>
      <c r="B204" s="4" t="s">
        <v>19</v>
      </c>
      <c r="C204" s="3">
        <v>4</v>
      </c>
      <c r="D204" s="3">
        <f>IF(Tableau2[[#This Row],[Parent]]="oui",Tableau2[[#This Row],[Niveau]]+1,IF(B203="oui",Tableau2[[#This Row],[Niveau]]+1,D203))</f>
        <v>5</v>
      </c>
      <c r="E204" s="3" cm="1">
        <f t="array" ref="E204">MIN(IFERROR(IF(D204-{0;1;2;3;4;5;6;7}&gt;=0,MATCH(D204-{0;1;2;3;4;5;6;7},D205:D$828,0)-1,""),""))</f>
        <v>0</v>
      </c>
      <c r="F204" s="4" t="s">
        <v>20</v>
      </c>
      <c r="G204" s="4" t="s">
        <v>75</v>
      </c>
      <c r="H204" s="4" t="s">
        <v>76</v>
      </c>
      <c r="I204" s="4" t="s">
        <v>18</v>
      </c>
      <c r="J204" s="4" t="s">
        <v>18</v>
      </c>
      <c r="K204" s="5">
        <v>10</v>
      </c>
      <c r="L204" s="5">
        <v>0.51</v>
      </c>
      <c r="M204" s="5">
        <f>IFERROR(_xlfn.XLOOKUP(Tableau2[[#This Row],[Groupe rem. article]],remises!$B$2:$B$5,remises!$C$2:$C$5),0)</f>
        <v>0.53</v>
      </c>
      <c r="N204" s="5">
        <f t="shared" si="3"/>
        <v>0</v>
      </c>
      <c r="O204" s="5" t="str">
        <f ca="1">IFERROR(SUM(OFFSET(Tableau2[[#This Row],[MLP]],1,1,Tableau2[[#This Row],[nb sous niveau]],1)),"")</f>
        <v/>
      </c>
      <c r="P204" s="5">
        <f>IF(Tableau2[[#This Row],[Type Ligne Richel]]="détail",Tableau2[[#This Row],[Quantité Totale]]*Tableau2[[#This Row],[Prix unitaire HT]]*(1-Tableau2[[#This Row],[% remise ligne]])*(1+Tableau2[[#This Row],[comm]]),"")</f>
        <v>2.3969999999999998</v>
      </c>
      <c r="Q204" s="5" cm="1">
        <f t="array" aca="1" ref="Q20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2.3969999999999998</v>
      </c>
      <c r="R204" s="4" t="s">
        <v>35</v>
      </c>
      <c r="S204" s="5">
        <v>0.03</v>
      </c>
      <c r="T204" s="5">
        <v>0.3</v>
      </c>
    </row>
    <row r="205" spans="1:20" x14ac:dyDescent="0.2">
      <c r="A205" s="3">
        <v>22210000</v>
      </c>
      <c r="B205" s="4" t="s">
        <v>19</v>
      </c>
      <c r="C205" s="3">
        <v>4</v>
      </c>
      <c r="D205" s="3">
        <f>IF(Tableau2[[#This Row],[Parent]]="oui",Tableau2[[#This Row],[Niveau]]+1,IF(B204="oui",Tableau2[[#This Row],[Niveau]]+1,D204))</f>
        <v>5</v>
      </c>
      <c r="E205" s="3" cm="1">
        <f t="array" ref="E205">MIN(IFERROR(IF(D205-{0;1;2;3;4;5;6;7}&gt;=0,MATCH(D205-{0;1;2;3;4;5;6;7},D206:D$828,0)-1,""),""))</f>
        <v>0</v>
      </c>
      <c r="F205" s="4" t="s">
        <v>20</v>
      </c>
      <c r="G205" s="4" t="s">
        <v>33</v>
      </c>
      <c r="H205" s="4" t="s">
        <v>34</v>
      </c>
      <c r="I205" s="4" t="s">
        <v>18</v>
      </c>
      <c r="J205" s="4" t="s">
        <v>18</v>
      </c>
      <c r="K205" s="5">
        <v>50</v>
      </c>
      <c r="L205" s="5">
        <v>0.21</v>
      </c>
      <c r="M205" s="5">
        <f>IFERROR(_xlfn.XLOOKUP(Tableau2[[#This Row],[Groupe rem. article]],remises!$B$2:$B$5,remises!$C$2:$C$5),0)</f>
        <v>0.53</v>
      </c>
      <c r="N205" s="5">
        <f t="shared" si="3"/>
        <v>0</v>
      </c>
      <c r="O205" s="5" t="str">
        <f ca="1">IFERROR(SUM(OFFSET(Tableau2[[#This Row],[MLP]],1,1,Tableau2[[#This Row],[nb sous niveau]],1)),"")</f>
        <v/>
      </c>
      <c r="P205" s="5">
        <f>IF(Tableau2[[#This Row],[Type Ligne Richel]]="détail",Tableau2[[#This Row],[Quantité Totale]]*Tableau2[[#This Row],[Prix unitaire HT]]*(1-Tableau2[[#This Row],[% remise ligne]])*(1+Tableau2[[#This Row],[comm]]),"")</f>
        <v>4.9349999999999996</v>
      </c>
      <c r="Q205" s="5" cm="1">
        <f t="array" aca="1" ref="Q20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4.9349999999999996</v>
      </c>
      <c r="R205" s="4" t="s">
        <v>35</v>
      </c>
      <c r="S205" s="5">
        <v>0.01</v>
      </c>
      <c r="T205" s="5">
        <v>0.5</v>
      </c>
    </row>
    <row r="206" spans="1:20" x14ac:dyDescent="0.2">
      <c r="A206" s="3">
        <v>22220000</v>
      </c>
      <c r="B206" s="4" t="s">
        <v>19</v>
      </c>
      <c r="C206" s="3">
        <v>4</v>
      </c>
      <c r="D206" s="3">
        <f>IF(Tableau2[[#This Row],[Parent]]="oui",Tableau2[[#This Row],[Niveau]]+1,IF(B205="oui",Tableau2[[#This Row],[Niveau]]+1,D205))</f>
        <v>5</v>
      </c>
      <c r="E206" s="3" cm="1">
        <f t="array" ref="E206">MIN(IFERROR(IF(D206-{0;1;2;3;4;5;6;7}&gt;=0,MATCH(D206-{0;1;2;3;4;5;6;7},D207:D$828,0)-1,""),""))</f>
        <v>0</v>
      </c>
      <c r="F206" s="4" t="s">
        <v>20</v>
      </c>
      <c r="G206" s="4" t="s">
        <v>50</v>
      </c>
      <c r="H206" s="4" t="s">
        <v>51</v>
      </c>
      <c r="I206" s="4" t="s">
        <v>18</v>
      </c>
      <c r="J206" s="4" t="s">
        <v>18</v>
      </c>
      <c r="K206" s="5">
        <v>125</v>
      </c>
      <c r="L206" s="5">
        <v>0.09</v>
      </c>
      <c r="M206" s="5">
        <f>IFERROR(_xlfn.XLOOKUP(Tableau2[[#This Row],[Groupe rem. article]],remises!$B$2:$B$5,remises!$C$2:$C$5),0)</f>
        <v>0.53</v>
      </c>
      <c r="N206" s="5">
        <f t="shared" si="3"/>
        <v>0</v>
      </c>
      <c r="O206" s="5" t="str">
        <f ca="1">IFERROR(SUM(OFFSET(Tableau2[[#This Row],[MLP]],1,1,Tableau2[[#This Row],[nb sous niveau]],1)),"")</f>
        <v/>
      </c>
      <c r="P206" s="5">
        <f>IF(Tableau2[[#This Row],[Type Ligne Richel]]="détail",Tableau2[[#This Row],[Quantité Totale]]*Tableau2[[#This Row],[Prix unitaire HT]]*(1-Tableau2[[#This Row],[% remise ligne]])*(1+Tableau2[[#This Row],[comm]]),"")</f>
        <v>5.2874999999999996</v>
      </c>
      <c r="Q206" s="5" cm="1">
        <f t="array" aca="1" ref="Q20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5.2874999999999996</v>
      </c>
      <c r="R206" s="4" t="s">
        <v>35</v>
      </c>
      <c r="S206" s="5">
        <v>5.0000000000000001E-3</v>
      </c>
      <c r="T206" s="5">
        <v>0.625</v>
      </c>
    </row>
    <row r="207" spans="1:20" x14ac:dyDescent="0.2">
      <c r="A207" s="3">
        <v>23000000</v>
      </c>
      <c r="B207" s="4" t="s">
        <v>14</v>
      </c>
      <c r="C207" s="3">
        <v>3</v>
      </c>
      <c r="D207" s="3">
        <f>IF(Tableau2[[#This Row],[Parent]]="oui",Tableau2[[#This Row],[Niveau]]+1,IF(B206="oui",Tableau2[[#This Row],[Niveau]]+1,D206))</f>
        <v>4</v>
      </c>
      <c r="E207" s="3" cm="1">
        <f t="array" ref="E207">MIN(IFERROR(IF(D207-{0;1;2;3;4;5;6;7}&gt;=0,MATCH(D207-{0;1;2;3;4;5;6;7},D208:D$828,0)-1,""),""))</f>
        <v>12</v>
      </c>
      <c r="F207" s="4" t="s">
        <v>23</v>
      </c>
      <c r="G207" s="4" t="s">
        <v>201</v>
      </c>
      <c r="H207" s="4" t="s">
        <v>202</v>
      </c>
      <c r="I207" s="4" t="s">
        <v>18</v>
      </c>
      <c r="J207" s="4" t="s">
        <v>18</v>
      </c>
      <c r="K207" s="5">
        <v>1</v>
      </c>
      <c r="L207" s="5">
        <v>382.82</v>
      </c>
      <c r="M207" s="5">
        <f>IFERROR(_xlfn.XLOOKUP(Tableau2[[#This Row],[Groupe rem. article]],remises!$B$2:$B$5,remises!$C$2:$C$5),0)</f>
        <v>0.57999999999999996</v>
      </c>
      <c r="N207" s="5">
        <f t="shared" si="3"/>
        <v>0</v>
      </c>
      <c r="O207" s="5">
        <f ca="1">IFERROR(SUM(OFFSET(Tableau2[[#This Row],[MLP]],1,1,Tableau2[[#This Row],[nb sous niveau]],1)),"")</f>
        <v>504.14060000000001</v>
      </c>
      <c r="P207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207" s="5" cm="1">
        <f t="array" aca="1" ref="Q20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504.14060000000001</v>
      </c>
      <c r="R207" s="4" t="s">
        <v>26</v>
      </c>
      <c r="S207" s="5">
        <v>25.183</v>
      </c>
      <c r="T207" s="5">
        <v>49.402000000000001</v>
      </c>
    </row>
    <row r="208" spans="1:20" x14ac:dyDescent="0.2">
      <c r="A208" s="3">
        <v>23010000</v>
      </c>
      <c r="B208" s="4" t="s">
        <v>19</v>
      </c>
      <c r="C208" s="3">
        <v>4</v>
      </c>
      <c r="D208" s="3">
        <f>IF(Tableau2[[#This Row],[Parent]]="oui",Tableau2[[#This Row],[Niveau]]+1,IF(B207="oui",Tableau2[[#This Row],[Niveau]]+1,D207))</f>
        <v>5</v>
      </c>
      <c r="E208" s="3" cm="1">
        <f t="array" ref="E208">MIN(IFERROR(IF(D208-{0;1;2;3;4;5;6;7}&gt;=0,MATCH(D208-{0;1;2;3;4;5;6;7},D209:D$828,0)-1,""),""))</f>
        <v>0</v>
      </c>
      <c r="F208" s="4" t="s">
        <v>20</v>
      </c>
      <c r="G208" s="4" t="s">
        <v>27</v>
      </c>
      <c r="H208" s="4" t="s">
        <v>28</v>
      </c>
      <c r="I208" s="4" t="s">
        <v>18</v>
      </c>
      <c r="J208" s="4" t="s">
        <v>18</v>
      </c>
      <c r="K208" s="5">
        <v>1</v>
      </c>
      <c r="L208" s="5">
        <v>60.79</v>
      </c>
      <c r="M208" s="5">
        <f>IFERROR(_xlfn.XLOOKUP(Tableau2[[#This Row],[Groupe rem. article]],remises!$B$2:$B$5,remises!$C$2:$C$5),0)</f>
        <v>0.57999999999999996</v>
      </c>
      <c r="N208" s="5">
        <f t="shared" si="3"/>
        <v>0</v>
      </c>
      <c r="O208" s="5" t="str">
        <f ca="1">IFERROR(SUM(OFFSET(Tableau2[[#This Row],[MLP]],1,1,Tableau2[[#This Row],[nb sous niveau]],1)),"")</f>
        <v/>
      </c>
      <c r="P208" s="5">
        <f>IF(Tableau2[[#This Row],[Type Ligne Richel]]="détail",Tableau2[[#This Row],[Quantité Totale]]*Tableau2[[#This Row],[Prix unitaire HT]]*(1-Tableau2[[#This Row],[% remise ligne]])*(1+Tableau2[[#This Row],[comm]]),"")</f>
        <v>25.5318</v>
      </c>
      <c r="Q208" s="5" cm="1">
        <f t="array" aca="1" ref="Q20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25.5318</v>
      </c>
      <c r="R208" s="4" t="s">
        <v>26</v>
      </c>
      <c r="S208" s="5">
        <v>8.4139999999999997</v>
      </c>
      <c r="T208" s="5">
        <v>8.4139999999999997</v>
      </c>
    </row>
    <row r="209" spans="1:20" x14ac:dyDescent="0.2">
      <c r="A209" s="3">
        <v>23020000</v>
      </c>
      <c r="B209" s="4" t="s">
        <v>19</v>
      </c>
      <c r="C209" s="3">
        <v>4</v>
      </c>
      <c r="D209" s="3">
        <f>IF(Tableau2[[#This Row],[Parent]]="oui",Tableau2[[#This Row],[Niveau]]+1,IF(B208="oui",Tableau2[[#This Row],[Niveau]]+1,D208))</f>
        <v>5</v>
      </c>
      <c r="E209" s="3" cm="1">
        <f t="array" ref="E209">MIN(IFERROR(IF(D209-{0;1;2;3;4;5;6;7}&gt;=0,MATCH(D209-{0;1;2;3;4;5;6;7},D210:D$828,0)-1,""),""))</f>
        <v>0</v>
      </c>
      <c r="F209" s="4" t="s">
        <v>20</v>
      </c>
      <c r="G209" s="4" t="s">
        <v>46</v>
      </c>
      <c r="H209" s="4" t="s">
        <v>47</v>
      </c>
      <c r="I209" s="4" t="s">
        <v>18</v>
      </c>
      <c r="J209" s="4" t="s">
        <v>18</v>
      </c>
      <c r="K209" s="5">
        <v>2</v>
      </c>
      <c r="L209" s="5">
        <v>0.84</v>
      </c>
      <c r="M209" s="5">
        <f>IFERROR(_xlfn.XLOOKUP(Tableau2[[#This Row],[Groupe rem. article]],remises!$B$2:$B$5,remises!$C$2:$C$5),0)</f>
        <v>0.53</v>
      </c>
      <c r="N209" s="5">
        <f t="shared" si="3"/>
        <v>0</v>
      </c>
      <c r="O209" s="5" t="str">
        <f ca="1">IFERROR(SUM(OFFSET(Tableau2[[#This Row],[MLP]],1,1,Tableau2[[#This Row],[nb sous niveau]],1)),"")</f>
        <v/>
      </c>
      <c r="P209" s="5">
        <f>IF(Tableau2[[#This Row],[Type Ligne Richel]]="détail",Tableau2[[#This Row],[Quantité Totale]]*Tableau2[[#This Row],[Prix unitaire HT]]*(1-Tableau2[[#This Row],[% remise ligne]])*(1+Tableau2[[#This Row],[comm]]),"")</f>
        <v>0.78959999999999997</v>
      </c>
      <c r="Q209" s="5" cm="1">
        <f t="array" aca="1" ref="Q20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0.78959999999999997</v>
      </c>
      <c r="R209" s="4" t="s">
        <v>35</v>
      </c>
      <c r="S209" s="5">
        <v>4.4999999999999998E-2</v>
      </c>
      <c r="T209" s="5">
        <v>0.09</v>
      </c>
    </row>
    <row r="210" spans="1:20" x14ac:dyDescent="0.2">
      <c r="A210" s="3">
        <v>23030000</v>
      </c>
      <c r="B210" s="4" t="s">
        <v>19</v>
      </c>
      <c r="C210" s="3">
        <v>4</v>
      </c>
      <c r="D210" s="3">
        <f>IF(Tableau2[[#This Row],[Parent]]="oui",Tableau2[[#This Row],[Niveau]]+1,IF(B209="oui",Tableau2[[#This Row],[Niveau]]+1,D209))</f>
        <v>5</v>
      </c>
      <c r="E210" s="3" cm="1">
        <f t="array" ref="E210">MIN(IFERROR(IF(D210-{0;1;2;3;4;5;6;7}&gt;=0,MATCH(D210-{0;1;2;3;4;5;6;7},D211:D$828,0)-1,""),""))</f>
        <v>0</v>
      </c>
      <c r="F210" s="4" t="s">
        <v>20</v>
      </c>
      <c r="G210" s="4" t="s">
        <v>33</v>
      </c>
      <c r="H210" s="4" t="s">
        <v>34</v>
      </c>
      <c r="I210" s="4" t="s">
        <v>18</v>
      </c>
      <c r="J210" s="4" t="s">
        <v>18</v>
      </c>
      <c r="K210" s="5">
        <v>2</v>
      </c>
      <c r="L210" s="5">
        <v>0.21</v>
      </c>
      <c r="M210" s="5">
        <f>IFERROR(_xlfn.XLOOKUP(Tableau2[[#This Row],[Groupe rem. article]],remises!$B$2:$B$5,remises!$C$2:$C$5),0)</f>
        <v>0.53</v>
      </c>
      <c r="N210" s="5">
        <f t="shared" si="3"/>
        <v>0</v>
      </c>
      <c r="O210" s="5" t="str">
        <f ca="1">IFERROR(SUM(OFFSET(Tableau2[[#This Row],[MLP]],1,1,Tableau2[[#This Row],[nb sous niveau]],1)),"")</f>
        <v/>
      </c>
      <c r="P210" s="5">
        <f>IF(Tableau2[[#This Row],[Type Ligne Richel]]="détail",Tableau2[[#This Row],[Quantité Totale]]*Tableau2[[#This Row],[Prix unitaire HT]]*(1-Tableau2[[#This Row],[% remise ligne]])*(1+Tableau2[[#This Row],[comm]]),"")</f>
        <v>0.19739999999999999</v>
      </c>
      <c r="Q210" s="5" cm="1">
        <f t="array" aca="1" ref="Q21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0.19739999999999999</v>
      </c>
      <c r="R210" s="4" t="s">
        <v>35</v>
      </c>
      <c r="S210" s="5">
        <v>0.01</v>
      </c>
      <c r="T210" s="5">
        <v>0.02</v>
      </c>
    </row>
    <row r="211" spans="1:20" x14ac:dyDescent="0.2">
      <c r="A211" s="3">
        <v>23040000</v>
      </c>
      <c r="B211" s="4" t="s">
        <v>19</v>
      </c>
      <c r="C211" s="3">
        <v>4</v>
      </c>
      <c r="D211" s="3">
        <f>IF(Tableau2[[#This Row],[Parent]]="oui",Tableau2[[#This Row],[Niveau]]+1,IF(B210="oui",Tableau2[[#This Row],[Niveau]]+1,D210))</f>
        <v>5</v>
      </c>
      <c r="E211" s="3" cm="1">
        <f t="array" ref="E211">MIN(IFERROR(IF(D211-{0;1;2;3;4;5;6;7}&gt;=0,MATCH(D211-{0;1;2;3;4;5;6;7},D212:D$828,0)-1,""),""))</f>
        <v>0</v>
      </c>
      <c r="F211" s="4" t="s">
        <v>20</v>
      </c>
      <c r="G211" s="4" t="s">
        <v>203</v>
      </c>
      <c r="H211" s="4" t="s">
        <v>204</v>
      </c>
      <c r="I211" s="4" t="s">
        <v>18</v>
      </c>
      <c r="J211" s="4" t="s">
        <v>18</v>
      </c>
      <c r="K211" s="5">
        <v>3</v>
      </c>
      <c r="L211" s="5">
        <v>32.57</v>
      </c>
      <c r="M211" s="5">
        <f>IFERROR(_xlfn.XLOOKUP(Tableau2[[#This Row],[Groupe rem. article]],remises!$B$2:$B$5,remises!$C$2:$C$5),0)</f>
        <v>0.57999999999999996</v>
      </c>
      <c r="N211" s="5">
        <f t="shared" si="3"/>
        <v>0</v>
      </c>
      <c r="O211" s="5" t="str">
        <f ca="1">IFERROR(SUM(OFFSET(Tableau2[[#This Row],[MLP]],1,1,Tableau2[[#This Row],[nb sous niveau]],1)),"")</f>
        <v/>
      </c>
      <c r="P211" s="5">
        <f>IF(Tableau2[[#This Row],[Type Ligne Richel]]="détail",Tableau2[[#This Row],[Quantité Totale]]*Tableau2[[#This Row],[Prix unitaire HT]]*(1-Tableau2[[#This Row],[% remise ligne]])*(1+Tableau2[[#This Row],[comm]]),"")</f>
        <v>41.03820000000001</v>
      </c>
      <c r="Q211" s="5" cm="1">
        <f t="array" aca="1" ref="Q21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41.03820000000001</v>
      </c>
      <c r="R211" s="4" t="s">
        <v>26</v>
      </c>
      <c r="S211" s="5">
        <v>4.9000000000000004</v>
      </c>
      <c r="T211" s="5">
        <v>14.7</v>
      </c>
    </row>
    <row r="212" spans="1:20" x14ac:dyDescent="0.2">
      <c r="A212" s="3">
        <v>23050000</v>
      </c>
      <c r="B212" s="4" t="s">
        <v>19</v>
      </c>
      <c r="C212" s="3">
        <v>4</v>
      </c>
      <c r="D212" s="3">
        <f>IF(Tableau2[[#This Row],[Parent]]="oui",Tableau2[[#This Row],[Niveau]]+1,IF(B211="oui",Tableau2[[#This Row],[Niveau]]+1,D211))</f>
        <v>5</v>
      </c>
      <c r="E212" s="3" cm="1">
        <f t="array" ref="E212">MIN(IFERROR(IF(D212-{0;1;2;3;4;5;6;7}&gt;=0,MATCH(D212-{0;1;2;3;4;5;6;7},D213:D$828,0)-1,""),""))</f>
        <v>0</v>
      </c>
      <c r="F212" s="4" t="s">
        <v>20</v>
      </c>
      <c r="G212" s="4" t="s">
        <v>205</v>
      </c>
      <c r="H212" s="4" t="s">
        <v>206</v>
      </c>
      <c r="I212" s="4" t="s">
        <v>18</v>
      </c>
      <c r="J212" s="4" t="s">
        <v>18</v>
      </c>
      <c r="K212" s="5">
        <v>6</v>
      </c>
      <c r="L212" s="5">
        <v>2.73</v>
      </c>
      <c r="M212" s="5">
        <f>IFERROR(_xlfn.XLOOKUP(Tableau2[[#This Row],[Groupe rem. article]],remises!$B$2:$B$5,remises!$C$2:$C$5),0)</f>
        <v>0.53</v>
      </c>
      <c r="N212" s="5">
        <f t="shared" si="3"/>
        <v>0</v>
      </c>
      <c r="O212" s="5" t="str">
        <f ca="1">IFERROR(SUM(OFFSET(Tableau2[[#This Row],[MLP]],1,1,Tableau2[[#This Row],[nb sous niveau]],1)),"")</f>
        <v/>
      </c>
      <c r="P212" s="5">
        <f>IF(Tableau2[[#This Row],[Type Ligne Richel]]="détail",Tableau2[[#This Row],[Quantité Totale]]*Tableau2[[#This Row],[Prix unitaire HT]]*(1-Tableau2[[#This Row],[% remise ligne]])*(1+Tableau2[[#This Row],[comm]]),"")</f>
        <v>7.698599999999999</v>
      </c>
      <c r="Q212" s="5" cm="1">
        <f t="array" aca="1" ref="Q21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7.698599999999999</v>
      </c>
      <c r="R212" s="4" t="s">
        <v>35</v>
      </c>
      <c r="S212" s="5">
        <v>0.3</v>
      </c>
      <c r="T212" s="5">
        <v>1.8</v>
      </c>
    </row>
    <row r="213" spans="1:20" x14ac:dyDescent="0.2">
      <c r="A213" s="3">
        <v>23060000</v>
      </c>
      <c r="B213" s="4" t="s">
        <v>19</v>
      </c>
      <c r="C213" s="3">
        <v>4</v>
      </c>
      <c r="D213" s="3">
        <f>IF(Tableau2[[#This Row],[Parent]]="oui",Tableau2[[#This Row],[Niveau]]+1,IF(B212="oui",Tableau2[[#This Row],[Niveau]]+1,D212))</f>
        <v>5</v>
      </c>
      <c r="E213" s="3" cm="1">
        <f t="array" ref="E213">MIN(IFERROR(IF(D213-{0;1;2;3;4;5;6;7}&gt;=0,MATCH(D213-{0;1;2;3;4;5;6;7},D214:D$828,0)-1,""),""))</f>
        <v>0</v>
      </c>
      <c r="F213" s="4" t="s">
        <v>20</v>
      </c>
      <c r="G213" s="4" t="s">
        <v>207</v>
      </c>
      <c r="H213" s="4" t="s">
        <v>208</v>
      </c>
      <c r="I213" s="4" t="s">
        <v>18</v>
      </c>
      <c r="J213" s="4" t="s">
        <v>18</v>
      </c>
      <c r="K213" s="5">
        <v>6</v>
      </c>
      <c r="L213" s="5">
        <v>1.45</v>
      </c>
      <c r="M213" s="5">
        <f>IFERROR(_xlfn.XLOOKUP(Tableau2[[#This Row],[Groupe rem. article]],remises!$B$2:$B$5,remises!$C$2:$C$5),0)</f>
        <v>0.53</v>
      </c>
      <c r="N213" s="5">
        <f t="shared" si="3"/>
        <v>0</v>
      </c>
      <c r="O213" s="5" t="str">
        <f ca="1">IFERROR(SUM(OFFSET(Tableau2[[#This Row],[MLP]],1,1,Tableau2[[#This Row],[nb sous niveau]],1)),"")</f>
        <v/>
      </c>
      <c r="P213" s="5">
        <f>IF(Tableau2[[#This Row],[Type Ligne Richel]]="détail",Tableau2[[#This Row],[Quantité Totale]]*Tableau2[[#This Row],[Prix unitaire HT]]*(1-Tableau2[[#This Row],[% remise ligne]])*(1+Tableau2[[#This Row],[comm]]),"")</f>
        <v>4.0889999999999995</v>
      </c>
      <c r="Q213" s="5" cm="1">
        <f t="array" aca="1" ref="Q21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4.0889999999999995</v>
      </c>
      <c r="R213" s="4" t="s">
        <v>35</v>
      </c>
      <c r="S213" s="5">
        <v>0.14299999999999999</v>
      </c>
      <c r="T213" s="5">
        <v>0.85799999999999998</v>
      </c>
    </row>
    <row r="214" spans="1:20" x14ac:dyDescent="0.2">
      <c r="A214" s="3">
        <v>23070000</v>
      </c>
      <c r="B214" s="4" t="s">
        <v>19</v>
      </c>
      <c r="C214" s="3">
        <v>4</v>
      </c>
      <c r="D214" s="3">
        <f>IF(Tableau2[[#This Row],[Parent]]="oui",Tableau2[[#This Row],[Niveau]]+1,IF(B213="oui",Tableau2[[#This Row],[Niveau]]+1,D213))</f>
        <v>5</v>
      </c>
      <c r="E214" s="3" cm="1">
        <f t="array" ref="E214">MIN(IFERROR(IF(D214-{0;1;2;3;4;5;6;7}&gt;=0,MATCH(D214-{0;1;2;3;4;5;6;7},D215:D$828,0)-1,""),""))</f>
        <v>0</v>
      </c>
      <c r="F214" s="4" t="s">
        <v>20</v>
      </c>
      <c r="G214" s="4" t="s">
        <v>187</v>
      </c>
      <c r="H214" s="4" t="s">
        <v>188</v>
      </c>
      <c r="I214" s="4" t="s">
        <v>18</v>
      </c>
      <c r="J214" s="4" t="s">
        <v>18</v>
      </c>
      <c r="K214" s="5">
        <v>60</v>
      </c>
      <c r="L214" s="5">
        <v>0.06</v>
      </c>
      <c r="M214" s="5">
        <f>IFERROR(_xlfn.XLOOKUP(Tableau2[[#This Row],[Groupe rem. article]],remises!$B$2:$B$5,remises!$C$2:$C$5),0)</f>
        <v>0.53</v>
      </c>
      <c r="N214" s="5">
        <f t="shared" si="3"/>
        <v>0</v>
      </c>
      <c r="O214" s="5" t="str">
        <f ca="1">IFERROR(SUM(OFFSET(Tableau2[[#This Row],[MLP]],1,1,Tableau2[[#This Row],[nb sous niveau]],1)),"")</f>
        <v/>
      </c>
      <c r="P214" s="5">
        <f>IF(Tableau2[[#This Row],[Type Ligne Richel]]="détail",Tableau2[[#This Row],[Quantité Totale]]*Tableau2[[#This Row],[Prix unitaire HT]]*(1-Tableau2[[#This Row],[% remise ligne]])*(1+Tableau2[[#This Row],[comm]]),"")</f>
        <v>1.6919999999999997</v>
      </c>
      <c r="Q214" s="5" cm="1">
        <f t="array" aca="1" ref="Q21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1.6919999999999997</v>
      </c>
      <c r="R214" s="4" t="s">
        <v>35</v>
      </c>
      <c r="S214" s="5">
        <v>3.0000000000000001E-3</v>
      </c>
      <c r="T214" s="5">
        <v>0.18</v>
      </c>
    </row>
    <row r="215" spans="1:20" x14ac:dyDescent="0.2">
      <c r="A215" s="3">
        <v>23080000</v>
      </c>
      <c r="B215" s="4" t="s">
        <v>19</v>
      </c>
      <c r="C215" s="3">
        <v>4</v>
      </c>
      <c r="D215" s="3">
        <f>IF(Tableau2[[#This Row],[Parent]]="oui",Tableau2[[#This Row],[Niveau]]+1,IF(B214="oui",Tableau2[[#This Row],[Niveau]]+1,D214))</f>
        <v>5</v>
      </c>
      <c r="E215" s="3" cm="1">
        <f t="array" ref="E215">MIN(IFERROR(IF(D215-{0;1;2;3;4;5;6;7}&gt;=0,MATCH(D215-{0;1;2;3;4;5;6;7},D216:D$828,0)-1,""),""))</f>
        <v>0</v>
      </c>
      <c r="F215" s="4" t="s">
        <v>20</v>
      </c>
      <c r="G215" s="4" t="s">
        <v>209</v>
      </c>
      <c r="H215" s="4" t="s">
        <v>210</v>
      </c>
      <c r="I215" s="4" t="s">
        <v>18</v>
      </c>
      <c r="J215" s="4" t="s">
        <v>18</v>
      </c>
      <c r="K215" s="5">
        <v>6</v>
      </c>
      <c r="L215" s="5">
        <v>5.61</v>
      </c>
      <c r="M215" s="5">
        <f>IFERROR(_xlfn.XLOOKUP(Tableau2[[#This Row],[Groupe rem. article]],remises!$B$2:$B$5,remises!$C$2:$C$5),0)</f>
        <v>0.53</v>
      </c>
      <c r="N215" s="5">
        <f t="shared" si="3"/>
        <v>0</v>
      </c>
      <c r="O215" s="5" t="str">
        <f ca="1">IFERROR(SUM(OFFSET(Tableau2[[#This Row],[MLP]],1,1,Tableau2[[#This Row],[nb sous niveau]],1)),"")</f>
        <v/>
      </c>
      <c r="P215" s="5">
        <f>IF(Tableau2[[#This Row],[Type Ligne Richel]]="détail",Tableau2[[#This Row],[Quantité Totale]]*Tableau2[[#This Row],[Prix unitaire HT]]*(1-Tableau2[[#This Row],[% remise ligne]])*(1+Tableau2[[#This Row],[comm]]),"")</f>
        <v>15.820200000000002</v>
      </c>
      <c r="Q215" s="5" cm="1">
        <f t="array" aca="1" ref="Q21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15.820200000000002</v>
      </c>
      <c r="R215" s="4" t="s">
        <v>35</v>
      </c>
      <c r="S215" s="5">
        <v>0.02</v>
      </c>
      <c r="T215" s="5">
        <v>0.12</v>
      </c>
    </row>
    <row r="216" spans="1:20" x14ac:dyDescent="0.2">
      <c r="A216" s="3">
        <v>23090000</v>
      </c>
      <c r="B216" s="4" t="s">
        <v>19</v>
      </c>
      <c r="C216" s="3">
        <v>4</v>
      </c>
      <c r="D216" s="3">
        <f>IF(Tableau2[[#This Row],[Parent]]="oui",Tableau2[[#This Row],[Niveau]]+1,IF(B215="oui",Tableau2[[#This Row],[Niveau]]+1,D215))</f>
        <v>5</v>
      </c>
      <c r="E216" s="3" cm="1">
        <f t="array" ref="E216">MIN(IFERROR(IF(D216-{0;1;2;3;4;5;6;7}&gt;=0,MATCH(D216-{0;1;2;3;4;5;6;7},D217:D$828,0)-1,""),""))</f>
        <v>0</v>
      </c>
      <c r="F216" s="4" t="s">
        <v>20</v>
      </c>
      <c r="G216" s="4" t="s">
        <v>56</v>
      </c>
      <c r="H216" s="4" t="s">
        <v>57</v>
      </c>
      <c r="I216" s="4" t="s">
        <v>18</v>
      </c>
      <c r="J216" s="4" t="s">
        <v>18</v>
      </c>
      <c r="K216" s="5">
        <v>10</v>
      </c>
      <c r="L216" s="5">
        <v>7.0000000000000007E-2</v>
      </c>
      <c r="M216" s="5">
        <f>IFERROR(_xlfn.XLOOKUP(Tableau2[[#This Row],[Groupe rem. article]],remises!$B$2:$B$5,remises!$C$2:$C$5),0)</f>
        <v>0.53</v>
      </c>
      <c r="N216" s="5">
        <f t="shared" si="3"/>
        <v>0</v>
      </c>
      <c r="O216" s="5" t="str">
        <f ca="1">IFERROR(SUM(OFFSET(Tableau2[[#This Row],[MLP]],1,1,Tableau2[[#This Row],[nb sous niveau]],1)),"")</f>
        <v/>
      </c>
      <c r="P216" s="5">
        <f>IF(Tableau2[[#This Row],[Type Ligne Richel]]="détail",Tableau2[[#This Row],[Quantité Totale]]*Tableau2[[#This Row],[Prix unitaire HT]]*(1-Tableau2[[#This Row],[% remise ligne]])*(1+Tableau2[[#This Row],[comm]]),"")</f>
        <v>0.32900000000000001</v>
      </c>
      <c r="Q216" s="5" cm="1">
        <f t="array" aca="1" ref="Q21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0.32900000000000001</v>
      </c>
      <c r="R216" s="4" t="s">
        <v>35</v>
      </c>
      <c r="S216" s="5">
        <v>3.0000000000000001E-3</v>
      </c>
      <c r="T216" s="5">
        <v>0.03</v>
      </c>
    </row>
    <row r="217" spans="1:20" x14ac:dyDescent="0.2">
      <c r="A217" s="3">
        <v>23100000</v>
      </c>
      <c r="B217" s="4" t="s">
        <v>19</v>
      </c>
      <c r="C217" s="3">
        <v>4</v>
      </c>
      <c r="D217" s="3">
        <f>IF(Tableau2[[#This Row],[Parent]]="oui",Tableau2[[#This Row],[Niveau]]+1,IF(B216="oui",Tableau2[[#This Row],[Niveau]]+1,D216))</f>
        <v>5</v>
      </c>
      <c r="E217" s="3" cm="1">
        <f t="array" ref="E217">MIN(IFERROR(IF(D217-{0;1;2;3;4;5;6;7}&gt;=0,MATCH(D217-{0;1;2;3;4;5;6;7},D218:D$828,0)-1,""),""))</f>
        <v>0</v>
      </c>
      <c r="F217" s="4" t="s">
        <v>20</v>
      </c>
      <c r="G217" s="4" t="s">
        <v>29</v>
      </c>
      <c r="H217" s="4" t="s">
        <v>30</v>
      </c>
      <c r="I217" s="4" t="s">
        <v>18</v>
      </c>
      <c r="J217" s="4" t="s">
        <v>18</v>
      </c>
      <c r="K217" s="5">
        <v>2</v>
      </c>
      <c r="L217" s="5">
        <v>73.47</v>
      </c>
      <c r="M217" s="5">
        <f>IFERROR(_xlfn.XLOOKUP(Tableau2[[#This Row],[Groupe rem. article]],remises!$B$2:$B$5,remises!$C$2:$C$5),0)</f>
        <v>0.57999999999999996</v>
      </c>
      <c r="N217" s="5">
        <f t="shared" si="3"/>
        <v>0</v>
      </c>
      <c r="O217" s="5" t="str">
        <f ca="1">IFERROR(SUM(OFFSET(Tableau2[[#This Row],[MLP]],1,1,Tableau2[[#This Row],[nb sous niveau]],1)),"")</f>
        <v/>
      </c>
      <c r="P217" s="5">
        <f>IF(Tableau2[[#This Row],[Type Ligne Richel]]="détail",Tableau2[[#This Row],[Quantité Totale]]*Tableau2[[#This Row],[Prix unitaire HT]]*(1-Tableau2[[#This Row],[% remise ligne]])*(1+Tableau2[[#This Row],[comm]]),"")</f>
        <v>61.714800000000004</v>
      </c>
      <c r="Q217" s="5" cm="1">
        <f t="array" aca="1" ref="Q21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61.714800000000004</v>
      </c>
      <c r="R217" s="4" t="s">
        <v>26</v>
      </c>
      <c r="S217" s="5">
        <v>11.295</v>
      </c>
      <c r="T217" s="5">
        <v>22.59</v>
      </c>
    </row>
    <row r="218" spans="1:20" x14ac:dyDescent="0.2">
      <c r="A218" s="3">
        <v>23110000</v>
      </c>
      <c r="B218" s="4" t="s">
        <v>19</v>
      </c>
      <c r="C218" s="3">
        <v>4</v>
      </c>
      <c r="D218" s="3">
        <f>IF(Tableau2[[#This Row],[Parent]]="oui",Tableau2[[#This Row],[Niveau]]+1,IF(B217="oui",Tableau2[[#This Row],[Niveau]]+1,D217))</f>
        <v>5</v>
      </c>
      <c r="E218" s="3" cm="1">
        <f t="array" ref="E218">MIN(IFERROR(IF(D218-{0;1;2;3;4;5;6;7}&gt;=0,MATCH(D218-{0;1;2;3;4;5;6;7},D219:D$828,0)-1,""),""))</f>
        <v>0</v>
      </c>
      <c r="F218" s="4" t="s">
        <v>20</v>
      </c>
      <c r="G218" s="4" t="s">
        <v>211</v>
      </c>
      <c r="H218" s="4" t="s">
        <v>212</v>
      </c>
      <c r="I218" s="4" t="s">
        <v>18</v>
      </c>
      <c r="J218" s="4" t="s">
        <v>18</v>
      </c>
      <c r="K218" s="5">
        <v>12</v>
      </c>
      <c r="L218" s="5">
        <v>1.02</v>
      </c>
      <c r="M218" s="5">
        <f>IFERROR(_xlfn.XLOOKUP(Tableau2[[#This Row],[Groupe rem. article]],remises!$B$2:$B$5,remises!$C$2:$C$5),0)</f>
        <v>0.25</v>
      </c>
      <c r="N218" s="5">
        <f t="shared" si="3"/>
        <v>0</v>
      </c>
      <c r="O218" s="5" t="str">
        <f ca="1">IFERROR(SUM(OFFSET(Tableau2[[#This Row],[MLP]],1,1,Tableau2[[#This Row],[nb sous niveau]],1)),"")</f>
        <v/>
      </c>
      <c r="P218" s="5">
        <f>IF(Tableau2[[#This Row],[Type Ligne Richel]]="détail",Tableau2[[#This Row],[Quantité Totale]]*Tableau2[[#This Row],[Prix unitaire HT]]*(1-Tableau2[[#This Row],[% remise ligne]])*(1+Tableau2[[#This Row],[comm]]),"")</f>
        <v>9.18</v>
      </c>
      <c r="Q218" s="5" cm="1">
        <f t="array" aca="1" ref="Q21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9.18</v>
      </c>
      <c r="R218" s="4" t="s">
        <v>64</v>
      </c>
      <c r="S218" s="5">
        <v>0.05</v>
      </c>
      <c r="T218" s="5">
        <v>0.6</v>
      </c>
    </row>
    <row r="219" spans="1:20" x14ac:dyDescent="0.2">
      <c r="A219" s="3">
        <v>24000000</v>
      </c>
      <c r="B219" s="4" t="s">
        <v>19</v>
      </c>
      <c r="C219" s="3">
        <v>3</v>
      </c>
      <c r="D219" s="3">
        <f>IF(Tableau2[[#This Row],[Parent]]="oui",Tableau2[[#This Row],[Niveau]]+1,IF(B218="oui",Tableau2[[#This Row],[Niveau]]+1,D218))</f>
        <v>5</v>
      </c>
      <c r="E219" s="3" cm="1">
        <f t="array" ref="E219">MIN(IFERROR(IF(D219-{0;1;2;3;4;5;6;7}&gt;=0,MATCH(D219-{0;1;2;3;4;5;6;7},D220:D$828,0)-1,""),""))</f>
        <v>0</v>
      </c>
      <c r="F219" s="4" t="s">
        <v>20</v>
      </c>
      <c r="G219" s="4" t="s">
        <v>213</v>
      </c>
      <c r="H219" s="4" t="s">
        <v>214</v>
      </c>
      <c r="I219" s="4" t="s">
        <v>18</v>
      </c>
      <c r="J219" s="4" t="s">
        <v>18</v>
      </c>
      <c r="K219" s="5">
        <v>4</v>
      </c>
      <c r="L219" s="5">
        <v>112.02</v>
      </c>
      <c r="M219" s="5">
        <f>IFERROR(_xlfn.XLOOKUP(Tableau2[[#This Row],[Groupe rem. article]],remises!$B$2:$B$5,remises!$C$2:$C$5),0)</f>
        <v>0.25</v>
      </c>
      <c r="N219" s="5">
        <f t="shared" si="3"/>
        <v>0</v>
      </c>
      <c r="O219" s="5" t="str">
        <f ca="1">IFERROR(SUM(OFFSET(Tableau2[[#This Row],[MLP]],1,1,Tableau2[[#This Row],[nb sous niveau]],1)),"")</f>
        <v/>
      </c>
      <c r="P219" s="5">
        <f>IF(Tableau2[[#This Row],[Type Ligne Richel]]="détail",Tableau2[[#This Row],[Quantité Totale]]*Tableau2[[#This Row],[Prix unitaire HT]]*(1-Tableau2[[#This Row],[% remise ligne]])*(1+Tableau2[[#This Row],[comm]]),"")</f>
        <v>336.06</v>
      </c>
      <c r="Q219" s="5" cm="1">
        <f t="array" aca="1" ref="Q21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336.06</v>
      </c>
      <c r="R219" s="4" t="s">
        <v>64</v>
      </c>
      <c r="S219" s="5">
        <v>3.3</v>
      </c>
      <c r="T219" s="5">
        <v>13.2</v>
      </c>
    </row>
    <row r="220" spans="1:20" x14ac:dyDescent="0.2">
      <c r="A220" s="3">
        <v>25000000</v>
      </c>
      <c r="B220" s="4" t="s">
        <v>14</v>
      </c>
      <c r="C220" s="3">
        <v>1</v>
      </c>
      <c r="D220" s="3">
        <f>IF(Tableau2[[#This Row],[Parent]]="oui",Tableau2[[#This Row],[Niveau]]+1,IF(B219="oui",Tableau2[[#This Row],[Niveau]]+1,D219))</f>
        <v>2</v>
      </c>
      <c r="E220" s="3" cm="1">
        <f t="array" ref="E220">MIN(IFERROR(IF(D220-{0;1;2;3;4;5;6;7}&gt;=0,MATCH(D220-{0;1;2;3;4;5;6;7},D221:D$828,0)-1,""),""))</f>
        <v>205</v>
      </c>
      <c r="F220" s="4" t="s">
        <v>15</v>
      </c>
      <c r="G220" s="4" t="s">
        <v>18</v>
      </c>
      <c r="H220" s="4" t="s">
        <v>215</v>
      </c>
      <c r="I220" s="4" t="s">
        <v>18</v>
      </c>
      <c r="J220" s="4" t="s">
        <v>18</v>
      </c>
      <c r="K220" s="5">
        <v>1</v>
      </c>
      <c r="L220" s="5">
        <v>40452.980000000003</v>
      </c>
      <c r="M220" s="5">
        <f>IFERROR(_xlfn.XLOOKUP(Tableau2[[#This Row],[Groupe rem. article]],remises!$B$2:$B$5,remises!$C$2:$C$5),0)</f>
        <v>0</v>
      </c>
      <c r="N220" s="5">
        <f t="shared" si="3"/>
        <v>0</v>
      </c>
      <c r="O220" s="5">
        <f ca="1">IFERROR(SUM(OFFSET(Tableau2[[#This Row],[MLP]],1,1,Tableau2[[#This Row],[nb sous niveau]],1)),"")</f>
        <v>20405.27115</v>
      </c>
      <c r="P220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220" s="5" cm="1">
        <f t="array" aca="1" ref="Q22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20405.27115</v>
      </c>
      <c r="R220" s="4" t="s">
        <v>18</v>
      </c>
      <c r="S220" s="5">
        <v>269.08550000000002</v>
      </c>
      <c r="T220" s="5">
        <v>5154.9101600000004</v>
      </c>
    </row>
    <row r="221" spans="1:20" x14ac:dyDescent="0.2">
      <c r="A221" s="3">
        <v>26000000</v>
      </c>
      <c r="B221" s="4" t="s">
        <v>14</v>
      </c>
      <c r="C221" s="3">
        <v>2</v>
      </c>
      <c r="D221" s="3">
        <f>IF(Tableau2[[#This Row],[Parent]]="oui",Tableau2[[#This Row],[Niveau]]+1,IF(B220="oui",Tableau2[[#This Row],[Niveau]]+1,D220))</f>
        <v>3</v>
      </c>
      <c r="E221" s="3" cm="1">
        <f t="array" ref="E221">MIN(IFERROR(IF(D221-{0;1;2;3;4;5;6;7}&gt;=0,MATCH(D221-{0;1;2;3;4;5;6;7},D222:D$828,0)-1,""),""))</f>
        <v>153</v>
      </c>
      <c r="F221" s="4" t="s">
        <v>15</v>
      </c>
      <c r="G221" s="4" t="s">
        <v>18</v>
      </c>
      <c r="H221" s="4" t="s">
        <v>216</v>
      </c>
      <c r="I221" s="4" t="s">
        <v>18</v>
      </c>
      <c r="J221" s="4" t="s">
        <v>18</v>
      </c>
      <c r="K221" s="5">
        <v>1</v>
      </c>
      <c r="L221" s="5">
        <v>29073.73</v>
      </c>
      <c r="M221" s="5">
        <f>IFERROR(_xlfn.XLOOKUP(Tableau2[[#This Row],[Groupe rem. article]],remises!$B$2:$B$5,remises!$C$2:$C$5),0)</f>
        <v>0</v>
      </c>
      <c r="N221" s="5">
        <f t="shared" si="3"/>
        <v>0</v>
      </c>
      <c r="O221" s="5">
        <f ca="1">IFERROR(SUM(OFFSET(Tableau2[[#This Row],[MLP]],1,1,Tableau2[[#This Row],[nb sous niveau]],1)),"")</f>
        <v>12802.331298000003</v>
      </c>
      <c r="P221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221" s="5" cm="1">
        <f t="array" aca="1" ref="Q22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12802.331298000003</v>
      </c>
      <c r="R221" s="4" t="s">
        <v>18</v>
      </c>
      <c r="S221" s="5">
        <v>203.94550000000001</v>
      </c>
      <c r="T221" s="5">
        <v>4088.9189999999999</v>
      </c>
    </row>
    <row r="222" spans="1:20" x14ac:dyDescent="0.2">
      <c r="A222" s="3">
        <v>27000000</v>
      </c>
      <c r="B222" s="4" t="s">
        <v>14</v>
      </c>
      <c r="C222" s="3">
        <v>3</v>
      </c>
      <c r="D222" s="3">
        <f>IF(Tableau2[[#This Row],[Parent]]="oui",Tableau2[[#This Row],[Niveau]]+1,IF(B221="oui",Tableau2[[#This Row],[Niveau]]+1,D221))</f>
        <v>4</v>
      </c>
      <c r="E222" s="3" cm="1">
        <f t="array" ref="E222">MIN(IFERROR(IF(D222-{0;1;2;3;4;5;6;7}&gt;=0,MATCH(D222-{0;1;2;3;4;5;6;7},D223:D$828,0)-1,""),""))</f>
        <v>152</v>
      </c>
      <c r="F222" s="4" t="s">
        <v>15</v>
      </c>
      <c r="G222" s="4" t="s">
        <v>18</v>
      </c>
      <c r="H222" s="4" t="s">
        <v>217</v>
      </c>
      <c r="I222" s="4" t="s">
        <v>18</v>
      </c>
      <c r="J222" s="4" t="s">
        <v>18</v>
      </c>
      <c r="K222" s="5">
        <v>1</v>
      </c>
      <c r="L222" s="5">
        <v>29073.73</v>
      </c>
      <c r="M222" s="5">
        <f>IFERROR(_xlfn.XLOOKUP(Tableau2[[#This Row],[Groupe rem. article]],remises!$B$2:$B$5,remises!$C$2:$C$5),0)</f>
        <v>0</v>
      </c>
      <c r="N222" s="5">
        <f t="shared" si="3"/>
        <v>0</v>
      </c>
      <c r="O222" s="5">
        <f ca="1">IFERROR(SUM(OFFSET(Tableau2[[#This Row],[MLP]],1,1,Tableau2[[#This Row],[nb sous niveau]],1)),"")</f>
        <v>12802.331298000003</v>
      </c>
      <c r="P222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222" s="5" cm="1">
        <f t="array" aca="1" ref="Q22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12802.331298000003</v>
      </c>
      <c r="R222" s="4" t="s">
        <v>18</v>
      </c>
      <c r="S222" s="5">
        <v>203.94550000000001</v>
      </c>
      <c r="T222" s="5">
        <v>4088.9189999999999</v>
      </c>
    </row>
    <row r="223" spans="1:20" x14ac:dyDescent="0.2">
      <c r="A223" s="3">
        <v>28000000</v>
      </c>
      <c r="B223" s="4" t="s">
        <v>14</v>
      </c>
      <c r="C223" s="3">
        <v>4</v>
      </c>
      <c r="D223" s="3">
        <f>IF(Tableau2[[#This Row],[Parent]]="oui",Tableau2[[#This Row],[Niveau]]+1,IF(B222="oui",Tableau2[[#This Row],[Niveau]]+1,D222))</f>
        <v>5</v>
      </c>
      <c r="E223" s="3" cm="1">
        <f t="array" ref="E223">MIN(IFERROR(IF(D223-{0;1;2;3;4;5;6;7}&gt;=0,MATCH(D223-{0;1;2;3;4;5;6;7},D224:D$828,0)-1,""),""))</f>
        <v>13</v>
      </c>
      <c r="F223" s="4" t="s">
        <v>23</v>
      </c>
      <c r="G223" s="4" t="s">
        <v>218</v>
      </c>
      <c r="H223" s="4" t="s">
        <v>219</v>
      </c>
      <c r="I223" s="4" t="s">
        <v>18</v>
      </c>
      <c r="J223" s="4" t="s">
        <v>18</v>
      </c>
      <c r="K223" s="5">
        <v>6</v>
      </c>
      <c r="L223" s="5">
        <v>366.73166666666668</v>
      </c>
      <c r="M223" s="5">
        <f>IFERROR(_xlfn.XLOOKUP(Tableau2[[#This Row],[Groupe rem. article]],remises!$B$2:$B$5,remises!$C$2:$C$5),0)</f>
        <v>0.57999999999999996</v>
      </c>
      <c r="N223" s="5">
        <f t="shared" si="3"/>
        <v>0</v>
      </c>
      <c r="O223" s="5">
        <f ca="1">IFERROR(SUM(OFFSET(Tableau2[[#This Row],[MLP]],1,1,Tableau2[[#This Row],[nb sous niveau]],1)),"")</f>
        <v>937.49198400000012</v>
      </c>
      <c r="P223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223" s="5" cm="1">
        <f t="array" aca="1" ref="Q22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937.49198400000012</v>
      </c>
      <c r="R223" s="4" t="s">
        <v>26</v>
      </c>
      <c r="S223" s="5">
        <v>22.34</v>
      </c>
      <c r="T223" s="5">
        <v>316.44972000000001</v>
      </c>
    </row>
    <row r="224" spans="1:20" x14ac:dyDescent="0.2">
      <c r="A224" s="3">
        <v>28010000</v>
      </c>
      <c r="B224" s="4" t="s">
        <v>19</v>
      </c>
      <c r="C224" s="3">
        <v>5</v>
      </c>
      <c r="D224" s="3">
        <f>IF(Tableau2[[#This Row],[Parent]]="oui",Tableau2[[#This Row],[Niveau]]+1,IF(B223="oui",Tableau2[[#This Row],[Niveau]]+1,D223))</f>
        <v>6</v>
      </c>
      <c r="E224" s="3" cm="1">
        <f t="array" ref="E224">MIN(IFERROR(IF(D224-{0;1;2;3;4;5;6;7}&gt;=0,MATCH(D224-{0;1;2;3;4;5;6;7},D225:D$828,0)-1,""),""))</f>
        <v>0</v>
      </c>
      <c r="F224" s="4" t="s">
        <v>20</v>
      </c>
      <c r="G224" s="4" t="s">
        <v>220</v>
      </c>
      <c r="H224" s="4" t="s">
        <v>221</v>
      </c>
      <c r="I224" s="4" t="s">
        <v>18</v>
      </c>
      <c r="J224" s="4" t="s">
        <v>18</v>
      </c>
      <c r="K224" s="5">
        <v>12</v>
      </c>
      <c r="L224" s="5">
        <v>1.97</v>
      </c>
      <c r="M224" s="5">
        <f>IFERROR(_xlfn.XLOOKUP(Tableau2[[#This Row],[Groupe rem. article]],remises!$B$2:$B$5,remises!$C$2:$C$5),0)</f>
        <v>0.53</v>
      </c>
      <c r="N224" s="5">
        <f t="shared" si="3"/>
        <v>0</v>
      </c>
      <c r="O224" s="5" t="str">
        <f ca="1">IFERROR(SUM(OFFSET(Tableau2[[#This Row],[MLP]],1,1,Tableau2[[#This Row],[nb sous niveau]],1)),"")</f>
        <v/>
      </c>
      <c r="P224" s="5">
        <f>IF(Tableau2[[#This Row],[Type Ligne Richel]]="détail",Tableau2[[#This Row],[Quantité Totale]]*Tableau2[[#This Row],[Prix unitaire HT]]*(1-Tableau2[[#This Row],[% remise ligne]])*(1+Tableau2[[#This Row],[comm]]),"")</f>
        <v>11.110799999999999</v>
      </c>
      <c r="Q224" s="5" cm="1">
        <f t="array" aca="1" ref="Q22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11.110799999999999</v>
      </c>
      <c r="R224" s="4" t="s">
        <v>35</v>
      </c>
      <c r="S224" s="5">
        <v>0.14000000000000001</v>
      </c>
      <c r="T224" s="5">
        <v>1.68</v>
      </c>
    </row>
    <row r="225" spans="1:20" x14ac:dyDescent="0.2">
      <c r="A225" s="3">
        <v>28020000</v>
      </c>
      <c r="B225" s="4" t="s">
        <v>19</v>
      </c>
      <c r="C225" s="3">
        <v>5</v>
      </c>
      <c r="D225" s="3">
        <f>IF(Tableau2[[#This Row],[Parent]]="oui",Tableau2[[#This Row],[Niveau]]+1,IF(B224="oui",Tableau2[[#This Row],[Niveau]]+1,D224))</f>
        <v>6</v>
      </c>
      <c r="E225" s="3" cm="1">
        <f t="array" ref="E225">MIN(IFERROR(IF(D225-{0;1;2;3;4;5;6;7}&gt;=0,MATCH(D225-{0;1;2;3;4;5;6;7},D226:D$828,0)-1,""),""))</f>
        <v>0</v>
      </c>
      <c r="F225" s="4" t="s">
        <v>20</v>
      </c>
      <c r="G225" s="4" t="s">
        <v>222</v>
      </c>
      <c r="H225" s="4" t="s">
        <v>223</v>
      </c>
      <c r="I225" s="4" t="s">
        <v>18</v>
      </c>
      <c r="J225" s="4" t="s">
        <v>18</v>
      </c>
      <c r="K225" s="5">
        <v>18</v>
      </c>
      <c r="L225" s="5">
        <v>1.79</v>
      </c>
      <c r="M225" s="5">
        <f>IFERROR(_xlfn.XLOOKUP(Tableau2[[#This Row],[Groupe rem. article]],remises!$B$2:$B$5,remises!$C$2:$C$5),0)</f>
        <v>0.53</v>
      </c>
      <c r="N225" s="5">
        <f t="shared" si="3"/>
        <v>0</v>
      </c>
      <c r="O225" s="5" t="str">
        <f ca="1">IFERROR(SUM(OFFSET(Tableau2[[#This Row],[MLP]],1,1,Tableau2[[#This Row],[nb sous niveau]],1)),"")</f>
        <v/>
      </c>
      <c r="P225" s="5">
        <f>IF(Tableau2[[#This Row],[Type Ligne Richel]]="détail",Tableau2[[#This Row],[Quantité Totale]]*Tableau2[[#This Row],[Prix unitaire HT]]*(1-Tableau2[[#This Row],[% remise ligne]])*(1+Tableau2[[#This Row],[comm]]),"")</f>
        <v>15.143399999999998</v>
      </c>
      <c r="Q225" s="5" cm="1">
        <f t="array" aca="1" ref="Q22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15.143399999999998</v>
      </c>
      <c r="R225" s="4" t="s">
        <v>35</v>
      </c>
      <c r="S225" s="5">
        <v>0.24</v>
      </c>
      <c r="T225" s="5">
        <v>4.32</v>
      </c>
    </row>
    <row r="226" spans="1:20" x14ac:dyDescent="0.2">
      <c r="A226" s="3">
        <v>28030000</v>
      </c>
      <c r="B226" s="4" t="s">
        <v>19</v>
      </c>
      <c r="C226" s="3">
        <v>5</v>
      </c>
      <c r="D226" s="3">
        <f>IF(Tableau2[[#This Row],[Parent]]="oui",Tableau2[[#This Row],[Niveau]]+1,IF(B225="oui",Tableau2[[#This Row],[Niveau]]+1,D225))</f>
        <v>6</v>
      </c>
      <c r="E226" s="3" cm="1">
        <f t="array" ref="E226">MIN(IFERROR(IF(D226-{0;1;2;3;4;5;6;7}&gt;=0,MATCH(D226-{0;1;2;3;4;5;6;7},D227:D$828,0)-1,""),""))</f>
        <v>0</v>
      </c>
      <c r="F226" s="4" t="s">
        <v>20</v>
      </c>
      <c r="G226" s="4" t="s">
        <v>224</v>
      </c>
      <c r="H226" s="4" t="s">
        <v>225</v>
      </c>
      <c r="I226" s="4" t="s">
        <v>18</v>
      </c>
      <c r="J226" s="4" t="s">
        <v>18</v>
      </c>
      <c r="K226" s="5">
        <v>36</v>
      </c>
      <c r="L226" s="5">
        <v>0.32</v>
      </c>
      <c r="M226" s="5">
        <f>IFERROR(_xlfn.XLOOKUP(Tableau2[[#This Row],[Groupe rem. article]],remises!$B$2:$B$5,remises!$C$2:$C$5),0)</f>
        <v>0.53</v>
      </c>
      <c r="N226" s="5">
        <f t="shared" si="3"/>
        <v>0</v>
      </c>
      <c r="O226" s="5" t="str">
        <f ca="1">IFERROR(SUM(OFFSET(Tableau2[[#This Row],[MLP]],1,1,Tableau2[[#This Row],[nb sous niveau]],1)),"")</f>
        <v/>
      </c>
      <c r="P226" s="5">
        <f>IF(Tableau2[[#This Row],[Type Ligne Richel]]="détail",Tableau2[[#This Row],[Quantité Totale]]*Tableau2[[#This Row],[Prix unitaire HT]]*(1-Tableau2[[#This Row],[% remise ligne]])*(1+Tableau2[[#This Row],[comm]]),"")</f>
        <v>5.4143999999999997</v>
      </c>
      <c r="Q226" s="5" cm="1">
        <f t="array" aca="1" ref="Q22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5.4143999999999997</v>
      </c>
      <c r="R226" s="4" t="s">
        <v>35</v>
      </c>
      <c r="S226" s="5">
        <v>2.5000000000000001E-2</v>
      </c>
      <c r="T226" s="5">
        <v>0.9</v>
      </c>
    </row>
    <row r="227" spans="1:20" x14ac:dyDescent="0.2">
      <c r="A227" s="3">
        <v>28040000</v>
      </c>
      <c r="B227" s="4" t="s">
        <v>19</v>
      </c>
      <c r="C227" s="3">
        <v>5</v>
      </c>
      <c r="D227" s="3">
        <f>IF(Tableau2[[#This Row],[Parent]]="oui",Tableau2[[#This Row],[Niveau]]+1,IF(B226="oui",Tableau2[[#This Row],[Niveau]]+1,D226))</f>
        <v>6</v>
      </c>
      <c r="E227" s="3" cm="1">
        <f t="array" ref="E227">MIN(IFERROR(IF(D227-{0;1;2;3;4;5;6;7}&gt;=0,MATCH(D227-{0;1;2;3;4;5;6;7},D228:D$828,0)-1,""),""))</f>
        <v>0</v>
      </c>
      <c r="F227" s="4" t="s">
        <v>20</v>
      </c>
      <c r="G227" s="4" t="s">
        <v>56</v>
      </c>
      <c r="H227" s="4" t="s">
        <v>57</v>
      </c>
      <c r="I227" s="4" t="s">
        <v>18</v>
      </c>
      <c r="J227" s="4" t="s">
        <v>18</v>
      </c>
      <c r="K227" s="5">
        <v>48</v>
      </c>
      <c r="L227" s="5">
        <v>7.0000000000000007E-2</v>
      </c>
      <c r="M227" s="5">
        <f>IFERROR(_xlfn.XLOOKUP(Tableau2[[#This Row],[Groupe rem. article]],remises!$B$2:$B$5,remises!$C$2:$C$5),0)</f>
        <v>0.53</v>
      </c>
      <c r="N227" s="5">
        <f t="shared" si="3"/>
        <v>0</v>
      </c>
      <c r="O227" s="5" t="str">
        <f ca="1">IFERROR(SUM(OFFSET(Tableau2[[#This Row],[MLP]],1,1,Tableau2[[#This Row],[nb sous niveau]],1)),"")</f>
        <v/>
      </c>
      <c r="P227" s="5">
        <f>IF(Tableau2[[#This Row],[Type Ligne Richel]]="détail",Tableau2[[#This Row],[Quantité Totale]]*Tableau2[[#This Row],[Prix unitaire HT]]*(1-Tableau2[[#This Row],[% remise ligne]])*(1+Tableau2[[#This Row],[comm]]),"")</f>
        <v>1.5792000000000002</v>
      </c>
      <c r="Q227" s="5" cm="1">
        <f t="array" aca="1" ref="Q22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1.5792000000000002</v>
      </c>
      <c r="R227" s="4" t="s">
        <v>35</v>
      </c>
      <c r="S227" s="5">
        <v>3.0000000000000001E-3</v>
      </c>
      <c r="T227" s="5">
        <v>0.14399999999999999</v>
      </c>
    </row>
    <row r="228" spans="1:20" x14ac:dyDescent="0.2">
      <c r="A228" s="3">
        <v>28050000</v>
      </c>
      <c r="B228" s="4" t="s">
        <v>19</v>
      </c>
      <c r="C228" s="3">
        <v>5</v>
      </c>
      <c r="D228" s="3">
        <f>IF(Tableau2[[#This Row],[Parent]]="oui",Tableau2[[#This Row],[Niveau]]+1,IF(B227="oui",Tableau2[[#This Row],[Niveau]]+1,D227))</f>
        <v>6</v>
      </c>
      <c r="E228" s="3" cm="1">
        <f t="array" ref="E228">MIN(IFERROR(IF(D228-{0;1;2;3;4;5;6;7}&gt;=0,MATCH(D228-{0;1;2;3;4;5;6;7},D229:D$828,0)-1,""),""))</f>
        <v>0</v>
      </c>
      <c r="F228" s="4" t="s">
        <v>20</v>
      </c>
      <c r="G228" s="4" t="s">
        <v>226</v>
      </c>
      <c r="H228" s="4" t="s">
        <v>227</v>
      </c>
      <c r="I228" s="4" t="s">
        <v>18</v>
      </c>
      <c r="J228" s="4" t="s">
        <v>18</v>
      </c>
      <c r="K228" s="5">
        <v>6</v>
      </c>
      <c r="L228" s="5">
        <v>3.74</v>
      </c>
      <c r="M228" s="5">
        <f>IFERROR(_xlfn.XLOOKUP(Tableau2[[#This Row],[Groupe rem. article]],remises!$B$2:$B$5,remises!$C$2:$C$5),0)</f>
        <v>0.53</v>
      </c>
      <c r="N228" s="5">
        <f t="shared" si="3"/>
        <v>0</v>
      </c>
      <c r="O228" s="5" t="str">
        <f ca="1">IFERROR(SUM(OFFSET(Tableau2[[#This Row],[MLP]],1,1,Tableau2[[#This Row],[nb sous niveau]],1)),"")</f>
        <v/>
      </c>
      <c r="P228" s="5">
        <f>IF(Tableau2[[#This Row],[Type Ligne Richel]]="détail",Tableau2[[#This Row],[Quantité Totale]]*Tableau2[[#This Row],[Prix unitaire HT]]*(1-Tableau2[[#This Row],[% remise ligne]])*(1+Tableau2[[#This Row],[comm]]),"")</f>
        <v>10.546799999999999</v>
      </c>
      <c r="Q228" s="5" cm="1">
        <f t="array" aca="1" ref="Q22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10.546799999999999</v>
      </c>
      <c r="R228" s="4" t="s">
        <v>35</v>
      </c>
      <c r="S228" s="5">
        <v>0.64</v>
      </c>
      <c r="T228" s="5">
        <v>3.84</v>
      </c>
    </row>
    <row r="229" spans="1:20" x14ac:dyDescent="0.2">
      <c r="A229" s="3">
        <v>28060000</v>
      </c>
      <c r="B229" s="4" t="s">
        <v>19</v>
      </c>
      <c r="C229" s="3">
        <v>5</v>
      </c>
      <c r="D229" s="3">
        <f>IF(Tableau2[[#This Row],[Parent]]="oui",Tableau2[[#This Row],[Niveau]]+1,IF(B228="oui",Tableau2[[#This Row],[Niveau]]+1,D228))</f>
        <v>6</v>
      </c>
      <c r="E229" s="3" cm="1">
        <f t="array" ref="E229">MIN(IFERROR(IF(D229-{0;1;2;3;4;5;6;7}&gt;=0,MATCH(D229-{0;1;2;3;4;5;6;7},D230:D$828,0)-1,""),""))</f>
        <v>0</v>
      </c>
      <c r="F229" s="4" t="s">
        <v>20</v>
      </c>
      <c r="G229" s="4" t="s">
        <v>179</v>
      </c>
      <c r="H229" s="4" t="s">
        <v>180</v>
      </c>
      <c r="I229" s="4" t="s">
        <v>18</v>
      </c>
      <c r="J229" s="4" t="s">
        <v>18</v>
      </c>
      <c r="K229" s="5">
        <v>24</v>
      </c>
      <c r="L229" s="5">
        <v>0.45</v>
      </c>
      <c r="M229" s="5">
        <f>IFERROR(_xlfn.XLOOKUP(Tableau2[[#This Row],[Groupe rem. article]],remises!$B$2:$B$5,remises!$C$2:$C$5),0)</f>
        <v>0.53</v>
      </c>
      <c r="N229" s="5">
        <f t="shared" si="3"/>
        <v>0</v>
      </c>
      <c r="O229" s="5" t="str">
        <f ca="1">IFERROR(SUM(OFFSET(Tableau2[[#This Row],[MLP]],1,1,Tableau2[[#This Row],[nb sous niveau]],1)),"")</f>
        <v/>
      </c>
      <c r="P229" s="5">
        <f>IF(Tableau2[[#This Row],[Type Ligne Richel]]="détail",Tableau2[[#This Row],[Quantité Totale]]*Tableau2[[#This Row],[Prix unitaire HT]]*(1-Tableau2[[#This Row],[% remise ligne]])*(1+Tableau2[[#This Row],[comm]]),"")</f>
        <v>5.0759999999999996</v>
      </c>
      <c r="Q229" s="5" cm="1">
        <f t="array" aca="1" ref="Q22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5.0759999999999996</v>
      </c>
      <c r="R229" s="4" t="s">
        <v>35</v>
      </c>
      <c r="S229" s="5">
        <v>0.03</v>
      </c>
      <c r="T229" s="5">
        <v>0.72</v>
      </c>
    </row>
    <row r="230" spans="1:20" x14ac:dyDescent="0.2">
      <c r="A230" s="3">
        <v>28070000</v>
      </c>
      <c r="B230" s="4" t="s">
        <v>19</v>
      </c>
      <c r="C230" s="3">
        <v>5</v>
      </c>
      <c r="D230" s="3">
        <f>IF(Tableau2[[#This Row],[Parent]]="oui",Tableau2[[#This Row],[Niveau]]+1,IF(B229="oui",Tableau2[[#This Row],[Niveau]]+1,D229))</f>
        <v>6</v>
      </c>
      <c r="E230" s="3" cm="1">
        <f t="array" ref="E230">MIN(IFERROR(IF(D230-{0;1;2;3;4;5;6;7}&gt;=0,MATCH(D230-{0;1;2;3;4;5;6;7},D231:D$828,0)-1,""),""))</f>
        <v>0</v>
      </c>
      <c r="F230" s="4" t="s">
        <v>20</v>
      </c>
      <c r="G230" s="4" t="s">
        <v>36</v>
      </c>
      <c r="H230" s="4" t="s">
        <v>37</v>
      </c>
      <c r="I230" s="4" t="s">
        <v>18</v>
      </c>
      <c r="J230" s="4" t="s">
        <v>18</v>
      </c>
      <c r="K230" s="5">
        <v>12</v>
      </c>
      <c r="L230" s="5">
        <v>0.17</v>
      </c>
      <c r="M230" s="5">
        <f>IFERROR(_xlfn.XLOOKUP(Tableau2[[#This Row],[Groupe rem. article]],remises!$B$2:$B$5,remises!$C$2:$C$5),0)</f>
        <v>0.53</v>
      </c>
      <c r="N230" s="5">
        <f t="shared" si="3"/>
        <v>0</v>
      </c>
      <c r="O230" s="5" t="str">
        <f ca="1">IFERROR(SUM(OFFSET(Tableau2[[#This Row],[MLP]],1,1,Tableau2[[#This Row],[nb sous niveau]],1)),"")</f>
        <v/>
      </c>
      <c r="P230" s="5">
        <f>IF(Tableau2[[#This Row],[Type Ligne Richel]]="détail",Tableau2[[#This Row],[Quantité Totale]]*Tableau2[[#This Row],[Prix unitaire HT]]*(1-Tableau2[[#This Row],[% remise ligne]])*(1+Tableau2[[#This Row],[comm]]),"")</f>
        <v>0.95879999999999999</v>
      </c>
      <c r="Q230" s="5" cm="1">
        <f t="array" aca="1" ref="Q23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0.95879999999999999</v>
      </c>
      <c r="R230" s="4" t="s">
        <v>35</v>
      </c>
      <c r="S230" s="5">
        <v>1.4999999999999999E-2</v>
      </c>
      <c r="T230" s="5">
        <v>0.18</v>
      </c>
    </row>
    <row r="231" spans="1:20" x14ac:dyDescent="0.2">
      <c r="A231" s="3">
        <v>28080000</v>
      </c>
      <c r="B231" s="4" t="s">
        <v>19</v>
      </c>
      <c r="C231" s="3">
        <v>5</v>
      </c>
      <c r="D231" s="3">
        <f>IF(Tableau2[[#This Row],[Parent]]="oui",Tableau2[[#This Row],[Niveau]]+1,IF(B230="oui",Tableau2[[#This Row],[Niveau]]+1,D230))</f>
        <v>6</v>
      </c>
      <c r="E231" s="3" cm="1">
        <f t="array" ref="E231">MIN(IFERROR(IF(D231-{0;1;2;3;4;5;6;7}&gt;=0,MATCH(D231-{0;1;2;3;4;5;6;7},D232:D$828,0)-1,""),""))</f>
        <v>0</v>
      </c>
      <c r="F231" s="4" t="s">
        <v>20</v>
      </c>
      <c r="G231" s="4" t="s">
        <v>205</v>
      </c>
      <c r="H231" s="4" t="s">
        <v>206</v>
      </c>
      <c r="I231" s="4" t="s">
        <v>18</v>
      </c>
      <c r="J231" s="4" t="s">
        <v>18</v>
      </c>
      <c r="K231" s="5">
        <v>32.04</v>
      </c>
      <c r="L231" s="5">
        <v>2.73</v>
      </c>
      <c r="M231" s="5">
        <f>IFERROR(_xlfn.XLOOKUP(Tableau2[[#This Row],[Groupe rem. article]],remises!$B$2:$B$5,remises!$C$2:$C$5),0)</f>
        <v>0.53</v>
      </c>
      <c r="N231" s="5">
        <f t="shared" si="3"/>
        <v>0</v>
      </c>
      <c r="O231" s="5" t="str">
        <f ca="1">IFERROR(SUM(OFFSET(Tableau2[[#This Row],[MLP]],1,1,Tableau2[[#This Row],[nb sous niveau]],1)),"")</f>
        <v/>
      </c>
      <c r="P231" s="5">
        <f>IF(Tableau2[[#This Row],[Type Ligne Richel]]="détail",Tableau2[[#This Row],[Quantité Totale]]*Tableau2[[#This Row],[Prix unitaire HT]]*(1-Tableau2[[#This Row],[% remise ligne]])*(1+Tableau2[[#This Row],[comm]]),"")</f>
        <v>41.110523999999998</v>
      </c>
      <c r="Q231" s="5" cm="1">
        <f t="array" aca="1" ref="Q23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41.110523999999998</v>
      </c>
      <c r="R231" s="4" t="s">
        <v>35</v>
      </c>
      <c r="S231" s="5">
        <v>0.3</v>
      </c>
      <c r="T231" s="5">
        <v>9.6120000000000001</v>
      </c>
    </row>
    <row r="232" spans="1:20" x14ac:dyDescent="0.2">
      <c r="A232" s="3">
        <v>28090000</v>
      </c>
      <c r="B232" s="4" t="s">
        <v>19</v>
      </c>
      <c r="C232" s="3">
        <v>5</v>
      </c>
      <c r="D232" s="3">
        <f>IF(Tableau2[[#This Row],[Parent]]="oui",Tableau2[[#This Row],[Niveau]]+1,IF(B231="oui",Tableau2[[#This Row],[Niveau]]+1,D231))</f>
        <v>6</v>
      </c>
      <c r="E232" s="3" cm="1">
        <f t="array" ref="E232">MIN(IFERROR(IF(D232-{0;1;2;3;4;5;6;7}&gt;=0,MATCH(D232-{0;1;2;3;4;5;6;7},D233:D$828,0)-1,""),""))</f>
        <v>0</v>
      </c>
      <c r="F232" s="4" t="s">
        <v>20</v>
      </c>
      <c r="G232" s="4" t="s">
        <v>207</v>
      </c>
      <c r="H232" s="4" t="s">
        <v>208</v>
      </c>
      <c r="I232" s="4" t="s">
        <v>18</v>
      </c>
      <c r="J232" s="4" t="s">
        <v>18</v>
      </c>
      <c r="K232" s="5">
        <v>32.04</v>
      </c>
      <c r="L232" s="5">
        <v>1.45</v>
      </c>
      <c r="M232" s="5">
        <f>IFERROR(_xlfn.XLOOKUP(Tableau2[[#This Row],[Groupe rem. article]],remises!$B$2:$B$5,remises!$C$2:$C$5),0)</f>
        <v>0.53</v>
      </c>
      <c r="N232" s="5">
        <f t="shared" si="3"/>
        <v>0</v>
      </c>
      <c r="O232" s="5" t="str">
        <f ca="1">IFERROR(SUM(OFFSET(Tableau2[[#This Row],[MLP]],1,1,Tableau2[[#This Row],[nb sous niveau]],1)),"")</f>
        <v/>
      </c>
      <c r="P232" s="5">
        <f>IF(Tableau2[[#This Row],[Type Ligne Richel]]="détail",Tableau2[[#This Row],[Quantité Totale]]*Tableau2[[#This Row],[Prix unitaire HT]]*(1-Tableau2[[#This Row],[% remise ligne]])*(1+Tableau2[[#This Row],[comm]]),"")</f>
        <v>21.835259999999998</v>
      </c>
      <c r="Q232" s="5" cm="1">
        <f t="array" aca="1" ref="Q23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21.835259999999998</v>
      </c>
      <c r="R232" s="4" t="s">
        <v>35</v>
      </c>
      <c r="S232" s="5">
        <v>0.14299999999999999</v>
      </c>
      <c r="T232" s="5">
        <v>4.5817199999999998</v>
      </c>
    </row>
    <row r="233" spans="1:20" x14ac:dyDescent="0.2">
      <c r="A233" s="3">
        <v>28100000</v>
      </c>
      <c r="B233" s="4" t="s">
        <v>19</v>
      </c>
      <c r="C233" s="3">
        <v>5</v>
      </c>
      <c r="D233" s="3">
        <f>IF(Tableau2[[#This Row],[Parent]]="oui",Tableau2[[#This Row],[Niveau]]+1,IF(B232="oui",Tableau2[[#This Row],[Niveau]]+1,D232))</f>
        <v>6</v>
      </c>
      <c r="E233" s="3" cm="1">
        <f t="array" ref="E233">MIN(IFERROR(IF(D233-{0;1;2;3;4;5;6;7}&gt;=0,MATCH(D233-{0;1;2;3;4;5;6;7},D234:D$828,0)-1,""),""))</f>
        <v>0</v>
      </c>
      <c r="F233" s="4" t="s">
        <v>20</v>
      </c>
      <c r="G233" s="4" t="s">
        <v>187</v>
      </c>
      <c r="H233" s="4" t="s">
        <v>188</v>
      </c>
      <c r="I233" s="4" t="s">
        <v>18</v>
      </c>
      <c r="J233" s="4" t="s">
        <v>18</v>
      </c>
      <c r="K233" s="5">
        <v>336</v>
      </c>
      <c r="L233" s="5">
        <v>0.06</v>
      </c>
      <c r="M233" s="5">
        <f>IFERROR(_xlfn.XLOOKUP(Tableau2[[#This Row],[Groupe rem. article]],remises!$B$2:$B$5,remises!$C$2:$C$5),0)</f>
        <v>0.53</v>
      </c>
      <c r="N233" s="5">
        <f t="shared" si="3"/>
        <v>0</v>
      </c>
      <c r="O233" s="5" t="str">
        <f ca="1">IFERROR(SUM(OFFSET(Tableau2[[#This Row],[MLP]],1,1,Tableau2[[#This Row],[nb sous niveau]],1)),"")</f>
        <v/>
      </c>
      <c r="P233" s="5">
        <f>IF(Tableau2[[#This Row],[Type Ligne Richel]]="détail",Tableau2[[#This Row],[Quantité Totale]]*Tableau2[[#This Row],[Prix unitaire HT]]*(1-Tableau2[[#This Row],[% remise ligne]])*(1+Tableau2[[#This Row],[comm]]),"")</f>
        <v>9.4751999999999992</v>
      </c>
      <c r="Q233" s="5" cm="1">
        <f t="array" aca="1" ref="Q23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9.4751999999999992</v>
      </c>
      <c r="R233" s="4" t="s">
        <v>35</v>
      </c>
      <c r="S233" s="5">
        <v>3.0000000000000001E-3</v>
      </c>
      <c r="T233" s="5">
        <v>1.008</v>
      </c>
    </row>
    <row r="234" spans="1:20" x14ac:dyDescent="0.2">
      <c r="A234" s="3">
        <v>28110000</v>
      </c>
      <c r="B234" s="4" t="s">
        <v>19</v>
      </c>
      <c r="C234" s="3">
        <v>5</v>
      </c>
      <c r="D234" s="3">
        <f>IF(Tableau2[[#This Row],[Parent]]="oui",Tableau2[[#This Row],[Niveau]]+1,IF(B233="oui",Tableau2[[#This Row],[Niveau]]+1,D233))</f>
        <v>6</v>
      </c>
      <c r="E234" s="3" cm="1">
        <f t="array" ref="E234">MIN(IFERROR(IF(D234-{0;1;2;3;4;5;6;7}&gt;=0,MATCH(D234-{0;1;2;3;4;5;6;7},D235:D$828,0)-1,""),""))</f>
        <v>0</v>
      </c>
      <c r="F234" s="4" t="s">
        <v>20</v>
      </c>
      <c r="G234" s="4" t="s">
        <v>228</v>
      </c>
      <c r="H234" s="4" t="s">
        <v>229</v>
      </c>
      <c r="I234" s="4" t="s">
        <v>18</v>
      </c>
      <c r="J234" s="4" t="s">
        <v>18</v>
      </c>
      <c r="K234" s="5">
        <v>24</v>
      </c>
      <c r="L234" s="5">
        <v>21.81</v>
      </c>
      <c r="M234" s="5">
        <f>IFERROR(_xlfn.XLOOKUP(Tableau2[[#This Row],[Groupe rem. article]],remises!$B$2:$B$5,remises!$C$2:$C$5),0)</f>
        <v>0.57999999999999996</v>
      </c>
      <c r="N234" s="5">
        <f t="shared" si="3"/>
        <v>0</v>
      </c>
      <c r="O234" s="5" t="str">
        <f ca="1">IFERROR(SUM(OFFSET(Tableau2[[#This Row],[MLP]],1,1,Tableau2[[#This Row],[nb sous niveau]],1)),"")</f>
        <v/>
      </c>
      <c r="P234" s="5">
        <f>IF(Tableau2[[#This Row],[Type Ligne Richel]]="détail",Tableau2[[#This Row],[Quantité Totale]]*Tableau2[[#This Row],[Prix unitaire HT]]*(1-Tableau2[[#This Row],[% remise ligne]])*(1+Tableau2[[#This Row],[comm]]),"")</f>
        <v>219.84479999999999</v>
      </c>
      <c r="Q234" s="5" cm="1">
        <f t="array" aca="1" ref="Q23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219.84479999999999</v>
      </c>
      <c r="R234" s="4" t="s">
        <v>26</v>
      </c>
      <c r="S234" s="5">
        <v>3.2959999999999998</v>
      </c>
      <c r="T234" s="5">
        <v>79.103999999999999</v>
      </c>
    </row>
    <row r="235" spans="1:20" x14ac:dyDescent="0.2">
      <c r="A235" s="3">
        <v>28120000</v>
      </c>
      <c r="B235" s="4" t="s">
        <v>19</v>
      </c>
      <c r="C235" s="3">
        <v>5</v>
      </c>
      <c r="D235" s="3">
        <f>IF(Tableau2[[#This Row],[Parent]]="oui",Tableau2[[#This Row],[Niveau]]+1,IF(B234="oui",Tableau2[[#This Row],[Niveau]]+1,D234))</f>
        <v>6</v>
      </c>
      <c r="E235" s="3" cm="1">
        <f t="array" ref="E235">MIN(IFERROR(IF(D235-{0;1;2;3;4;5;6;7}&gt;=0,MATCH(D235-{0;1;2;3;4;5;6;7},D236:D$828,0)-1,""),""))</f>
        <v>0</v>
      </c>
      <c r="F235" s="4" t="s">
        <v>20</v>
      </c>
      <c r="G235" s="4" t="s">
        <v>230</v>
      </c>
      <c r="H235" s="4" t="s">
        <v>231</v>
      </c>
      <c r="I235" s="4" t="s">
        <v>18</v>
      </c>
      <c r="J235" s="4" t="s">
        <v>18</v>
      </c>
      <c r="K235" s="5">
        <v>12</v>
      </c>
      <c r="L235" s="5">
        <v>117.53</v>
      </c>
      <c r="M235" s="5">
        <f>IFERROR(_xlfn.XLOOKUP(Tableau2[[#This Row],[Groupe rem. article]],remises!$B$2:$B$5,remises!$C$2:$C$5),0)</f>
        <v>0.57999999999999996</v>
      </c>
      <c r="N235" s="5">
        <f t="shared" si="3"/>
        <v>0</v>
      </c>
      <c r="O235" s="5" t="str">
        <f ca="1">IFERROR(SUM(OFFSET(Tableau2[[#This Row],[MLP]],1,1,Tableau2[[#This Row],[nb sous niveau]],1)),"")</f>
        <v/>
      </c>
      <c r="P235" s="5">
        <f>IF(Tableau2[[#This Row],[Type Ligne Richel]]="détail",Tableau2[[#This Row],[Quantité Totale]]*Tableau2[[#This Row],[Prix unitaire HT]]*(1-Tableau2[[#This Row],[% remise ligne]])*(1+Tableau2[[#This Row],[comm]]),"")</f>
        <v>592.35120000000006</v>
      </c>
      <c r="Q235" s="5" cm="1">
        <f t="array" aca="1" ref="Q23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592.35120000000006</v>
      </c>
      <c r="R235" s="4" t="s">
        <v>26</v>
      </c>
      <c r="S235" s="5">
        <v>17.5</v>
      </c>
      <c r="T235" s="5">
        <v>210</v>
      </c>
    </row>
    <row r="236" spans="1:20" x14ac:dyDescent="0.2">
      <c r="A236" s="3">
        <v>28130000</v>
      </c>
      <c r="B236" s="4" t="s">
        <v>19</v>
      </c>
      <c r="C236" s="3">
        <v>5</v>
      </c>
      <c r="D236" s="3">
        <f>IF(Tableau2[[#This Row],[Parent]]="oui",Tableau2[[#This Row],[Niveau]]+1,IF(B235="oui",Tableau2[[#This Row],[Niveau]]+1,D235))</f>
        <v>6</v>
      </c>
      <c r="E236" s="3" cm="1">
        <f t="array" ref="E236">MIN(IFERROR(IF(D236-{0;1;2;3;4;5;6;7}&gt;=0,MATCH(D236-{0;1;2;3;4;5;6;7},D237:D$828,0)-1,""),""))</f>
        <v>0</v>
      </c>
      <c r="F236" s="4" t="s">
        <v>20</v>
      </c>
      <c r="G236" s="4" t="s">
        <v>50</v>
      </c>
      <c r="H236" s="4" t="s">
        <v>51</v>
      </c>
      <c r="I236" s="4" t="s">
        <v>18</v>
      </c>
      <c r="J236" s="4" t="s">
        <v>18</v>
      </c>
      <c r="K236" s="5">
        <v>72</v>
      </c>
      <c r="L236" s="5">
        <v>0.09</v>
      </c>
      <c r="M236" s="5">
        <f>IFERROR(_xlfn.XLOOKUP(Tableau2[[#This Row],[Groupe rem. article]],remises!$B$2:$B$5,remises!$C$2:$C$5),0)</f>
        <v>0.53</v>
      </c>
      <c r="N236" s="5">
        <f t="shared" si="3"/>
        <v>0</v>
      </c>
      <c r="O236" s="5" t="str">
        <f ca="1">IFERROR(SUM(OFFSET(Tableau2[[#This Row],[MLP]],1,1,Tableau2[[#This Row],[nb sous niveau]],1)),"")</f>
        <v/>
      </c>
      <c r="P236" s="5">
        <f>IF(Tableau2[[#This Row],[Type Ligne Richel]]="détail",Tableau2[[#This Row],[Quantité Totale]]*Tableau2[[#This Row],[Prix unitaire HT]]*(1-Tableau2[[#This Row],[% remise ligne]])*(1+Tableau2[[#This Row],[comm]]),"")</f>
        <v>3.0455999999999994</v>
      </c>
      <c r="Q236" s="5" cm="1">
        <f t="array" aca="1" ref="Q23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3.0455999999999994</v>
      </c>
      <c r="R236" s="4" t="s">
        <v>35</v>
      </c>
      <c r="S236" s="5">
        <v>5.0000000000000001E-3</v>
      </c>
      <c r="T236" s="5">
        <v>0.36</v>
      </c>
    </row>
    <row r="237" spans="1:20" x14ac:dyDescent="0.2">
      <c r="A237" s="3">
        <v>29000000</v>
      </c>
      <c r="B237" s="4" t="s">
        <v>14</v>
      </c>
      <c r="C237" s="3">
        <v>4</v>
      </c>
      <c r="D237" s="3">
        <f>IF(Tableau2[[#This Row],[Parent]]="oui",Tableau2[[#This Row],[Niveau]]+1,IF(B236="oui",Tableau2[[#This Row],[Niveau]]+1,D236))</f>
        <v>5</v>
      </c>
      <c r="E237" s="3" cm="1">
        <f t="array" ref="E237">MIN(IFERROR(IF(D237-{0;1;2;3;4;5;6;7}&gt;=0,MATCH(D237-{0;1;2;3;4;5;6;7},D238:D$828,0)-1,""),""))</f>
        <v>12</v>
      </c>
      <c r="F237" s="4" t="s">
        <v>23</v>
      </c>
      <c r="G237" s="4" t="s">
        <v>232</v>
      </c>
      <c r="H237" s="4" t="s">
        <v>233</v>
      </c>
      <c r="I237" s="4" t="s">
        <v>18</v>
      </c>
      <c r="J237" s="4" t="s">
        <v>18</v>
      </c>
      <c r="K237" s="5">
        <v>24</v>
      </c>
      <c r="L237" s="5">
        <v>182.94083333333333</v>
      </c>
      <c r="M237" s="5">
        <f>IFERROR(_xlfn.XLOOKUP(Tableau2[[#This Row],[Groupe rem. article]],remises!$B$2:$B$5,remises!$C$2:$C$5),0)</f>
        <v>0.57999999999999996</v>
      </c>
      <c r="N237" s="5">
        <f t="shared" si="3"/>
        <v>0</v>
      </c>
      <c r="O237" s="5">
        <f ca="1">IFERROR(SUM(OFFSET(Tableau2[[#This Row],[MLP]],1,1,Tableau2[[#This Row],[nb sous niveau]],1)),"")</f>
        <v>1872.7699680000001</v>
      </c>
      <c r="P237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237" s="5" cm="1">
        <f t="array" aca="1" ref="Q23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1872.7699680000001</v>
      </c>
      <c r="R237" s="4" t="s">
        <v>26</v>
      </c>
      <c r="S237" s="5">
        <v>21.843</v>
      </c>
      <c r="T237" s="5">
        <v>632.97144000000003</v>
      </c>
    </row>
    <row r="238" spans="1:20" x14ac:dyDescent="0.2">
      <c r="A238" s="3">
        <v>29010000</v>
      </c>
      <c r="B238" s="4" t="s">
        <v>19</v>
      </c>
      <c r="C238" s="3">
        <v>5</v>
      </c>
      <c r="D238" s="3">
        <f>IF(Tableau2[[#This Row],[Parent]]="oui",Tableau2[[#This Row],[Niveau]]+1,IF(B237="oui",Tableau2[[#This Row],[Niveau]]+1,D237))</f>
        <v>6</v>
      </c>
      <c r="E238" s="3" cm="1">
        <f t="array" ref="E238">MIN(IFERROR(IF(D238-{0;1;2;3;4;5;6;7}&gt;=0,MATCH(D238-{0;1;2;3;4;5;6;7},D239:D$828,0)-1,""),""))</f>
        <v>0</v>
      </c>
      <c r="F238" s="4" t="s">
        <v>20</v>
      </c>
      <c r="G238" s="4" t="s">
        <v>222</v>
      </c>
      <c r="H238" s="4" t="s">
        <v>223</v>
      </c>
      <c r="I238" s="4" t="s">
        <v>18</v>
      </c>
      <c r="J238" s="4" t="s">
        <v>18</v>
      </c>
      <c r="K238" s="5">
        <v>48</v>
      </c>
      <c r="L238" s="5">
        <v>1.79</v>
      </c>
      <c r="M238" s="5">
        <f>IFERROR(_xlfn.XLOOKUP(Tableau2[[#This Row],[Groupe rem. article]],remises!$B$2:$B$5,remises!$C$2:$C$5),0)</f>
        <v>0.53</v>
      </c>
      <c r="N238" s="5">
        <f t="shared" si="3"/>
        <v>0</v>
      </c>
      <c r="O238" s="5" t="str">
        <f ca="1">IFERROR(SUM(OFFSET(Tableau2[[#This Row],[MLP]],1,1,Tableau2[[#This Row],[nb sous niveau]],1)),"")</f>
        <v/>
      </c>
      <c r="P238" s="5">
        <f>IF(Tableau2[[#This Row],[Type Ligne Richel]]="détail",Tableau2[[#This Row],[Quantité Totale]]*Tableau2[[#This Row],[Prix unitaire HT]]*(1-Tableau2[[#This Row],[% remise ligne]])*(1+Tableau2[[#This Row],[comm]]),"")</f>
        <v>40.382399999999997</v>
      </c>
      <c r="Q238" s="5" cm="1">
        <f t="array" aca="1" ref="Q23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40.382399999999997</v>
      </c>
      <c r="R238" s="4" t="s">
        <v>35</v>
      </c>
      <c r="S238" s="5">
        <v>0.24</v>
      </c>
      <c r="T238" s="5">
        <v>11.52</v>
      </c>
    </row>
    <row r="239" spans="1:20" x14ac:dyDescent="0.2">
      <c r="A239" s="3">
        <v>29020000</v>
      </c>
      <c r="B239" s="4" t="s">
        <v>19</v>
      </c>
      <c r="C239" s="3">
        <v>5</v>
      </c>
      <c r="D239" s="3">
        <f>IF(Tableau2[[#This Row],[Parent]]="oui",Tableau2[[#This Row],[Niveau]]+1,IF(B238="oui",Tableau2[[#This Row],[Niveau]]+1,D238))</f>
        <v>6</v>
      </c>
      <c r="E239" s="3" cm="1">
        <f t="array" ref="E239">MIN(IFERROR(IF(D239-{0;1;2;3;4;5;6;7}&gt;=0,MATCH(D239-{0;1;2;3;4;5;6;7},D240:D$828,0)-1,""),""))</f>
        <v>0</v>
      </c>
      <c r="F239" s="4" t="s">
        <v>20</v>
      </c>
      <c r="G239" s="4" t="s">
        <v>224</v>
      </c>
      <c r="H239" s="4" t="s">
        <v>225</v>
      </c>
      <c r="I239" s="4" t="s">
        <v>18</v>
      </c>
      <c r="J239" s="4" t="s">
        <v>18</v>
      </c>
      <c r="K239" s="5">
        <v>48</v>
      </c>
      <c r="L239" s="5">
        <v>0.32</v>
      </c>
      <c r="M239" s="5">
        <f>IFERROR(_xlfn.XLOOKUP(Tableau2[[#This Row],[Groupe rem. article]],remises!$B$2:$B$5,remises!$C$2:$C$5),0)</f>
        <v>0.53</v>
      </c>
      <c r="N239" s="5">
        <f t="shared" si="3"/>
        <v>0</v>
      </c>
      <c r="O239" s="5" t="str">
        <f ca="1">IFERROR(SUM(OFFSET(Tableau2[[#This Row],[MLP]],1,1,Tableau2[[#This Row],[nb sous niveau]],1)),"")</f>
        <v/>
      </c>
      <c r="P239" s="5">
        <f>IF(Tableau2[[#This Row],[Type Ligne Richel]]="détail",Tableau2[[#This Row],[Quantité Totale]]*Tableau2[[#This Row],[Prix unitaire HT]]*(1-Tableau2[[#This Row],[% remise ligne]])*(1+Tableau2[[#This Row],[comm]]),"")</f>
        <v>7.219199999999999</v>
      </c>
      <c r="Q239" s="5" cm="1">
        <f t="array" aca="1" ref="Q23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7.219199999999999</v>
      </c>
      <c r="R239" s="4" t="s">
        <v>35</v>
      </c>
      <c r="S239" s="5">
        <v>2.5000000000000001E-2</v>
      </c>
      <c r="T239" s="5">
        <v>1.2</v>
      </c>
    </row>
    <row r="240" spans="1:20" x14ac:dyDescent="0.2">
      <c r="A240" s="3">
        <v>29030000</v>
      </c>
      <c r="B240" s="4" t="s">
        <v>19</v>
      </c>
      <c r="C240" s="3">
        <v>5</v>
      </c>
      <c r="D240" s="3">
        <f>IF(Tableau2[[#This Row],[Parent]]="oui",Tableau2[[#This Row],[Niveau]]+1,IF(B239="oui",Tableau2[[#This Row],[Niveau]]+1,D239))</f>
        <v>6</v>
      </c>
      <c r="E240" s="3" cm="1">
        <f t="array" ref="E240">MIN(IFERROR(IF(D240-{0;1;2;3;4;5;6;7}&gt;=0,MATCH(D240-{0;1;2;3;4;5;6;7},D241:D$828,0)-1,""),""))</f>
        <v>0</v>
      </c>
      <c r="F240" s="4" t="s">
        <v>20</v>
      </c>
      <c r="G240" s="4" t="s">
        <v>56</v>
      </c>
      <c r="H240" s="4" t="s">
        <v>57</v>
      </c>
      <c r="I240" s="4" t="s">
        <v>18</v>
      </c>
      <c r="J240" s="4" t="s">
        <v>18</v>
      </c>
      <c r="K240" s="5">
        <v>96</v>
      </c>
      <c r="L240" s="5">
        <v>7.0000000000000007E-2</v>
      </c>
      <c r="M240" s="5">
        <f>IFERROR(_xlfn.XLOOKUP(Tableau2[[#This Row],[Groupe rem. article]],remises!$B$2:$B$5,remises!$C$2:$C$5),0)</f>
        <v>0.53</v>
      </c>
      <c r="N240" s="5">
        <f t="shared" si="3"/>
        <v>0</v>
      </c>
      <c r="O240" s="5" t="str">
        <f ca="1">IFERROR(SUM(OFFSET(Tableau2[[#This Row],[MLP]],1,1,Tableau2[[#This Row],[nb sous niveau]],1)),"")</f>
        <v/>
      </c>
      <c r="P240" s="5">
        <f>IF(Tableau2[[#This Row],[Type Ligne Richel]]="détail",Tableau2[[#This Row],[Quantité Totale]]*Tableau2[[#This Row],[Prix unitaire HT]]*(1-Tableau2[[#This Row],[% remise ligne]])*(1+Tableau2[[#This Row],[comm]]),"")</f>
        <v>3.1584000000000003</v>
      </c>
      <c r="Q240" s="5" cm="1">
        <f t="array" aca="1" ref="Q24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3.1584000000000003</v>
      </c>
      <c r="R240" s="4" t="s">
        <v>35</v>
      </c>
      <c r="S240" s="5">
        <v>3.0000000000000001E-3</v>
      </c>
      <c r="T240" s="5">
        <v>0.28799999999999998</v>
      </c>
    </row>
    <row r="241" spans="1:20" x14ac:dyDescent="0.2">
      <c r="A241" s="3">
        <v>29040000</v>
      </c>
      <c r="B241" s="4" t="s">
        <v>19</v>
      </c>
      <c r="C241" s="3">
        <v>5</v>
      </c>
      <c r="D241" s="3">
        <f>IF(Tableau2[[#This Row],[Parent]]="oui",Tableau2[[#This Row],[Niveau]]+1,IF(B240="oui",Tableau2[[#This Row],[Niveau]]+1,D240))</f>
        <v>6</v>
      </c>
      <c r="E241" s="3" cm="1">
        <f t="array" ref="E241">MIN(IFERROR(IF(D241-{0;1;2;3;4;5;6;7}&gt;=0,MATCH(D241-{0;1;2;3;4;5;6;7},D242:D$828,0)-1,""),""))</f>
        <v>0</v>
      </c>
      <c r="F241" s="4" t="s">
        <v>20</v>
      </c>
      <c r="G241" s="4" t="s">
        <v>36</v>
      </c>
      <c r="H241" s="4" t="s">
        <v>37</v>
      </c>
      <c r="I241" s="4" t="s">
        <v>18</v>
      </c>
      <c r="J241" s="4" t="s">
        <v>18</v>
      </c>
      <c r="K241" s="5">
        <v>48</v>
      </c>
      <c r="L241" s="5">
        <v>0.17</v>
      </c>
      <c r="M241" s="5">
        <f>IFERROR(_xlfn.XLOOKUP(Tableau2[[#This Row],[Groupe rem. article]],remises!$B$2:$B$5,remises!$C$2:$C$5),0)</f>
        <v>0.53</v>
      </c>
      <c r="N241" s="5">
        <f t="shared" si="3"/>
        <v>0</v>
      </c>
      <c r="O241" s="5" t="str">
        <f ca="1">IFERROR(SUM(OFFSET(Tableau2[[#This Row],[MLP]],1,1,Tableau2[[#This Row],[nb sous niveau]],1)),"")</f>
        <v/>
      </c>
      <c r="P241" s="5">
        <f>IF(Tableau2[[#This Row],[Type Ligne Richel]]="détail",Tableau2[[#This Row],[Quantité Totale]]*Tableau2[[#This Row],[Prix unitaire HT]]*(1-Tableau2[[#This Row],[% remise ligne]])*(1+Tableau2[[#This Row],[comm]]),"")</f>
        <v>3.8351999999999999</v>
      </c>
      <c r="Q241" s="5" cm="1">
        <f t="array" aca="1" ref="Q24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3.8351999999999999</v>
      </c>
      <c r="R241" s="4" t="s">
        <v>35</v>
      </c>
      <c r="S241" s="5">
        <v>1.4999999999999999E-2</v>
      </c>
      <c r="T241" s="5">
        <v>0.72</v>
      </c>
    </row>
    <row r="242" spans="1:20" x14ac:dyDescent="0.2">
      <c r="A242" s="3">
        <v>29050000</v>
      </c>
      <c r="B242" s="4" t="s">
        <v>19</v>
      </c>
      <c r="C242" s="3">
        <v>5</v>
      </c>
      <c r="D242" s="3">
        <f>IF(Tableau2[[#This Row],[Parent]]="oui",Tableau2[[#This Row],[Niveau]]+1,IF(B241="oui",Tableau2[[#This Row],[Niveau]]+1,D241))</f>
        <v>6</v>
      </c>
      <c r="E242" s="3" cm="1">
        <f t="array" ref="E242">MIN(IFERROR(IF(D242-{0;1;2;3;4;5;6;7}&gt;=0,MATCH(D242-{0;1;2;3;4;5;6;7},D243:D$828,0)-1,""),""))</f>
        <v>0</v>
      </c>
      <c r="F242" s="4" t="s">
        <v>20</v>
      </c>
      <c r="G242" s="4" t="s">
        <v>226</v>
      </c>
      <c r="H242" s="4" t="s">
        <v>227</v>
      </c>
      <c r="I242" s="4" t="s">
        <v>18</v>
      </c>
      <c r="J242" s="4" t="s">
        <v>18</v>
      </c>
      <c r="K242" s="5">
        <v>24</v>
      </c>
      <c r="L242" s="5">
        <v>3.74</v>
      </c>
      <c r="M242" s="5">
        <f>IFERROR(_xlfn.XLOOKUP(Tableau2[[#This Row],[Groupe rem. article]],remises!$B$2:$B$5,remises!$C$2:$C$5),0)</f>
        <v>0.53</v>
      </c>
      <c r="N242" s="5">
        <f t="shared" si="3"/>
        <v>0</v>
      </c>
      <c r="O242" s="5" t="str">
        <f ca="1">IFERROR(SUM(OFFSET(Tableau2[[#This Row],[MLP]],1,1,Tableau2[[#This Row],[nb sous niveau]],1)),"")</f>
        <v/>
      </c>
      <c r="P242" s="5">
        <f>IF(Tableau2[[#This Row],[Type Ligne Richel]]="détail",Tableau2[[#This Row],[Quantité Totale]]*Tableau2[[#This Row],[Prix unitaire HT]]*(1-Tableau2[[#This Row],[% remise ligne]])*(1+Tableau2[[#This Row],[comm]]),"")</f>
        <v>42.187199999999997</v>
      </c>
      <c r="Q242" s="5" cm="1">
        <f t="array" aca="1" ref="Q24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42.187199999999997</v>
      </c>
      <c r="R242" s="4" t="s">
        <v>35</v>
      </c>
      <c r="S242" s="5">
        <v>0.64</v>
      </c>
      <c r="T242" s="5">
        <v>15.36</v>
      </c>
    </row>
    <row r="243" spans="1:20" x14ac:dyDescent="0.2">
      <c r="A243" s="3">
        <v>29060000</v>
      </c>
      <c r="B243" s="4" t="s">
        <v>19</v>
      </c>
      <c r="C243" s="3">
        <v>5</v>
      </c>
      <c r="D243" s="3">
        <f>IF(Tableau2[[#This Row],[Parent]]="oui",Tableau2[[#This Row],[Niveau]]+1,IF(B242="oui",Tableau2[[#This Row],[Niveau]]+1,D242))</f>
        <v>6</v>
      </c>
      <c r="E243" s="3" cm="1">
        <f t="array" ref="E243">MIN(IFERROR(IF(D243-{0;1;2;3;4;5;6;7}&gt;=0,MATCH(D243-{0;1;2;3;4;5;6;7},D244:D$828,0)-1,""),""))</f>
        <v>0</v>
      </c>
      <c r="F243" s="4" t="s">
        <v>20</v>
      </c>
      <c r="G243" s="4" t="s">
        <v>179</v>
      </c>
      <c r="H243" s="4" t="s">
        <v>180</v>
      </c>
      <c r="I243" s="4" t="s">
        <v>18</v>
      </c>
      <c r="J243" s="4" t="s">
        <v>18</v>
      </c>
      <c r="K243" s="5">
        <v>96</v>
      </c>
      <c r="L243" s="5">
        <v>0.45</v>
      </c>
      <c r="M243" s="5">
        <f>IFERROR(_xlfn.XLOOKUP(Tableau2[[#This Row],[Groupe rem. article]],remises!$B$2:$B$5,remises!$C$2:$C$5),0)</f>
        <v>0.53</v>
      </c>
      <c r="N243" s="5">
        <f t="shared" si="3"/>
        <v>0</v>
      </c>
      <c r="O243" s="5" t="str">
        <f ca="1">IFERROR(SUM(OFFSET(Tableau2[[#This Row],[MLP]],1,1,Tableau2[[#This Row],[nb sous niveau]],1)),"")</f>
        <v/>
      </c>
      <c r="P243" s="5">
        <f>IF(Tableau2[[#This Row],[Type Ligne Richel]]="détail",Tableau2[[#This Row],[Quantité Totale]]*Tableau2[[#This Row],[Prix unitaire HT]]*(1-Tableau2[[#This Row],[% remise ligne]])*(1+Tableau2[[#This Row],[comm]]),"")</f>
        <v>20.303999999999998</v>
      </c>
      <c r="Q243" s="5" cm="1">
        <f t="array" aca="1" ref="Q24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20.303999999999998</v>
      </c>
      <c r="R243" s="4" t="s">
        <v>35</v>
      </c>
      <c r="S243" s="5">
        <v>0.03</v>
      </c>
      <c r="T243" s="5">
        <v>2.88</v>
      </c>
    </row>
    <row r="244" spans="1:20" x14ac:dyDescent="0.2">
      <c r="A244" s="3">
        <v>29070000</v>
      </c>
      <c r="B244" s="4" t="s">
        <v>19</v>
      </c>
      <c r="C244" s="3">
        <v>5</v>
      </c>
      <c r="D244" s="3">
        <f>IF(Tableau2[[#This Row],[Parent]]="oui",Tableau2[[#This Row],[Niveau]]+1,IF(B243="oui",Tableau2[[#This Row],[Niveau]]+1,D243))</f>
        <v>6</v>
      </c>
      <c r="E244" s="3" cm="1">
        <f t="array" ref="E244">MIN(IFERROR(IF(D244-{0;1;2;3;4;5;6;7}&gt;=0,MATCH(D244-{0;1;2;3;4;5;6;7},D245:D$828,0)-1,""),""))</f>
        <v>0</v>
      </c>
      <c r="F244" s="4" t="s">
        <v>20</v>
      </c>
      <c r="G244" s="4" t="s">
        <v>205</v>
      </c>
      <c r="H244" s="4" t="s">
        <v>206</v>
      </c>
      <c r="I244" s="4" t="s">
        <v>18</v>
      </c>
      <c r="J244" s="4" t="s">
        <v>18</v>
      </c>
      <c r="K244" s="5">
        <v>64.08</v>
      </c>
      <c r="L244" s="5">
        <v>2.73</v>
      </c>
      <c r="M244" s="5">
        <f>IFERROR(_xlfn.XLOOKUP(Tableau2[[#This Row],[Groupe rem. article]],remises!$B$2:$B$5,remises!$C$2:$C$5),0)</f>
        <v>0.53</v>
      </c>
      <c r="N244" s="5">
        <f t="shared" si="3"/>
        <v>0</v>
      </c>
      <c r="O244" s="5" t="str">
        <f ca="1">IFERROR(SUM(OFFSET(Tableau2[[#This Row],[MLP]],1,1,Tableau2[[#This Row],[nb sous niveau]],1)),"")</f>
        <v/>
      </c>
      <c r="P244" s="5">
        <f>IF(Tableau2[[#This Row],[Type Ligne Richel]]="détail",Tableau2[[#This Row],[Quantité Totale]]*Tableau2[[#This Row],[Prix unitaire HT]]*(1-Tableau2[[#This Row],[% remise ligne]])*(1+Tableau2[[#This Row],[comm]]),"")</f>
        <v>82.221047999999996</v>
      </c>
      <c r="Q244" s="5" cm="1">
        <f t="array" aca="1" ref="Q24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82.221047999999996</v>
      </c>
      <c r="R244" s="4" t="s">
        <v>35</v>
      </c>
      <c r="S244" s="5">
        <v>0.3</v>
      </c>
      <c r="T244" s="5">
        <v>19.224</v>
      </c>
    </row>
    <row r="245" spans="1:20" x14ac:dyDescent="0.2">
      <c r="A245" s="3">
        <v>29080000</v>
      </c>
      <c r="B245" s="4" t="s">
        <v>19</v>
      </c>
      <c r="C245" s="3">
        <v>5</v>
      </c>
      <c r="D245" s="3">
        <f>IF(Tableau2[[#This Row],[Parent]]="oui",Tableau2[[#This Row],[Niveau]]+1,IF(B244="oui",Tableau2[[#This Row],[Niveau]]+1,D244))</f>
        <v>6</v>
      </c>
      <c r="E245" s="3" cm="1">
        <f t="array" ref="E245">MIN(IFERROR(IF(D245-{0;1;2;3;4;5;6;7}&gt;=0,MATCH(D245-{0;1;2;3;4;5;6;7},D246:D$828,0)-1,""),""))</f>
        <v>0</v>
      </c>
      <c r="F245" s="4" t="s">
        <v>20</v>
      </c>
      <c r="G245" s="4" t="s">
        <v>207</v>
      </c>
      <c r="H245" s="4" t="s">
        <v>208</v>
      </c>
      <c r="I245" s="4" t="s">
        <v>18</v>
      </c>
      <c r="J245" s="4" t="s">
        <v>18</v>
      </c>
      <c r="K245" s="5">
        <v>64.08</v>
      </c>
      <c r="L245" s="5">
        <v>1.45</v>
      </c>
      <c r="M245" s="5">
        <f>IFERROR(_xlfn.XLOOKUP(Tableau2[[#This Row],[Groupe rem. article]],remises!$B$2:$B$5,remises!$C$2:$C$5),0)</f>
        <v>0.53</v>
      </c>
      <c r="N245" s="5">
        <f t="shared" si="3"/>
        <v>0</v>
      </c>
      <c r="O245" s="5" t="str">
        <f ca="1">IFERROR(SUM(OFFSET(Tableau2[[#This Row],[MLP]],1,1,Tableau2[[#This Row],[nb sous niveau]],1)),"")</f>
        <v/>
      </c>
      <c r="P245" s="5">
        <f>IF(Tableau2[[#This Row],[Type Ligne Richel]]="détail",Tableau2[[#This Row],[Quantité Totale]]*Tableau2[[#This Row],[Prix unitaire HT]]*(1-Tableau2[[#This Row],[% remise ligne]])*(1+Tableau2[[#This Row],[comm]]),"")</f>
        <v>43.670519999999996</v>
      </c>
      <c r="Q245" s="5" cm="1">
        <f t="array" aca="1" ref="Q24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43.670519999999996</v>
      </c>
      <c r="R245" s="4" t="s">
        <v>35</v>
      </c>
      <c r="S245" s="5">
        <v>0.14299999999999999</v>
      </c>
      <c r="T245" s="5">
        <v>9.1634399999999996</v>
      </c>
    </row>
    <row r="246" spans="1:20" x14ac:dyDescent="0.2">
      <c r="A246" s="3">
        <v>29090000</v>
      </c>
      <c r="B246" s="4" t="s">
        <v>19</v>
      </c>
      <c r="C246" s="3">
        <v>5</v>
      </c>
      <c r="D246" s="3">
        <f>IF(Tableau2[[#This Row],[Parent]]="oui",Tableau2[[#This Row],[Niveau]]+1,IF(B245="oui",Tableau2[[#This Row],[Niveau]]+1,D245))</f>
        <v>6</v>
      </c>
      <c r="E246" s="3" cm="1">
        <f t="array" ref="E246">MIN(IFERROR(IF(D246-{0;1;2;3;4;5;6;7}&gt;=0,MATCH(D246-{0;1;2;3;4;5;6;7},D247:D$828,0)-1,""),""))</f>
        <v>0</v>
      </c>
      <c r="F246" s="4" t="s">
        <v>20</v>
      </c>
      <c r="G246" s="4" t="s">
        <v>187</v>
      </c>
      <c r="H246" s="4" t="s">
        <v>188</v>
      </c>
      <c r="I246" s="4" t="s">
        <v>18</v>
      </c>
      <c r="J246" s="4" t="s">
        <v>18</v>
      </c>
      <c r="K246" s="5">
        <v>672</v>
      </c>
      <c r="L246" s="5">
        <v>0.06</v>
      </c>
      <c r="M246" s="5">
        <f>IFERROR(_xlfn.XLOOKUP(Tableau2[[#This Row],[Groupe rem. article]],remises!$B$2:$B$5,remises!$C$2:$C$5),0)</f>
        <v>0.53</v>
      </c>
      <c r="N246" s="5">
        <f t="shared" si="3"/>
        <v>0</v>
      </c>
      <c r="O246" s="5" t="str">
        <f ca="1">IFERROR(SUM(OFFSET(Tableau2[[#This Row],[MLP]],1,1,Tableau2[[#This Row],[nb sous niveau]],1)),"")</f>
        <v/>
      </c>
      <c r="P246" s="5">
        <f>IF(Tableau2[[#This Row],[Type Ligne Richel]]="détail",Tableau2[[#This Row],[Quantité Totale]]*Tableau2[[#This Row],[Prix unitaire HT]]*(1-Tableau2[[#This Row],[% remise ligne]])*(1+Tableau2[[#This Row],[comm]]),"")</f>
        <v>18.950399999999998</v>
      </c>
      <c r="Q246" s="5" cm="1">
        <f t="array" aca="1" ref="Q24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18.950399999999998</v>
      </c>
      <c r="R246" s="4" t="s">
        <v>35</v>
      </c>
      <c r="S246" s="5">
        <v>3.0000000000000001E-3</v>
      </c>
      <c r="T246" s="5">
        <v>2.016</v>
      </c>
    </row>
    <row r="247" spans="1:20" x14ac:dyDescent="0.2">
      <c r="A247" s="3">
        <v>29100000</v>
      </c>
      <c r="B247" s="4" t="s">
        <v>19</v>
      </c>
      <c r="C247" s="3">
        <v>5</v>
      </c>
      <c r="D247" s="3">
        <f>IF(Tableau2[[#This Row],[Parent]]="oui",Tableau2[[#This Row],[Niveau]]+1,IF(B246="oui",Tableau2[[#This Row],[Niveau]]+1,D246))</f>
        <v>6</v>
      </c>
      <c r="E247" s="3" cm="1">
        <f t="array" ref="E247">MIN(IFERROR(IF(D247-{0;1;2;3;4;5;6;7}&gt;=0,MATCH(D247-{0;1;2;3;4;5;6;7},D248:D$828,0)-1,""),""))</f>
        <v>0</v>
      </c>
      <c r="F247" s="4" t="s">
        <v>20</v>
      </c>
      <c r="G247" s="4" t="s">
        <v>228</v>
      </c>
      <c r="H247" s="4" t="s">
        <v>229</v>
      </c>
      <c r="I247" s="4" t="s">
        <v>18</v>
      </c>
      <c r="J247" s="4" t="s">
        <v>18</v>
      </c>
      <c r="K247" s="5">
        <v>48</v>
      </c>
      <c r="L247" s="5">
        <v>21.81</v>
      </c>
      <c r="M247" s="5">
        <f>IFERROR(_xlfn.XLOOKUP(Tableau2[[#This Row],[Groupe rem. article]],remises!$B$2:$B$5,remises!$C$2:$C$5),0)</f>
        <v>0.57999999999999996</v>
      </c>
      <c r="N247" s="5">
        <f t="shared" si="3"/>
        <v>0</v>
      </c>
      <c r="O247" s="5" t="str">
        <f ca="1">IFERROR(SUM(OFFSET(Tableau2[[#This Row],[MLP]],1,1,Tableau2[[#This Row],[nb sous niveau]],1)),"")</f>
        <v/>
      </c>
      <c r="P247" s="5">
        <f>IF(Tableau2[[#This Row],[Type Ligne Richel]]="détail",Tableau2[[#This Row],[Quantité Totale]]*Tableau2[[#This Row],[Prix unitaire HT]]*(1-Tableau2[[#This Row],[% remise ligne]])*(1+Tableau2[[#This Row],[comm]]),"")</f>
        <v>439.68959999999998</v>
      </c>
      <c r="Q247" s="5" cm="1">
        <f t="array" aca="1" ref="Q24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439.68959999999998</v>
      </c>
      <c r="R247" s="4" t="s">
        <v>26</v>
      </c>
      <c r="S247" s="5">
        <v>3.2959999999999998</v>
      </c>
      <c r="T247" s="5">
        <v>158.208</v>
      </c>
    </row>
    <row r="248" spans="1:20" x14ac:dyDescent="0.2">
      <c r="A248" s="3">
        <v>29110000</v>
      </c>
      <c r="B248" s="4" t="s">
        <v>19</v>
      </c>
      <c r="C248" s="3">
        <v>5</v>
      </c>
      <c r="D248" s="3">
        <f>IF(Tableau2[[#This Row],[Parent]]="oui",Tableau2[[#This Row],[Niveau]]+1,IF(B247="oui",Tableau2[[#This Row],[Niveau]]+1,D247))</f>
        <v>6</v>
      </c>
      <c r="E248" s="3" cm="1">
        <f t="array" ref="E248">MIN(IFERROR(IF(D248-{0;1;2;3;4;5;6;7}&gt;=0,MATCH(D248-{0;1;2;3;4;5;6;7},D249:D$828,0)-1,""),""))</f>
        <v>0</v>
      </c>
      <c r="F248" s="4" t="s">
        <v>20</v>
      </c>
      <c r="G248" s="4" t="s">
        <v>234</v>
      </c>
      <c r="H248" s="4" t="s">
        <v>235</v>
      </c>
      <c r="I248" s="4" t="s">
        <v>18</v>
      </c>
      <c r="J248" s="4" t="s">
        <v>18</v>
      </c>
      <c r="K248" s="5">
        <v>24</v>
      </c>
      <c r="L248" s="5">
        <v>115.38</v>
      </c>
      <c r="M248" s="5">
        <f>IFERROR(_xlfn.XLOOKUP(Tableau2[[#This Row],[Groupe rem. article]],remises!$B$2:$B$5,remises!$C$2:$C$5),0)</f>
        <v>0.57999999999999996</v>
      </c>
      <c r="N248" s="5">
        <f t="shared" si="3"/>
        <v>0</v>
      </c>
      <c r="O248" s="5" t="str">
        <f ca="1">IFERROR(SUM(OFFSET(Tableau2[[#This Row],[MLP]],1,1,Tableau2[[#This Row],[nb sous niveau]],1)),"")</f>
        <v/>
      </c>
      <c r="P248" s="5">
        <f>IF(Tableau2[[#This Row],[Type Ligne Richel]]="détail",Tableau2[[#This Row],[Quantité Totale]]*Tableau2[[#This Row],[Prix unitaire HT]]*(1-Tableau2[[#This Row],[% remise ligne]])*(1+Tableau2[[#This Row],[comm]]),"")</f>
        <v>1163.0304000000001</v>
      </c>
      <c r="Q248" s="5" cm="1">
        <f t="array" aca="1" ref="Q24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1163.0304000000001</v>
      </c>
      <c r="R248" s="4" t="s">
        <v>26</v>
      </c>
      <c r="S248" s="5">
        <v>17.143000000000001</v>
      </c>
      <c r="T248" s="5">
        <v>411.43200000000002</v>
      </c>
    </row>
    <row r="249" spans="1:20" x14ac:dyDescent="0.2">
      <c r="A249" s="3">
        <v>29120000</v>
      </c>
      <c r="B249" s="4" t="s">
        <v>19</v>
      </c>
      <c r="C249" s="3">
        <v>5</v>
      </c>
      <c r="D249" s="3">
        <f>IF(Tableau2[[#This Row],[Parent]]="oui",Tableau2[[#This Row],[Niveau]]+1,IF(B248="oui",Tableau2[[#This Row],[Niveau]]+1,D248))</f>
        <v>6</v>
      </c>
      <c r="E249" s="3" cm="1">
        <f t="array" ref="E249">MIN(IFERROR(IF(D249-{0;1;2;3;4;5;6;7}&gt;=0,MATCH(D249-{0;1;2;3;4;5;6;7},D250:D$828,0)-1,""),""))</f>
        <v>0</v>
      </c>
      <c r="F249" s="4" t="s">
        <v>20</v>
      </c>
      <c r="G249" s="4" t="s">
        <v>50</v>
      </c>
      <c r="H249" s="4" t="s">
        <v>51</v>
      </c>
      <c r="I249" s="4" t="s">
        <v>18</v>
      </c>
      <c r="J249" s="4" t="s">
        <v>18</v>
      </c>
      <c r="K249" s="5">
        <v>192</v>
      </c>
      <c r="L249" s="5">
        <v>0.09</v>
      </c>
      <c r="M249" s="5">
        <f>IFERROR(_xlfn.XLOOKUP(Tableau2[[#This Row],[Groupe rem. article]],remises!$B$2:$B$5,remises!$C$2:$C$5),0)</f>
        <v>0.53</v>
      </c>
      <c r="N249" s="5">
        <f t="shared" si="3"/>
        <v>0</v>
      </c>
      <c r="O249" s="5" t="str">
        <f ca="1">IFERROR(SUM(OFFSET(Tableau2[[#This Row],[MLP]],1,1,Tableau2[[#This Row],[nb sous niveau]],1)),"")</f>
        <v/>
      </c>
      <c r="P249" s="5">
        <f>IF(Tableau2[[#This Row],[Type Ligne Richel]]="détail",Tableau2[[#This Row],[Quantité Totale]]*Tableau2[[#This Row],[Prix unitaire HT]]*(1-Tableau2[[#This Row],[% remise ligne]])*(1+Tableau2[[#This Row],[comm]]),"")</f>
        <v>8.1216000000000008</v>
      </c>
      <c r="Q249" s="5" cm="1">
        <f t="array" aca="1" ref="Q24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8.1216000000000008</v>
      </c>
      <c r="R249" s="4" t="s">
        <v>35</v>
      </c>
      <c r="S249" s="5">
        <v>5.0000000000000001E-3</v>
      </c>
      <c r="T249" s="5">
        <v>0.96</v>
      </c>
    </row>
    <row r="250" spans="1:20" x14ac:dyDescent="0.2">
      <c r="A250" s="3">
        <v>30000000</v>
      </c>
      <c r="B250" s="4" t="s">
        <v>14</v>
      </c>
      <c r="C250" s="3">
        <v>4</v>
      </c>
      <c r="D250" s="3">
        <f>IF(Tableau2[[#This Row],[Parent]]="oui",Tableau2[[#This Row],[Niveau]]+1,IF(B249="oui",Tableau2[[#This Row],[Niveau]]+1,D249))</f>
        <v>5</v>
      </c>
      <c r="E250" s="3" cm="1">
        <f t="array" ref="E250">MIN(IFERROR(IF(D250-{0;1;2;3;4;5;6;7}&gt;=0,MATCH(D250-{0;1;2;3;4;5;6;7},D251:D$828,0)-1,""),""))</f>
        <v>11</v>
      </c>
      <c r="F250" s="4" t="s">
        <v>23</v>
      </c>
      <c r="G250" s="4" t="s">
        <v>236</v>
      </c>
      <c r="H250" s="4" t="s">
        <v>237</v>
      </c>
      <c r="I250" s="4" t="s">
        <v>18</v>
      </c>
      <c r="J250" s="4" t="s">
        <v>18</v>
      </c>
      <c r="K250" s="5">
        <v>3</v>
      </c>
      <c r="L250" s="5">
        <v>366.28</v>
      </c>
      <c r="M250" s="5">
        <f>IFERROR(_xlfn.XLOOKUP(Tableau2[[#This Row],[Groupe rem. article]],remises!$B$2:$B$5,remises!$C$2:$C$5),0)</f>
        <v>0.57999999999999996</v>
      </c>
      <c r="N250" s="5">
        <f t="shared" si="3"/>
        <v>0</v>
      </c>
      <c r="O250" s="5">
        <f ca="1">IFERROR(SUM(OFFSET(Tableau2[[#This Row],[MLP]],1,1,Tableau2[[#This Row],[nb sous niveau]],1)),"")</f>
        <v>467.88649200000003</v>
      </c>
      <c r="P250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250" s="5" cm="1">
        <f t="array" aca="1" ref="Q25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467.88649200000003</v>
      </c>
      <c r="R250" s="4" t="s">
        <v>26</v>
      </c>
      <c r="S250" s="5">
        <v>20.725000000000001</v>
      </c>
      <c r="T250" s="5">
        <v>151.52886000000001</v>
      </c>
    </row>
    <row r="251" spans="1:20" x14ac:dyDescent="0.2">
      <c r="A251" s="3">
        <v>30010000</v>
      </c>
      <c r="B251" s="4" t="s">
        <v>19</v>
      </c>
      <c r="C251" s="3">
        <v>5</v>
      </c>
      <c r="D251" s="3">
        <f>IF(Tableau2[[#This Row],[Parent]]="oui",Tableau2[[#This Row],[Niveau]]+1,IF(B250="oui",Tableau2[[#This Row],[Niveau]]+1,D250))</f>
        <v>6</v>
      </c>
      <c r="E251" s="3" cm="1">
        <f t="array" ref="E251">MIN(IFERROR(IF(D251-{0;1;2;3;4;5;6;7}&gt;=0,MATCH(D251-{0;1;2;3;4;5;6;7},D252:D$828,0)-1,""),""))</f>
        <v>0</v>
      </c>
      <c r="F251" s="4" t="s">
        <v>20</v>
      </c>
      <c r="G251" s="4" t="s">
        <v>117</v>
      </c>
      <c r="H251" s="4" t="s">
        <v>118</v>
      </c>
      <c r="I251" s="4" t="s">
        <v>18</v>
      </c>
      <c r="J251" s="4" t="s">
        <v>18</v>
      </c>
      <c r="K251" s="5">
        <v>30</v>
      </c>
      <c r="L251" s="5">
        <v>0.35</v>
      </c>
      <c r="M251" s="5">
        <f>IFERROR(_xlfn.XLOOKUP(Tableau2[[#This Row],[Groupe rem. article]],remises!$B$2:$B$5,remises!$C$2:$C$5),0)</f>
        <v>0.53</v>
      </c>
      <c r="N251" s="5">
        <f t="shared" si="3"/>
        <v>0</v>
      </c>
      <c r="O251" s="5" t="str">
        <f ca="1">IFERROR(SUM(OFFSET(Tableau2[[#This Row],[MLP]],1,1,Tableau2[[#This Row],[nb sous niveau]],1)),"")</f>
        <v/>
      </c>
      <c r="P251" s="5">
        <f>IF(Tableau2[[#This Row],[Type Ligne Richel]]="détail",Tableau2[[#This Row],[Quantité Totale]]*Tableau2[[#This Row],[Prix unitaire HT]]*(1-Tableau2[[#This Row],[% remise ligne]])*(1+Tableau2[[#This Row],[comm]]),"")</f>
        <v>4.9349999999999996</v>
      </c>
      <c r="Q251" s="5" cm="1">
        <f t="array" aca="1" ref="Q25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4.9349999999999996</v>
      </c>
      <c r="R251" s="4" t="s">
        <v>35</v>
      </c>
      <c r="S251" s="5">
        <v>2.5000000000000001E-2</v>
      </c>
      <c r="T251" s="5">
        <v>0.75</v>
      </c>
    </row>
    <row r="252" spans="1:20" x14ac:dyDescent="0.2">
      <c r="A252" s="3">
        <v>30020000</v>
      </c>
      <c r="B252" s="4" t="s">
        <v>19</v>
      </c>
      <c r="C252" s="3">
        <v>5</v>
      </c>
      <c r="D252" s="3">
        <f>IF(Tableau2[[#This Row],[Parent]]="oui",Tableau2[[#This Row],[Niveau]]+1,IF(B251="oui",Tableau2[[#This Row],[Niveau]]+1,D251))</f>
        <v>6</v>
      </c>
      <c r="E252" s="3" cm="1">
        <f t="array" ref="E252">MIN(IFERROR(IF(D252-{0;1;2;3;4;5;6;7}&gt;=0,MATCH(D252-{0;1;2;3;4;5;6;7},D253:D$828,0)-1,""),""))</f>
        <v>0</v>
      </c>
      <c r="F252" s="4" t="s">
        <v>20</v>
      </c>
      <c r="G252" s="4" t="s">
        <v>187</v>
      </c>
      <c r="H252" s="4" t="s">
        <v>188</v>
      </c>
      <c r="I252" s="4" t="s">
        <v>18</v>
      </c>
      <c r="J252" s="4" t="s">
        <v>18</v>
      </c>
      <c r="K252" s="5">
        <v>165</v>
      </c>
      <c r="L252" s="5">
        <v>0.06</v>
      </c>
      <c r="M252" s="5">
        <f>IFERROR(_xlfn.XLOOKUP(Tableau2[[#This Row],[Groupe rem. article]],remises!$B$2:$B$5,remises!$C$2:$C$5),0)</f>
        <v>0.53</v>
      </c>
      <c r="N252" s="5">
        <f t="shared" si="3"/>
        <v>0</v>
      </c>
      <c r="O252" s="5" t="str">
        <f ca="1">IFERROR(SUM(OFFSET(Tableau2[[#This Row],[MLP]],1,1,Tableau2[[#This Row],[nb sous niveau]],1)),"")</f>
        <v/>
      </c>
      <c r="P252" s="5">
        <f>IF(Tableau2[[#This Row],[Type Ligne Richel]]="détail",Tableau2[[#This Row],[Quantité Totale]]*Tableau2[[#This Row],[Prix unitaire HT]]*(1-Tableau2[[#This Row],[% remise ligne]])*(1+Tableau2[[#This Row],[comm]]),"")</f>
        <v>4.6529999999999996</v>
      </c>
      <c r="Q252" s="5" cm="1">
        <f t="array" aca="1" ref="Q25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4.6529999999999996</v>
      </c>
      <c r="R252" s="4" t="s">
        <v>35</v>
      </c>
      <c r="S252" s="5">
        <v>3.0000000000000001E-3</v>
      </c>
      <c r="T252" s="5">
        <v>0.495</v>
      </c>
    </row>
    <row r="253" spans="1:20" x14ac:dyDescent="0.2">
      <c r="A253" s="3">
        <v>30030000</v>
      </c>
      <c r="B253" s="4" t="s">
        <v>19</v>
      </c>
      <c r="C253" s="3">
        <v>5</v>
      </c>
      <c r="D253" s="3">
        <f>IF(Tableau2[[#This Row],[Parent]]="oui",Tableau2[[#This Row],[Niveau]]+1,IF(B252="oui",Tableau2[[#This Row],[Niveau]]+1,D252))</f>
        <v>6</v>
      </c>
      <c r="E253" s="3" cm="1">
        <f t="array" ref="E253">MIN(IFERROR(IF(D253-{0;1;2;3;4;5;6;7}&gt;=0,MATCH(D253-{0;1;2;3;4;5;6;7},D254:D$828,0)-1,""),""))</f>
        <v>0</v>
      </c>
      <c r="F253" s="4" t="s">
        <v>20</v>
      </c>
      <c r="G253" s="4" t="s">
        <v>205</v>
      </c>
      <c r="H253" s="4" t="s">
        <v>206</v>
      </c>
      <c r="I253" s="4" t="s">
        <v>18</v>
      </c>
      <c r="J253" s="4" t="s">
        <v>18</v>
      </c>
      <c r="K253" s="5">
        <v>16.02</v>
      </c>
      <c r="L253" s="5">
        <v>2.73</v>
      </c>
      <c r="M253" s="5">
        <f>IFERROR(_xlfn.XLOOKUP(Tableau2[[#This Row],[Groupe rem. article]],remises!$B$2:$B$5,remises!$C$2:$C$5),0)</f>
        <v>0.53</v>
      </c>
      <c r="N253" s="5">
        <f t="shared" si="3"/>
        <v>0</v>
      </c>
      <c r="O253" s="5" t="str">
        <f ca="1">IFERROR(SUM(OFFSET(Tableau2[[#This Row],[MLP]],1,1,Tableau2[[#This Row],[nb sous niveau]],1)),"")</f>
        <v/>
      </c>
      <c r="P253" s="5">
        <f>IF(Tableau2[[#This Row],[Type Ligne Richel]]="détail",Tableau2[[#This Row],[Quantité Totale]]*Tableau2[[#This Row],[Prix unitaire HT]]*(1-Tableau2[[#This Row],[% remise ligne]])*(1+Tableau2[[#This Row],[comm]]),"")</f>
        <v>20.555261999999999</v>
      </c>
      <c r="Q253" s="5" cm="1">
        <f t="array" aca="1" ref="Q25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20.555261999999999</v>
      </c>
      <c r="R253" s="4" t="s">
        <v>35</v>
      </c>
      <c r="S253" s="5">
        <v>0.3</v>
      </c>
      <c r="T253" s="5">
        <v>4.806</v>
      </c>
    </row>
    <row r="254" spans="1:20" x14ac:dyDescent="0.2">
      <c r="A254" s="3">
        <v>30040000</v>
      </c>
      <c r="B254" s="4" t="s">
        <v>19</v>
      </c>
      <c r="C254" s="3">
        <v>5</v>
      </c>
      <c r="D254" s="3">
        <f>IF(Tableau2[[#This Row],[Parent]]="oui",Tableau2[[#This Row],[Niveau]]+1,IF(B253="oui",Tableau2[[#This Row],[Niveau]]+1,D253))</f>
        <v>6</v>
      </c>
      <c r="E254" s="3" cm="1">
        <f t="array" ref="E254">MIN(IFERROR(IF(D254-{0;1;2;3;4;5;6;7}&gt;=0,MATCH(D254-{0;1;2;3;4;5;6;7},D255:D$828,0)-1,""),""))</f>
        <v>0</v>
      </c>
      <c r="F254" s="4" t="s">
        <v>20</v>
      </c>
      <c r="G254" s="4" t="s">
        <v>207</v>
      </c>
      <c r="H254" s="4" t="s">
        <v>208</v>
      </c>
      <c r="I254" s="4" t="s">
        <v>18</v>
      </c>
      <c r="J254" s="4" t="s">
        <v>18</v>
      </c>
      <c r="K254" s="5">
        <v>16.02</v>
      </c>
      <c r="L254" s="5">
        <v>1.45</v>
      </c>
      <c r="M254" s="5">
        <f>IFERROR(_xlfn.XLOOKUP(Tableau2[[#This Row],[Groupe rem. article]],remises!$B$2:$B$5,remises!$C$2:$C$5),0)</f>
        <v>0.53</v>
      </c>
      <c r="N254" s="5">
        <f t="shared" si="3"/>
        <v>0</v>
      </c>
      <c r="O254" s="5" t="str">
        <f ca="1">IFERROR(SUM(OFFSET(Tableau2[[#This Row],[MLP]],1,1,Tableau2[[#This Row],[nb sous niveau]],1)),"")</f>
        <v/>
      </c>
      <c r="P254" s="5">
        <f>IF(Tableau2[[#This Row],[Type Ligne Richel]]="détail",Tableau2[[#This Row],[Quantité Totale]]*Tableau2[[#This Row],[Prix unitaire HT]]*(1-Tableau2[[#This Row],[% remise ligne]])*(1+Tableau2[[#This Row],[comm]]),"")</f>
        <v>10.917629999999999</v>
      </c>
      <c r="Q254" s="5" cm="1">
        <f t="array" aca="1" ref="Q25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10.917629999999999</v>
      </c>
      <c r="R254" s="4" t="s">
        <v>35</v>
      </c>
      <c r="S254" s="5">
        <v>0.14299999999999999</v>
      </c>
      <c r="T254" s="5">
        <v>2.2908599999999999</v>
      </c>
    </row>
    <row r="255" spans="1:20" x14ac:dyDescent="0.2">
      <c r="A255" s="3">
        <v>30050000</v>
      </c>
      <c r="B255" s="4" t="s">
        <v>19</v>
      </c>
      <c r="C255" s="3">
        <v>5</v>
      </c>
      <c r="D255" s="3">
        <f>IF(Tableau2[[#This Row],[Parent]]="oui",Tableau2[[#This Row],[Niveau]]+1,IF(B254="oui",Tableau2[[#This Row],[Niveau]]+1,D254))</f>
        <v>6</v>
      </c>
      <c r="E255" s="3" cm="1">
        <f t="array" ref="E255">MIN(IFERROR(IF(D255-{0;1;2;3;4;5;6;7}&gt;=0,MATCH(D255-{0;1;2;3;4;5;6;7},D256:D$828,0)-1,""),""))</f>
        <v>0</v>
      </c>
      <c r="F255" s="4" t="s">
        <v>20</v>
      </c>
      <c r="G255" s="4" t="s">
        <v>222</v>
      </c>
      <c r="H255" s="4" t="s">
        <v>223</v>
      </c>
      <c r="I255" s="4" t="s">
        <v>18</v>
      </c>
      <c r="J255" s="4" t="s">
        <v>18</v>
      </c>
      <c r="K255" s="5">
        <v>15</v>
      </c>
      <c r="L255" s="5">
        <v>1.79</v>
      </c>
      <c r="M255" s="5">
        <f>IFERROR(_xlfn.XLOOKUP(Tableau2[[#This Row],[Groupe rem. article]],remises!$B$2:$B$5,remises!$C$2:$C$5),0)</f>
        <v>0.53</v>
      </c>
      <c r="N255" s="5">
        <f t="shared" si="3"/>
        <v>0</v>
      </c>
      <c r="O255" s="5" t="str">
        <f ca="1">IFERROR(SUM(OFFSET(Tableau2[[#This Row],[MLP]],1,1,Tableau2[[#This Row],[nb sous niveau]],1)),"")</f>
        <v/>
      </c>
      <c r="P255" s="5">
        <f>IF(Tableau2[[#This Row],[Type Ligne Richel]]="détail",Tableau2[[#This Row],[Quantité Totale]]*Tableau2[[#This Row],[Prix unitaire HT]]*(1-Tableau2[[#This Row],[% remise ligne]])*(1+Tableau2[[#This Row],[comm]]),"")</f>
        <v>12.6195</v>
      </c>
      <c r="Q255" s="5" cm="1">
        <f t="array" aca="1" ref="Q25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12.6195</v>
      </c>
      <c r="R255" s="4" t="s">
        <v>35</v>
      </c>
      <c r="S255" s="5">
        <v>0.24</v>
      </c>
      <c r="T255" s="5">
        <v>3.6</v>
      </c>
    </row>
    <row r="256" spans="1:20" x14ac:dyDescent="0.2">
      <c r="A256" s="3">
        <v>30060000</v>
      </c>
      <c r="B256" s="4" t="s">
        <v>19</v>
      </c>
      <c r="C256" s="3">
        <v>5</v>
      </c>
      <c r="D256" s="3">
        <f>IF(Tableau2[[#This Row],[Parent]]="oui",Tableau2[[#This Row],[Niveau]]+1,IF(B255="oui",Tableau2[[#This Row],[Niveau]]+1,D255))</f>
        <v>6</v>
      </c>
      <c r="E256" s="3" cm="1">
        <f t="array" ref="E256">MIN(IFERROR(IF(D256-{0;1;2;3;4;5;6;7}&gt;=0,MATCH(D256-{0;1;2;3;4;5;6;7},D257:D$828,0)-1,""),""))</f>
        <v>0</v>
      </c>
      <c r="F256" s="4" t="s">
        <v>20</v>
      </c>
      <c r="G256" s="4" t="s">
        <v>238</v>
      </c>
      <c r="H256" s="4" t="s">
        <v>239</v>
      </c>
      <c r="I256" s="4" t="s">
        <v>18</v>
      </c>
      <c r="J256" s="4" t="s">
        <v>18</v>
      </c>
      <c r="K256" s="5">
        <v>3</v>
      </c>
      <c r="L256" s="5">
        <v>1.55</v>
      </c>
      <c r="M256" s="5">
        <f>IFERROR(_xlfn.XLOOKUP(Tableau2[[#This Row],[Groupe rem. article]],remises!$B$2:$B$5,remises!$C$2:$C$5),0)</f>
        <v>0.53</v>
      </c>
      <c r="N256" s="5">
        <f t="shared" ref="N256:N319" si="4">$N$1</f>
        <v>0</v>
      </c>
      <c r="O256" s="5" t="str">
        <f ca="1">IFERROR(SUM(OFFSET(Tableau2[[#This Row],[MLP]],1,1,Tableau2[[#This Row],[nb sous niveau]],1)),"")</f>
        <v/>
      </c>
      <c r="P256" s="5">
        <f>IF(Tableau2[[#This Row],[Type Ligne Richel]]="détail",Tableau2[[#This Row],[Quantité Totale]]*Tableau2[[#This Row],[Prix unitaire HT]]*(1-Tableau2[[#This Row],[% remise ligne]])*(1+Tableau2[[#This Row],[comm]]),"")</f>
        <v>2.1855000000000002</v>
      </c>
      <c r="Q256" s="5" cm="1">
        <f t="array" aca="1" ref="Q25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2.1855000000000002</v>
      </c>
      <c r="R256" s="4" t="s">
        <v>35</v>
      </c>
      <c r="S256" s="5">
        <v>0.19</v>
      </c>
      <c r="T256" s="5">
        <v>0.56999999999999995</v>
      </c>
    </row>
    <row r="257" spans="1:20" x14ac:dyDescent="0.2">
      <c r="A257" s="3">
        <v>30070000</v>
      </c>
      <c r="B257" s="4" t="s">
        <v>19</v>
      </c>
      <c r="C257" s="3">
        <v>5</v>
      </c>
      <c r="D257" s="3">
        <f>IF(Tableau2[[#This Row],[Parent]]="oui",Tableau2[[#This Row],[Niveau]]+1,IF(B256="oui",Tableau2[[#This Row],[Niveau]]+1,D256))</f>
        <v>6</v>
      </c>
      <c r="E257" s="3" cm="1">
        <f t="array" ref="E257">MIN(IFERROR(IF(D257-{0;1;2;3;4;5;6;7}&gt;=0,MATCH(D257-{0;1;2;3;4;5;6;7},D258:D$828,0)-1,""),""))</f>
        <v>0</v>
      </c>
      <c r="F257" s="4" t="s">
        <v>20</v>
      </c>
      <c r="G257" s="4" t="s">
        <v>56</v>
      </c>
      <c r="H257" s="4" t="s">
        <v>57</v>
      </c>
      <c r="I257" s="4" t="s">
        <v>18</v>
      </c>
      <c r="J257" s="4" t="s">
        <v>18</v>
      </c>
      <c r="K257" s="5">
        <v>30</v>
      </c>
      <c r="L257" s="5">
        <v>7.0000000000000007E-2</v>
      </c>
      <c r="M257" s="5">
        <f>IFERROR(_xlfn.XLOOKUP(Tableau2[[#This Row],[Groupe rem. article]],remises!$B$2:$B$5,remises!$C$2:$C$5),0)</f>
        <v>0.53</v>
      </c>
      <c r="N257" s="5">
        <f t="shared" si="4"/>
        <v>0</v>
      </c>
      <c r="O257" s="5" t="str">
        <f ca="1">IFERROR(SUM(OFFSET(Tableau2[[#This Row],[MLP]],1,1,Tableau2[[#This Row],[nb sous niveau]],1)),"")</f>
        <v/>
      </c>
      <c r="P257" s="5">
        <f>IF(Tableau2[[#This Row],[Type Ligne Richel]]="détail",Tableau2[[#This Row],[Quantité Totale]]*Tableau2[[#This Row],[Prix unitaire HT]]*(1-Tableau2[[#This Row],[% remise ligne]])*(1+Tableau2[[#This Row],[comm]]),"")</f>
        <v>0.98699999999999999</v>
      </c>
      <c r="Q257" s="5" cm="1">
        <f t="array" aca="1" ref="Q25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0.98699999999999999</v>
      </c>
      <c r="R257" s="4" t="s">
        <v>35</v>
      </c>
      <c r="S257" s="5">
        <v>3.0000000000000001E-3</v>
      </c>
      <c r="T257" s="5">
        <v>0.09</v>
      </c>
    </row>
    <row r="258" spans="1:20" x14ac:dyDescent="0.2">
      <c r="A258" s="3">
        <v>30080000</v>
      </c>
      <c r="B258" s="4" t="s">
        <v>19</v>
      </c>
      <c r="C258" s="3">
        <v>5</v>
      </c>
      <c r="D258" s="3">
        <f>IF(Tableau2[[#This Row],[Parent]]="oui",Tableau2[[#This Row],[Niveau]]+1,IF(B257="oui",Tableau2[[#This Row],[Niveau]]+1,D257))</f>
        <v>6</v>
      </c>
      <c r="E258" s="3" cm="1">
        <f t="array" ref="E258">MIN(IFERROR(IF(D258-{0;1;2;3;4;5;6;7}&gt;=0,MATCH(D258-{0;1;2;3;4;5;6;7},D259:D$828,0)-1,""),""))</f>
        <v>0</v>
      </c>
      <c r="F258" s="4" t="s">
        <v>20</v>
      </c>
      <c r="G258" s="4" t="s">
        <v>189</v>
      </c>
      <c r="H258" s="4" t="s">
        <v>190</v>
      </c>
      <c r="I258" s="4" t="s">
        <v>18</v>
      </c>
      <c r="J258" s="4" t="s">
        <v>18</v>
      </c>
      <c r="K258" s="5">
        <v>9</v>
      </c>
      <c r="L258" s="5">
        <v>0.33</v>
      </c>
      <c r="M258" s="5">
        <f>IFERROR(_xlfn.XLOOKUP(Tableau2[[#This Row],[Groupe rem. article]],remises!$B$2:$B$5,remises!$C$2:$C$5),0)</f>
        <v>0.53</v>
      </c>
      <c r="N258" s="5">
        <f t="shared" si="4"/>
        <v>0</v>
      </c>
      <c r="O258" s="5" t="str">
        <f ca="1">IFERROR(SUM(OFFSET(Tableau2[[#This Row],[MLP]],1,1,Tableau2[[#This Row],[nb sous niveau]],1)),"")</f>
        <v/>
      </c>
      <c r="P258" s="5">
        <f>IF(Tableau2[[#This Row],[Type Ligne Richel]]="détail",Tableau2[[#This Row],[Quantité Totale]]*Tableau2[[#This Row],[Prix unitaire HT]]*(1-Tableau2[[#This Row],[% remise ligne]])*(1+Tableau2[[#This Row],[comm]]),"")</f>
        <v>1.3958999999999999</v>
      </c>
      <c r="Q258" s="5" cm="1">
        <f t="array" aca="1" ref="Q25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1.3958999999999999</v>
      </c>
      <c r="R258" s="4" t="s">
        <v>35</v>
      </c>
      <c r="S258" s="5">
        <v>0.02</v>
      </c>
      <c r="T258" s="5">
        <v>0.18</v>
      </c>
    </row>
    <row r="259" spans="1:20" x14ac:dyDescent="0.2">
      <c r="A259" s="3">
        <v>30090000</v>
      </c>
      <c r="B259" s="4" t="s">
        <v>19</v>
      </c>
      <c r="C259" s="3">
        <v>5</v>
      </c>
      <c r="D259" s="3">
        <f>IF(Tableau2[[#This Row],[Parent]]="oui",Tableau2[[#This Row],[Niveau]]+1,IF(B258="oui",Tableau2[[#This Row],[Niveau]]+1,D258))</f>
        <v>6</v>
      </c>
      <c r="E259" s="3" cm="1">
        <f t="array" ref="E259">MIN(IFERROR(IF(D259-{0;1;2;3;4;5;6;7}&gt;=0,MATCH(D259-{0;1;2;3;4;5;6;7},D260:D$828,0)-1,""),""))</f>
        <v>0</v>
      </c>
      <c r="F259" s="4" t="s">
        <v>20</v>
      </c>
      <c r="G259" s="4" t="s">
        <v>228</v>
      </c>
      <c r="H259" s="4" t="s">
        <v>229</v>
      </c>
      <c r="I259" s="4" t="s">
        <v>18</v>
      </c>
      <c r="J259" s="4" t="s">
        <v>18</v>
      </c>
      <c r="K259" s="5">
        <v>12</v>
      </c>
      <c r="L259" s="5">
        <v>21.81</v>
      </c>
      <c r="M259" s="5">
        <f>IFERROR(_xlfn.XLOOKUP(Tableau2[[#This Row],[Groupe rem. article]],remises!$B$2:$B$5,remises!$C$2:$C$5),0)</f>
        <v>0.57999999999999996</v>
      </c>
      <c r="N259" s="5">
        <f t="shared" si="4"/>
        <v>0</v>
      </c>
      <c r="O259" s="5" t="str">
        <f ca="1">IFERROR(SUM(OFFSET(Tableau2[[#This Row],[MLP]],1,1,Tableau2[[#This Row],[nb sous niveau]],1)),"")</f>
        <v/>
      </c>
      <c r="P259" s="5">
        <f>IF(Tableau2[[#This Row],[Type Ligne Richel]]="détail",Tableau2[[#This Row],[Quantité Totale]]*Tableau2[[#This Row],[Prix unitaire HT]]*(1-Tableau2[[#This Row],[% remise ligne]])*(1+Tableau2[[#This Row],[comm]]),"")</f>
        <v>109.9224</v>
      </c>
      <c r="Q259" s="5" cm="1">
        <f t="array" aca="1" ref="Q25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109.9224</v>
      </c>
      <c r="R259" s="4" t="s">
        <v>26</v>
      </c>
      <c r="S259" s="5">
        <v>3.2959999999999998</v>
      </c>
      <c r="T259" s="5">
        <v>39.552</v>
      </c>
    </row>
    <row r="260" spans="1:20" x14ac:dyDescent="0.2">
      <c r="A260" s="3">
        <v>30100000</v>
      </c>
      <c r="B260" s="4" t="s">
        <v>19</v>
      </c>
      <c r="C260" s="3">
        <v>5</v>
      </c>
      <c r="D260" s="3">
        <f>IF(Tableau2[[#This Row],[Parent]]="oui",Tableau2[[#This Row],[Niveau]]+1,IF(B259="oui",Tableau2[[#This Row],[Niveau]]+1,D259))</f>
        <v>6</v>
      </c>
      <c r="E260" s="3" cm="1">
        <f t="array" ref="E260">MIN(IFERROR(IF(D260-{0;1;2;3;4;5;6;7}&gt;=0,MATCH(D260-{0;1;2;3;4;5;6;7},D261:D$828,0)-1,""),""))</f>
        <v>0</v>
      </c>
      <c r="F260" s="4" t="s">
        <v>20</v>
      </c>
      <c r="G260" s="4" t="s">
        <v>240</v>
      </c>
      <c r="H260" s="4" t="s">
        <v>241</v>
      </c>
      <c r="I260" s="4" t="s">
        <v>18</v>
      </c>
      <c r="J260" s="4" t="s">
        <v>18</v>
      </c>
      <c r="K260" s="5">
        <v>6</v>
      </c>
      <c r="L260" s="5">
        <v>118.28</v>
      </c>
      <c r="M260" s="5">
        <f>IFERROR(_xlfn.XLOOKUP(Tableau2[[#This Row],[Groupe rem. article]],remises!$B$2:$B$5,remises!$C$2:$C$5),0)</f>
        <v>0.57999999999999996</v>
      </c>
      <c r="N260" s="5">
        <f t="shared" si="4"/>
        <v>0</v>
      </c>
      <c r="O260" s="5" t="str">
        <f ca="1">IFERROR(SUM(OFFSET(Tableau2[[#This Row],[MLP]],1,1,Tableau2[[#This Row],[nb sous niveau]],1)),"")</f>
        <v/>
      </c>
      <c r="P260" s="5">
        <f>IF(Tableau2[[#This Row],[Type Ligne Richel]]="détail",Tableau2[[#This Row],[Quantité Totale]]*Tableau2[[#This Row],[Prix unitaire HT]]*(1-Tableau2[[#This Row],[% remise ligne]])*(1+Tableau2[[#This Row],[comm]]),"")</f>
        <v>298.06560000000007</v>
      </c>
      <c r="Q260" s="5" cm="1">
        <f t="array" aca="1" ref="Q26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298.06560000000007</v>
      </c>
      <c r="R260" s="4" t="s">
        <v>26</v>
      </c>
      <c r="S260" s="5">
        <v>16.5</v>
      </c>
      <c r="T260" s="5">
        <v>99</v>
      </c>
    </row>
    <row r="261" spans="1:20" x14ac:dyDescent="0.2">
      <c r="A261" s="3">
        <v>30110000</v>
      </c>
      <c r="B261" s="4" t="s">
        <v>19</v>
      </c>
      <c r="C261" s="3">
        <v>5</v>
      </c>
      <c r="D261" s="3">
        <f>IF(Tableau2[[#This Row],[Parent]]="oui",Tableau2[[#This Row],[Niveau]]+1,IF(B260="oui",Tableau2[[#This Row],[Niveau]]+1,D260))</f>
        <v>6</v>
      </c>
      <c r="E261" s="3" cm="1">
        <f t="array" ref="E261">MIN(IFERROR(IF(D261-{0;1;2;3;4;5;6;7}&gt;=0,MATCH(D261-{0;1;2;3;4;5;6;7},D262:D$828,0)-1,""),""))</f>
        <v>0</v>
      </c>
      <c r="F261" s="4" t="s">
        <v>20</v>
      </c>
      <c r="G261" s="4" t="s">
        <v>50</v>
      </c>
      <c r="H261" s="4" t="s">
        <v>51</v>
      </c>
      <c r="I261" s="4" t="s">
        <v>18</v>
      </c>
      <c r="J261" s="4" t="s">
        <v>18</v>
      </c>
      <c r="K261" s="5">
        <v>39</v>
      </c>
      <c r="L261" s="5">
        <v>0.09</v>
      </c>
      <c r="M261" s="5">
        <f>IFERROR(_xlfn.XLOOKUP(Tableau2[[#This Row],[Groupe rem. article]],remises!$B$2:$B$5,remises!$C$2:$C$5),0)</f>
        <v>0.53</v>
      </c>
      <c r="N261" s="5">
        <f t="shared" si="4"/>
        <v>0</v>
      </c>
      <c r="O261" s="5" t="str">
        <f ca="1">IFERROR(SUM(OFFSET(Tableau2[[#This Row],[MLP]],1,1,Tableau2[[#This Row],[nb sous niveau]],1)),"")</f>
        <v/>
      </c>
      <c r="P261" s="5">
        <f>IF(Tableau2[[#This Row],[Type Ligne Richel]]="détail",Tableau2[[#This Row],[Quantité Totale]]*Tableau2[[#This Row],[Prix unitaire HT]]*(1-Tableau2[[#This Row],[% remise ligne]])*(1+Tableau2[[#This Row],[comm]]),"")</f>
        <v>1.6496999999999997</v>
      </c>
      <c r="Q261" s="5" cm="1">
        <f t="array" aca="1" ref="Q26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1.6496999999999997</v>
      </c>
      <c r="R261" s="4" t="s">
        <v>35</v>
      </c>
      <c r="S261" s="5">
        <v>5.0000000000000001E-3</v>
      </c>
      <c r="T261" s="5">
        <v>0.19500000000000001</v>
      </c>
    </row>
    <row r="262" spans="1:20" x14ac:dyDescent="0.2">
      <c r="A262" s="3">
        <v>31000000</v>
      </c>
      <c r="B262" s="4" t="s">
        <v>14</v>
      </c>
      <c r="C262" s="3">
        <v>4</v>
      </c>
      <c r="D262" s="3">
        <f>IF(Tableau2[[#This Row],[Parent]]="oui",Tableau2[[#This Row],[Niveau]]+1,IF(B261="oui",Tableau2[[#This Row],[Niveau]]+1,D261))</f>
        <v>5</v>
      </c>
      <c r="E262" s="3" cm="1">
        <f t="array" ref="E262">MIN(IFERROR(IF(D262-{0;1;2;3;4;5;6;7}&gt;=0,MATCH(D262-{0;1;2;3;4;5;6;7},D263:D$828,0)-1,""),""))</f>
        <v>11</v>
      </c>
      <c r="F262" s="4" t="s">
        <v>23</v>
      </c>
      <c r="G262" s="4" t="s">
        <v>242</v>
      </c>
      <c r="H262" s="4" t="s">
        <v>243</v>
      </c>
      <c r="I262" s="4" t="s">
        <v>18</v>
      </c>
      <c r="J262" s="4" t="s">
        <v>18</v>
      </c>
      <c r="K262" s="5">
        <v>12</v>
      </c>
      <c r="L262" s="5">
        <v>181.94083333333333</v>
      </c>
      <c r="M262" s="5">
        <f>IFERROR(_xlfn.XLOOKUP(Tableau2[[#This Row],[Groupe rem. article]],remises!$B$2:$B$5,remises!$C$2:$C$5),0)</f>
        <v>0.57999999999999996</v>
      </c>
      <c r="N262" s="5">
        <f t="shared" si="4"/>
        <v>0</v>
      </c>
      <c r="O262" s="5">
        <f ca="1">IFERROR(SUM(OFFSET(Tableau2[[#This Row],[MLP]],1,1,Tableau2[[#This Row],[nb sous niveau]],1)),"")</f>
        <v>929.45498400000008</v>
      </c>
      <c r="P262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262" s="5" cm="1">
        <f t="array" aca="1" ref="Q26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929.45498400000008</v>
      </c>
      <c r="R262" s="4" t="s">
        <v>26</v>
      </c>
      <c r="S262" s="5">
        <v>21.367999999999999</v>
      </c>
      <c r="T262" s="5">
        <v>310.20972</v>
      </c>
    </row>
    <row r="263" spans="1:20" x14ac:dyDescent="0.2">
      <c r="A263" s="3">
        <v>31010000</v>
      </c>
      <c r="B263" s="4" t="s">
        <v>19</v>
      </c>
      <c r="C263" s="3">
        <v>5</v>
      </c>
      <c r="D263" s="3">
        <f>IF(Tableau2[[#This Row],[Parent]]="oui",Tableau2[[#This Row],[Niveau]]+1,IF(B262="oui",Tableau2[[#This Row],[Niveau]]+1,D262))</f>
        <v>6</v>
      </c>
      <c r="E263" s="3" cm="1">
        <f t="array" ref="E263">MIN(IFERROR(IF(D263-{0;1;2;3;4;5;6;7}&gt;=0,MATCH(D263-{0;1;2;3;4;5;6;7},D264:D$828,0)-1,""),""))</f>
        <v>0</v>
      </c>
      <c r="F263" s="4" t="s">
        <v>20</v>
      </c>
      <c r="G263" s="4" t="s">
        <v>117</v>
      </c>
      <c r="H263" s="4" t="s">
        <v>118</v>
      </c>
      <c r="I263" s="4" t="s">
        <v>18</v>
      </c>
      <c r="J263" s="4" t="s">
        <v>18</v>
      </c>
      <c r="K263" s="5">
        <v>48</v>
      </c>
      <c r="L263" s="5">
        <v>0.35</v>
      </c>
      <c r="M263" s="5">
        <f>IFERROR(_xlfn.XLOOKUP(Tableau2[[#This Row],[Groupe rem. article]],remises!$B$2:$B$5,remises!$C$2:$C$5),0)</f>
        <v>0.53</v>
      </c>
      <c r="N263" s="5">
        <f t="shared" si="4"/>
        <v>0</v>
      </c>
      <c r="O263" s="5" t="str">
        <f ca="1">IFERROR(SUM(OFFSET(Tableau2[[#This Row],[MLP]],1,1,Tableau2[[#This Row],[nb sous niveau]],1)),"")</f>
        <v/>
      </c>
      <c r="P263" s="5">
        <f>IF(Tableau2[[#This Row],[Type Ligne Richel]]="détail",Tableau2[[#This Row],[Quantité Totale]]*Tableau2[[#This Row],[Prix unitaire HT]]*(1-Tableau2[[#This Row],[% remise ligne]])*(1+Tableau2[[#This Row],[comm]]),"")</f>
        <v>7.8959999999999981</v>
      </c>
      <c r="Q263" s="5" cm="1">
        <f t="array" aca="1" ref="Q26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7.8959999999999981</v>
      </c>
      <c r="R263" s="4" t="s">
        <v>35</v>
      </c>
      <c r="S263" s="5">
        <v>2.5000000000000001E-2</v>
      </c>
      <c r="T263" s="5">
        <v>1.2</v>
      </c>
    </row>
    <row r="264" spans="1:20" x14ac:dyDescent="0.2">
      <c r="A264" s="3">
        <v>31020000</v>
      </c>
      <c r="B264" s="4" t="s">
        <v>19</v>
      </c>
      <c r="C264" s="3">
        <v>5</v>
      </c>
      <c r="D264" s="3">
        <f>IF(Tableau2[[#This Row],[Parent]]="oui",Tableau2[[#This Row],[Niveau]]+1,IF(B263="oui",Tableau2[[#This Row],[Niveau]]+1,D263))</f>
        <v>6</v>
      </c>
      <c r="E264" s="3" cm="1">
        <f t="array" ref="E264">MIN(IFERROR(IF(D264-{0;1;2;3;4;5;6;7}&gt;=0,MATCH(D264-{0;1;2;3;4;5;6;7},D265:D$828,0)-1,""),""))</f>
        <v>0</v>
      </c>
      <c r="F264" s="4" t="s">
        <v>20</v>
      </c>
      <c r="G264" s="4" t="s">
        <v>187</v>
      </c>
      <c r="H264" s="4" t="s">
        <v>188</v>
      </c>
      <c r="I264" s="4" t="s">
        <v>18</v>
      </c>
      <c r="J264" s="4" t="s">
        <v>18</v>
      </c>
      <c r="K264" s="5">
        <v>324</v>
      </c>
      <c r="L264" s="5">
        <v>0.06</v>
      </c>
      <c r="M264" s="5">
        <f>IFERROR(_xlfn.XLOOKUP(Tableau2[[#This Row],[Groupe rem. article]],remises!$B$2:$B$5,remises!$C$2:$C$5),0)</f>
        <v>0.53</v>
      </c>
      <c r="N264" s="5">
        <f t="shared" si="4"/>
        <v>0</v>
      </c>
      <c r="O264" s="5" t="str">
        <f ca="1">IFERROR(SUM(OFFSET(Tableau2[[#This Row],[MLP]],1,1,Tableau2[[#This Row],[nb sous niveau]],1)),"")</f>
        <v/>
      </c>
      <c r="P264" s="5">
        <f>IF(Tableau2[[#This Row],[Type Ligne Richel]]="détail",Tableau2[[#This Row],[Quantité Totale]]*Tableau2[[#This Row],[Prix unitaire HT]]*(1-Tableau2[[#This Row],[% remise ligne]])*(1+Tableau2[[#This Row],[comm]]),"")</f>
        <v>9.1367999999999991</v>
      </c>
      <c r="Q264" s="5" cm="1">
        <f t="array" aca="1" ref="Q26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9.1367999999999991</v>
      </c>
      <c r="R264" s="4" t="s">
        <v>35</v>
      </c>
      <c r="S264" s="5">
        <v>3.0000000000000001E-3</v>
      </c>
      <c r="T264" s="5">
        <v>0.97199999999999998</v>
      </c>
    </row>
    <row r="265" spans="1:20" x14ac:dyDescent="0.2">
      <c r="A265" s="3">
        <v>31030000</v>
      </c>
      <c r="B265" s="4" t="s">
        <v>19</v>
      </c>
      <c r="C265" s="3">
        <v>5</v>
      </c>
      <c r="D265" s="3">
        <f>IF(Tableau2[[#This Row],[Parent]]="oui",Tableau2[[#This Row],[Niveau]]+1,IF(B264="oui",Tableau2[[#This Row],[Niveau]]+1,D264))</f>
        <v>6</v>
      </c>
      <c r="E265" s="3" cm="1">
        <f t="array" ref="E265">MIN(IFERROR(IF(D265-{0;1;2;3;4;5;6;7}&gt;=0,MATCH(D265-{0;1;2;3;4;5;6;7},D266:D$828,0)-1,""),""))</f>
        <v>0</v>
      </c>
      <c r="F265" s="4" t="s">
        <v>20</v>
      </c>
      <c r="G265" s="4" t="s">
        <v>205</v>
      </c>
      <c r="H265" s="4" t="s">
        <v>206</v>
      </c>
      <c r="I265" s="4" t="s">
        <v>18</v>
      </c>
      <c r="J265" s="4" t="s">
        <v>18</v>
      </c>
      <c r="K265" s="5">
        <v>32.04</v>
      </c>
      <c r="L265" s="5">
        <v>2.73</v>
      </c>
      <c r="M265" s="5">
        <f>IFERROR(_xlfn.XLOOKUP(Tableau2[[#This Row],[Groupe rem. article]],remises!$B$2:$B$5,remises!$C$2:$C$5),0)</f>
        <v>0.53</v>
      </c>
      <c r="N265" s="5">
        <f t="shared" si="4"/>
        <v>0</v>
      </c>
      <c r="O265" s="5" t="str">
        <f ca="1">IFERROR(SUM(OFFSET(Tableau2[[#This Row],[MLP]],1,1,Tableau2[[#This Row],[nb sous niveau]],1)),"")</f>
        <v/>
      </c>
      <c r="P265" s="5">
        <f>IF(Tableau2[[#This Row],[Type Ligne Richel]]="détail",Tableau2[[#This Row],[Quantité Totale]]*Tableau2[[#This Row],[Prix unitaire HT]]*(1-Tableau2[[#This Row],[% remise ligne]])*(1+Tableau2[[#This Row],[comm]]),"")</f>
        <v>41.110523999999998</v>
      </c>
      <c r="Q265" s="5" cm="1">
        <f t="array" aca="1" ref="Q26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41.110523999999998</v>
      </c>
      <c r="R265" s="4" t="s">
        <v>35</v>
      </c>
      <c r="S265" s="5">
        <v>0.3</v>
      </c>
      <c r="T265" s="5">
        <v>9.6120000000000001</v>
      </c>
    </row>
    <row r="266" spans="1:20" x14ac:dyDescent="0.2">
      <c r="A266" s="3">
        <v>31040000</v>
      </c>
      <c r="B266" s="4" t="s">
        <v>19</v>
      </c>
      <c r="C266" s="3">
        <v>5</v>
      </c>
      <c r="D266" s="3">
        <f>IF(Tableau2[[#This Row],[Parent]]="oui",Tableau2[[#This Row],[Niveau]]+1,IF(B265="oui",Tableau2[[#This Row],[Niveau]]+1,D265))</f>
        <v>6</v>
      </c>
      <c r="E266" s="3" cm="1">
        <f t="array" ref="E266">MIN(IFERROR(IF(D266-{0;1;2;3;4;5;6;7}&gt;=0,MATCH(D266-{0;1;2;3;4;5;6;7},D267:D$828,0)-1,""),""))</f>
        <v>0</v>
      </c>
      <c r="F266" s="4" t="s">
        <v>20</v>
      </c>
      <c r="G266" s="4" t="s">
        <v>207</v>
      </c>
      <c r="H266" s="4" t="s">
        <v>208</v>
      </c>
      <c r="I266" s="4" t="s">
        <v>18</v>
      </c>
      <c r="J266" s="4" t="s">
        <v>18</v>
      </c>
      <c r="K266" s="5">
        <v>32.04</v>
      </c>
      <c r="L266" s="5">
        <v>1.45</v>
      </c>
      <c r="M266" s="5">
        <f>IFERROR(_xlfn.XLOOKUP(Tableau2[[#This Row],[Groupe rem. article]],remises!$B$2:$B$5,remises!$C$2:$C$5),0)</f>
        <v>0.53</v>
      </c>
      <c r="N266" s="5">
        <f t="shared" si="4"/>
        <v>0</v>
      </c>
      <c r="O266" s="5" t="str">
        <f ca="1">IFERROR(SUM(OFFSET(Tableau2[[#This Row],[MLP]],1,1,Tableau2[[#This Row],[nb sous niveau]],1)),"")</f>
        <v/>
      </c>
      <c r="P266" s="5">
        <f>IF(Tableau2[[#This Row],[Type Ligne Richel]]="détail",Tableau2[[#This Row],[Quantité Totale]]*Tableau2[[#This Row],[Prix unitaire HT]]*(1-Tableau2[[#This Row],[% remise ligne]])*(1+Tableau2[[#This Row],[comm]]),"")</f>
        <v>21.835259999999998</v>
      </c>
      <c r="Q266" s="5" cm="1">
        <f t="array" aca="1" ref="Q26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21.835259999999998</v>
      </c>
      <c r="R266" s="4" t="s">
        <v>35</v>
      </c>
      <c r="S266" s="5">
        <v>0.14299999999999999</v>
      </c>
      <c r="T266" s="5">
        <v>4.5817199999999998</v>
      </c>
    </row>
    <row r="267" spans="1:20" x14ac:dyDescent="0.2">
      <c r="A267" s="3">
        <v>31050000</v>
      </c>
      <c r="B267" s="4" t="s">
        <v>19</v>
      </c>
      <c r="C267" s="3">
        <v>5</v>
      </c>
      <c r="D267" s="3">
        <f>IF(Tableau2[[#This Row],[Parent]]="oui",Tableau2[[#This Row],[Niveau]]+1,IF(B266="oui",Tableau2[[#This Row],[Niveau]]+1,D266))</f>
        <v>6</v>
      </c>
      <c r="E267" s="3" cm="1">
        <f t="array" ref="E267">MIN(IFERROR(IF(D267-{0;1;2;3;4;5;6;7}&gt;=0,MATCH(D267-{0;1;2;3;4;5;6;7},D268:D$828,0)-1,""),""))</f>
        <v>0</v>
      </c>
      <c r="F267" s="4" t="s">
        <v>20</v>
      </c>
      <c r="G267" s="4" t="s">
        <v>222</v>
      </c>
      <c r="H267" s="4" t="s">
        <v>223</v>
      </c>
      <c r="I267" s="4" t="s">
        <v>18</v>
      </c>
      <c r="J267" s="4" t="s">
        <v>18</v>
      </c>
      <c r="K267" s="5">
        <v>24</v>
      </c>
      <c r="L267" s="5">
        <v>1.79</v>
      </c>
      <c r="M267" s="5">
        <f>IFERROR(_xlfn.XLOOKUP(Tableau2[[#This Row],[Groupe rem. article]],remises!$B$2:$B$5,remises!$C$2:$C$5),0)</f>
        <v>0.53</v>
      </c>
      <c r="N267" s="5">
        <f t="shared" si="4"/>
        <v>0</v>
      </c>
      <c r="O267" s="5" t="str">
        <f ca="1">IFERROR(SUM(OFFSET(Tableau2[[#This Row],[MLP]],1,1,Tableau2[[#This Row],[nb sous niveau]],1)),"")</f>
        <v/>
      </c>
      <c r="P267" s="5">
        <f>IF(Tableau2[[#This Row],[Type Ligne Richel]]="détail",Tableau2[[#This Row],[Quantité Totale]]*Tableau2[[#This Row],[Prix unitaire HT]]*(1-Tableau2[[#This Row],[% remise ligne]])*(1+Tableau2[[#This Row],[comm]]),"")</f>
        <v>20.191199999999998</v>
      </c>
      <c r="Q267" s="5" cm="1">
        <f t="array" aca="1" ref="Q26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20.191199999999998</v>
      </c>
      <c r="R267" s="4" t="s">
        <v>35</v>
      </c>
      <c r="S267" s="5">
        <v>0.24</v>
      </c>
      <c r="T267" s="5">
        <v>5.76</v>
      </c>
    </row>
    <row r="268" spans="1:20" x14ac:dyDescent="0.2">
      <c r="A268" s="3">
        <v>31060000</v>
      </c>
      <c r="B268" s="4" t="s">
        <v>19</v>
      </c>
      <c r="C268" s="3">
        <v>5</v>
      </c>
      <c r="D268" s="3">
        <f>IF(Tableau2[[#This Row],[Parent]]="oui",Tableau2[[#This Row],[Niveau]]+1,IF(B267="oui",Tableau2[[#This Row],[Niveau]]+1,D267))</f>
        <v>6</v>
      </c>
      <c r="E268" s="3" cm="1">
        <f t="array" ref="E268">MIN(IFERROR(IF(D268-{0;1;2;3;4;5;6;7}&gt;=0,MATCH(D268-{0;1;2;3;4;5;6;7},D269:D$828,0)-1,""),""))</f>
        <v>0</v>
      </c>
      <c r="F268" s="4" t="s">
        <v>20</v>
      </c>
      <c r="G268" s="4" t="s">
        <v>238</v>
      </c>
      <c r="H268" s="4" t="s">
        <v>239</v>
      </c>
      <c r="I268" s="4" t="s">
        <v>18</v>
      </c>
      <c r="J268" s="4" t="s">
        <v>18</v>
      </c>
      <c r="K268" s="5">
        <v>12</v>
      </c>
      <c r="L268" s="5">
        <v>1.55</v>
      </c>
      <c r="M268" s="5">
        <f>IFERROR(_xlfn.XLOOKUP(Tableau2[[#This Row],[Groupe rem. article]],remises!$B$2:$B$5,remises!$C$2:$C$5),0)</f>
        <v>0.53</v>
      </c>
      <c r="N268" s="5">
        <f t="shared" si="4"/>
        <v>0</v>
      </c>
      <c r="O268" s="5" t="str">
        <f ca="1">IFERROR(SUM(OFFSET(Tableau2[[#This Row],[MLP]],1,1,Tableau2[[#This Row],[nb sous niveau]],1)),"")</f>
        <v/>
      </c>
      <c r="P268" s="5">
        <f>IF(Tableau2[[#This Row],[Type Ligne Richel]]="détail",Tableau2[[#This Row],[Quantité Totale]]*Tableau2[[#This Row],[Prix unitaire HT]]*(1-Tableau2[[#This Row],[% remise ligne]])*(1+Tableau2[[#This Row],[comm]]),"")</f>
        <v>8.7420000000000009</v>
      </c>
      <c r="Q268" s="5" cm="1">
        <f t="array" aca="1" ref="Q26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8.7420000000000009</v>
      </c>
      <c r="R268" s="4" t="s">
        <v>35</v>
      </c>
      <c r="S268" s="5">
        <v>0.19</v>
      </c>
      <c r="T268" s="5">
        <v>2.2799999999999998</v>
      </c>
    </row>
    <row r="269" spans="1:20" x14ac:dyDescent="0.2">
      <c r="A269" s="3">
        <v>31070000</v>
      </c>
      <c r="B269" s="4" t="s">
        <v>19</v>
      </c>
      <c r="C269" s="3">
        <v>5</v>
      </c>
      <c r="D269" s="3">
        <f>IF(Tableau2[[#This Row],[Parent]]="oui",Tableau2[[#This Row],[Niveau]]+1,IF(B268="oui",Tableau2[[#This Row],[Niveau]]+1,D268))</f>
        <v>6</v>
      </c>
      <c r="E269" s="3" cm="1">
        <f t="array" ref="E269">MIN(IFERROR(IF(D269-{0;1;2;3;4;5;6;7}&gt;=0,MATCH(D269-{0;1;2;3;4;5;6;7},D270:D$828,0)-1,""),""))</f>
        <v>0</v>
      </c>
      <c r="F269" s="4" t="s">
        <v>20</v>
      </c>
      <c r="G269" s="4" t="s">
        <v>56</v>
      </c>
      <c r="H269" s="4" t="s">
        <v>57</v>
      </c>
      <c r="I269" s="4" t="s">
        <v>18</v>
      </c>
      <c r="J269" s="4" t="s">
        <v>18</v>
      </c>
      <c r="K269" s="5">
        <v>48</v>
      </c>
      <c r="L269" s="5">
        <v>7.0000000000000007E-2</v>
      </c>
      <c r="M269" s="5">
        <f>IFERROR(_xlfn.XLOOKUP(Tableau2[[#This Row],[Groupe rem. article]],remises!$B$2:$B$5,remises!$C$2:$C$5),0)</f>
        <v>0.53</v>
      </c>
      <c r="N269" s="5">
        <f t="shared" si="4"/>
        <v>0</v>
      </c>
      <c r="O269" s="5" t="str">
        <f ca="1">IFERROR(SUM(OFFSET(Tableau2[[#This Row],[MLP]],1,1,Tableau2[[#This Row],[nb sous niveau]],1)),"")</f>
        <v/>
      </c>
      <c r="P269" s="5">
        <f>IF(Tableau2[[#This Row],[Type Ligne Richel]]="détail",Tableau2[[#This Row],[Quantité Totale]]*Tableau2[[#This Row],[Prix unitaire HT]]*(1-Tableau2[[#This Row],[% remise ligne]])*(1+Tableau2[[#This Row],[comm]]),"")</f>
        <v>1.5792000000000002</v>
      </c>
      <c r="Q269" s="5" cm="1">
        <f t="array" aca="1" ref="Q26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1.5792000000000002</v>
      </c>
      <c r="R269" s="4" t="s">
        <v>35</v>
      </c>
      <c r="S269" s="5">
        <v>3.0000000000000001E-3</v>
      </c>
      <c r="T269" s="5">
        <v>0.14399999999999999</v>
      </c>
    </row>
    <row r="270" spans="1:20" x14ac:dyDescent="0.2">
      <c r="A270" s="3">
        <v>31080000</v>
      </c>
      <c r="B270" s="4" t="s">
        <v>19</v>
      </c>
      <c r="C270" s="3">
        <v>5</v>
      </c>
      <c r="D270" s="3">
        <f>IF(Tableau2[[#This Row],[Parent]]="oui",Tableau2[[#This Row],[Niveau]]+1,IF(B269="oui",Tableau2[[#This Row],[Niveau]]+1,D269))</f>
        <v>6</v>
      </c>
      <c r="E270" s="3" cm="1">
        <f t="array" ref="E270">MIN(IFERROR(IF(D270-{0;1;2;3;4;5;6;7}&gt;=0,MATCH(D270-{0;1;2;3;4;5;6;7},D271:D$828,0)-1,""),""))</f>
        <v>0</v>
      </c>
      <c r="F270" s="4" t="s">
        <v>20</v>
      </c>
      <c r="G270" s="4" t="s">
        <v>189</v>
      </c>
      <c r="H270" s="4" t="s">
        <v>190</v>
      </c>
      <c r="I270" s="4" t="s">
        <v>18</v>
      </c>
      <c r="J270" s="4" t="s">
        <v>18</v>
      </c>
      <c r="K270" s="5">
        <v>24</v>
      </c>
      <c r="L270" s="5">
        <v>0.33</v>
      </c>
      <c r="M270" s="5">
        <f>IFERROR(_xlfn.XLOOKUP(Tableau2[[#This Row],[Groupe rem. article]],remises!$B$2:$B$5,remises!$C$2:$C$5),0)</f>
        <v>0.53</v>
      </c>
      <c r="N270" s="5">
        <f t="shared" si="4"/>
        <v>0</v>
      </c>
      <c r="O270" s="5" t="str">
        <f ca="1">IFERROR(SUM(OFFSET(Tableau2[[#This Row],[MLP]],1,1,Tableau2[[#This Row],[nb sous niveau]],1)),"")</f>
        <v/>
      </c>
      <c r="P270" s="5">
        <f>IF(Tableau2[[#This Row],[Type Ligne Richel]]="détail",Tableau2[[#This Row],[Quantité Totale]]*Tableau2[[#This Row],[Prix unitaire HT]]*(1-Tableau2[[#This Row],[% remise ligne]])*(1+Tableau2[[#This Row],[comm]]),"")</f>
        <v>3.7223999999999999</v>
      </c>
      <c r="Q270" s="5" cm="1">
        <f t="array" aca="1" ref="Q27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3.7223999999999999</v>
      </c>
      <c r="R270" s="4" t="s">
        <v>35</v>
      </c>
      <c r="S270" s="5">
        <v>0.02</v>
      </c>
      <c r="T270" s="5">
        <v>0.48</v>
      </c>
    </row>
    <row r="271" spans="1:20" x14ac:dyDescent="0.2">
      <c r="A271" s="3">
        <v>31090000</v>
      </c>
      <c r="B271" s="4" t="s">
        <v>19</v>
      </c>
      <c r="C271" s="3">
        <v>5</v>
      </c>
      <c r="D271" s="3">
        <f>IF(Tableau2[[#This Row],[Parent]]="oui",Tableau2[[#This Row],[Niveau]]+1,IF(B270="oui",Tableau2[[#This Row],[Niveau]]+1,D270))</f>
        <v>6</v>
      </c>
      <c r="E271" s="3" cm="1">
        <f t="array" ref="E271">MIN(IFERROR(IF(D271-{0;1;2;3;4;5;6;7}&gt;=0,MATCH(D271-{0;1;2;3;4;5;6;7},D272:D$828,0)-1,""),""))</f>
        <v>0</v>
      </c>
      <c r="F271" s="4" t="s">
        <v>20</v>
      </c>
      <c r="G271" s="4" t="s">
        <v>228</v>
      </c>
      <c r="H271" s="4" t="s">
        <v>229</v>
      </c>
      <c r="I271" s="4" t="s">
        <v>18</v>
      </c>
      <c r="J271" s="4" t="s">
        <v>18</v>
      </c>
      <c r="K271" s="5">
        <v>24</v>
      </c>
      <c r="L271" s="5">
        <v>21.81</v>
      </c>
      <c r="M271" s="5">
        <f>IFERROR(_xlfn.XLOOKUP(Tableau2[[#This Row],[Groupe rem. article]],remises!$B$2:$B$5,remises!$C$2:$C$5),0)</f>
        <v>0.57999999999999996</v>
      </c>
      <c r="N271" s="5">
        <f t="shared" si="4"/>
        <v>0</v>
      </c>
      <c r="O271" s="5" t="str">
        <f ca="1">IFERROR(SUM(OFFSET(Tableau2[[#This Row],[MLP]],1,1,Tableau2[[#This Row],[nb sous niveau]],1)),"")</f>
        <v/>
      </c>
      <c r="P271" s="5">
        <f>IF(Tableau2[[#This Row],[Type Ligne Richel]]="détail",Tableau2[[#This Row],[Quantité Totale]]*Tableau2[[#This Row],[Prix unitaire HT]]*(1-Tableau2[[#This Row],[% remise ligne]])*(1+Tableau2[[#This Row],[comm]]),"")</f>
        <v>219.84479999999999</v>
      </c>
      <c r="Q271" s="5" cm="1">
        <f t="array" aca="1" ref="Q27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219.84479999999999</v>
      </c>
      <c r="R271" s="4" t="s">
        <v>26</v>
      </c>
      <c r="S271" s="5">
        <v>3.2959999999999998</v>
      </c>
      <c r="T271" s="5">
        <v>79.103999999999999</v>
      </c>
    </row>
    <row r="272" spans="1:20" x14ac:dyDescent="0.2">
      <c r="A272" s="3">
        <v>31100000</v>
      </c>
      <c r="B272" s="4" t="s">
        <v>19</v>
      </c>
      <c r="C272" s="3">
        <v>5</v>
      </c>
      <c r="D272" s="3">
        <f>IF(Tableau2[[#This Row],[Parent]]="oui",Tableau2[[#This Row],[Niveau]]+1,IF(B271="oui",Tableau2[[#This Row],[Niveau]]+1,D271))</f>
        <v>6</v>
      </c>
      <c r="E272" s="3" cm="1">
        <f t="array" ref="E272">MIN(IFERROR(IF(D272-{0;1;2;3;4;5;6;7}&gt;=0,MATCH(D272-{0;1;2;3;4;5;6;7},D273:D$828,0)-1,""),""))</f>
        <v>0</v>
      </c>
      <c r="F272" s="4" t="s">
        <v>20</v>
      </c>
      <c r="G272" s="4" t="s">
        <v>244</v>
      </c>
      <c r="H272" s="4" t="s">
        <v>245</v>
      </c>
      <c r="I272" s="4" t="s">
        <v>18</v>
      </c>
      <c r="J272" s="4" t="s">
        <v>18</v>
      </c>
      <c r="K272" s="5">
        <v>12</v>
      </c>
      <c r="L272" s="5">
        <v>117.53</v>
      </c>
      <c r="M272" s="5">
        <f>IFERROR(_xlfn.XLOOKUP(Tableau2[[#This Row],[Groupe rem. article]],remises!$B$2:$B$5,remises!$C$2:$C$5),0)</f>
        <v>0.57999999999999996</v>
      </c>
      <c r="N272" s="5">
        <f t="shared" si="4"/>
        <v>0</v>
      </c>
      <c r="O272" s="5" t="str">
        <f ca="1">IFERROR(SUM(OFFSET(Tableau2[[#This Row],[MLP]],1,1,Tableau2[[#This Row],[nb sous niveau]],1)),"")</f>
        <v/>
      </c>
      <c r="P272" s="5">
        <f>IF(Tableau2[[#This Row],[Type Ligne Richel]]="détail",Tableau2[[#This Row],[Quantité Totale]]*Tableau2[[#This Row],[Prix unitaire HT]]*(1-Tableau2[[#This Row],[% remise ligne]])*(1+Tableau2[[#This Row],[comm]]),"")</f>
        <v>592.35120000000006</v>
      </c>
      <c r="Q272" s="5" cm="1">
        <f t="array" aca="1" ref="Q27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592.35120000000006</v>
      </c>
      <c r="R272" s="4" t="s">
        <v>26</v>
      </c>
      <c r="S272" s="5">
        <v>17.143000000000001</v>
      </c>
      <c r="T272" s="5">
        <v>205.71600000000001</v>
      </c>
    </row>
    <row r="273" spans="1:20" x14ac:dyDescent="0.2">
      <c r="A273" s="3">
        <v>31110000</v>
      </c>
      <c r="B273" s="4" t="s">
        <v>19</v>
      </c>
      <c r="C273" s="3">
        <v>5</v>
      </c>
      <c r="D273" s="3">
        <f>IF(Tableau2[[#This Row],[Parent]]="oui",Tableau2[[#This Row],[Niveau]]+1,IF(B272="oui",Tableau2[[#This Row],[Niveau]]+1,D272))</f>
        <v>6</v>
      </c>
      <c r="E273" s="3" cm="1">
        <f t="array" ref="E273">MIN(IFERROR(IF(D273-{0;1;2;3;4;5;6;7}&gt;=0,MATCH(D273-{0;1;2;3;4;5;6;7},D274:D$828,0)-1,""),""))</f>
        <v>0</v>
      </c>
      <c r="F273" s="4" t="s">
        <v>20</v>
      </c>
      <c r="G273" s="4" t="s">
        <v>50</v>
      </c>
      <c r="H273" s="4" t="s">
        <v>51</v>
      </c>
      <c r="I273" s="4" t="s">
        <v>18</v>
      </c>
      <c r="J273" s="4" t="s">
        <v>18</v>
      </c>
      <c r="K273" s="5">
        <v>72</v>
      </c>
      <c r="L273" s="5">
        <v>0.09</v>
      </c>
      <c r="M273" s="5">
        <f>IFERROR(_xlfn.XLOOKUP(Tableau2[[#This Row],[Groupe rem. article]],remises!$B$2:$B$5,remises!$C$2:$C$5),0)</f>
        <v>0.53</v>
      </c>
      <c r="N273" s="5">
        <f t="shared" si="4"/>
        <v>0</v>
      </c>
      <c r="O273" s="5" t="str">
        <f ca="1">IFERROR(SUM(OFFSET(Tableau2[[#This Row],[MLP]],1,1,Tableau2[[#This Row],[nb sous niveau]],1)),"")</f>
        <v/>
      </c>
      <c r="P273" s="5">
        <f>IF(Tableau2[[#This Row],[Type Ligne Richel]]="détail",Tableau2[[#This Row],[Quantité Totale]]*Tableau2[[#This Row],[Prix unitaire HT]]*(1-Tableau2[[#This Row],[% remise ligne]])*(1+Tableau2[[#This Row],[comm]]),"")</f>
        <v>3.0455999999999994</v>
      </c>
      <c r="Q273" s="5" cm="1">
        <f t="array" aca="1" ref="Q27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3.0455999999999994</v>
      </c>
      <c r="R273" s="4" t="s">
        <v>35</v>
      </c>
      <c r="S273" s="5">
        <v>5.0000000000000001E-3</v>
      </c>
      <c r="T273" s="5">
        <v>0.36</v>
      </c>
    </row>
    <row r="274" spans="1:20" x14ac:dyDescent="0.2">
      <c r="A274" s="3">
        <v>32000000</v>
      </c>
      <c r="B274" s="4" t="s">
        <v>14</v>
      </c>
      <c r="C274" s="3">
        <v>4</v>
      </c>
      <c r="D274" s="3">
        <f>IF(Tableau2[[#This Row],[Parent]]="oui",Tableau2[[#This Row],[Niveau]]+1,IF(B273="oui",Tableau2[[#This Row],[Niveau]]+1,D273))</f>
        <v>5</v>
      </c>
      <c r="E274" s="3" cm="1">
        <f t="array" ref="E274">MIN(IFERROR(IF(D274-{0;1;2;3;4;5;6;7}&gt;=0,MATCH(D274-{0;1;2;3;4;5;6;7},D275:D$828,0)-1,""),""))</f>
        <v>9</v>
      </c>
      <c r="F274" s="4" t="s">
        <v>23</v>
      </c>
      <c r="G274" s="4" t="s">
        <v>246</v>
      </c>
      <c r="H274" s="4" t="s">
        <v>247</v>
      </c>
      <c r="I274" s="4" t="s">
        <v>18</v>
      </c>
      <c r="J274" s="4" t="s">
        <v>18</v>
      </c>
      <c r="K274" s="5">
        <v>3</v>
      </c>
      <c r="L274" s="5">
        <v>523.73333333333335</v>
      </c>
      <c r="M274" s="5">
        <f>IFERROR(_xlfn.XLOOKUP(Tableau2[[#This Row],[Groupe rem. article]],remises!$B$2:$B$5,remises!$C$2:$C$5),0)</f>
        <v>0</v>
      </c>
      <c r="N274" s="5">
        <f t="shared" si="4"/>
        <v>0</v>
      </c>
      <c r="O274" s="5">
        <f ca="1">IFERROR(SUM(OFFSET(Tableau2[[#This Row],[MLP]],1,1,Tableau2[[#This Row],[nb sous niveau]],1)),"")</f>
        <v>698.06856600000003</v>
      </c>
      <c r="P27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274" s="5" cm="1">
        <f t="array" aca="1" ref="Q27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698.06856600000003</v>
      </c>
      <c r="R274" s="4" t="s">
        <v>18</v>
      </c>
      <c r="S274" s="5">
        <v>15.134</v>
      </c>
      <c r="T274" s="5">
        <v>183.39617999999999</v>
      </c>
    </row>
    <row r="275" spans="1:20" x14ac:dyDescent="0.2">
      <c r="A275" s="3">
        <v>32010000</v>
      </c>
      <c r="B275" s="4" t="s">
        <v>19</v>
      </c>
      <c r="C275" s="3">
        <v>5</v>
      </c>
      <c r="D275" s="3">
        <f>IF(Tableau2[[#This Row],[Parent]]="oui",Tableau2[[#This Row],[Niveau]]+1,IF(B274="oui",Tableau2[[#This Row],[Niveau]]+1,D274))</f>
        <v>6</v>
      </c>
      <c r="E275" s="3" cm="1">
        <f t="array" ref="E275">MIN(IFERROR(IF(D275-{0;1;2;3;4;5;6;7}&gt;=0,MATCH(D275-{0;1;2;3;4;5;6;7},D276:D$828,0)-1,""),""))</f>
        <v>0</v>
      </c>
      <c r="F275" s="4" t="s">
        <v>20</v>
      </c>
      <c r="G275" s="4" t="s">
        <v>248</v>
      </c>
      <c r="H275" s="4" t="s">
        <v>249</v>
      </c>
      <c r="I275" s="4" t="s">
        <v>18</v>
      </c>
      <c r="J275" s="4" t="s">
        <v>18</v>
      </c>
      <c r="K275" s="5">
        <v>12</v>
      </c>
      <c r="L275" s="5">
        <v>36.44</v>
      </c>
      <c r="M275" s="5">
        <f>IFERROR(_xlfn.XLOOKUP(Tableau2[[#This Row],[Groupe rem. article]],remises!$B$2:$B$5,remises!$C$2:$C$5),0)</f>
        <v>0.57999999999999996</v>
      </c>
      <c r="N275" s="5">
        <f t="shared" si="4"/>
        <v>0</v>
      </c>
      <c r="O275" s="5" t="str">
        <f ca="1">IFERROR(SUM(OFFSET(Tableau2[[#This Row],[MLP]],1,1,Tableau2[[#This Row],[nb sous niveau]],1)),"")</f>
        <v/>
      </c>
      <c r="P275" s="5">
        <f>IF(Tableau2[[#This Row],[Type Ligne Richel]]="détail",Tableau2[[#This Row],[Quantité Totale]]*Tableau2[[#This Row],[Prix unitaire HT]]*(1-Tableau2[[#This Row],[% remise ligne]])*(1+Tableau2[[#This Row],[comm]]),"")</f>
        <v>183.6576</v>
      </c>
      <c r="Q275" s="5" cm="1">
        <f t="array" aca="1" ref="Q27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183.6576</v>
      </c>
      <c r="R275" s="4" t="s">
        <v>26</v>
      </c>
      <c r="S275" s="5">
        <v>5.22</v>
      </c>
      <c r="T275" s="5">
        <v>62.64</v>
      </c>
    </row>
    <row r="276" spans="1:20" x14ac:dyDescent="0.2">
      <c r="A276" s="3">
        <v>32020000</v>
      </c>
      <c r="B276" s="4" t="s">
        <v>19</v>
      </c>
      <c r="C276" s="3">
        <v>5</v>
      </c>
      <c r="D276" s="3">
        <f>IF(Tableau2[[#This Row],[Parent]]="oui",Tableau2[[#This Row],[Niveau]]+1,IF(B275="oui",Tableau2[[#This Row],[Niveau]]+1,D275))</f>
        <v>6</v>
      </c>
      <c r="E276" s="3" cm="1">
        <f t="array" ref="E276">MIN(IFERROR(IF(D276-{0;1;2;3;4;5;6;7}&gt;=0,MATCH(D276-{0;1;2;3;4;5;6;7},D277:D$828,0)-1,""),""))</f>
        <v>0</v>
      </c>
      <c r="F276" s="4" t="s">
        <v>20</v>
      </c>
      <c r="G276" s="4" t="s">
        <v>250</v>
      </c>
      <c r="H276" s="4" t="s">
        <v>251</v>
      </c>
      <c r="I276" s="4" t="s">
        <v>18</v>
      </c>
      <c r="J276" s="4" t="s">
        <v>18</v>
      </c>
      <c r="K276" s="5">
        <v>8.1</v>
      </c>
      <c r="L276" s="5">
        <v>51.47</v>
      </c>
      <c r="M276" s="5">
        <f>IFERROR(_xlfn.XLOOKUP(Tableau2[[#This Row],[Groupe rem. article]],remises!$B$2:$B$5,remises!$C$2:$C$5),0)</f>
        <v>0.53</v>
      </c>
      <c r="N276" s="5">
        <f t="shared" si="4"/>
        <v>0</v>
      </c>
      <c r="O276" s="5" t="str">
        <f ca="1">IFERROR(SUM(OFFSET(Tableau2[[#This Row],[MLP]],1,1,Tableau2[[#This Row],[nb sous niveau]],1)),"")</f>
        <v/>
      </c>
      <c r="P276" s="5">
        <f>IF(Tableau2[[#This Row],[Type Ligne Richel]]="détail",Tableau2[[#This Row],[Quantité Totale]]*Tableau2[[#This Row],[Prix unitaire HT]]*(1-Tableau2[[#This Row],[% remise ligne]])*(1+Tableau2[[#This Row],[comm]]),"")</f>
        <v>195.94628999999998</v>
      </c>
      <c r="Q276" s="5" cm="1">
        <f t="array" aca="1" ref="Q27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195.94628999999998</v>
      </c>
      <c r="R276" s="4" t="s">
        <v>35</v>
      </c>
      <c r="S276" s="5">
        <v>3.9089999999999998</v>
      </c>
      <c r="T276" s="5">
        <v>31.6629</v>
      </c>
    </row>
    <row r="277" spans="1:20" x14ac:dyDescent="0.2">
      <c r="A277" s="3">
        <v>32030000</v>
      </c>
      <c r="B277" s="4" t="s">
        <v>19</v>
      </c>
      <c r="C277" s="3">
        <v>5</v>
      </c>
      <c r="D277" s="3">
        <f>IF(Tableau2[[#This Row],[Parent]]="oui",Tableau2[[#This Row],[Niveau]]+1,IF(B276="oui",Tableau2[[#This Row],[Niveau]]+1,D276))</f>
        <v>6</v>
      </c>
      <c r="E277" s="3" cm="1">
        <f t="array" ref="E277">MIN(IFERROR(IF(D277-{0;1;2;3;4;5;6;7}&gt;=0,MATCH(D277-{0;1;2;3;4;5;6;7},D278:D$828,0)-1,""),""))</f>
        <v>0</v>
      </c>
      <c r="F277" s="4" t="s">
        <v>20</v>
      </c>
      <c r="G277" s="4" t="s">
        <v>252</v>
      </c>
      <c r="H277" s="4" t="s">
        <v>253</v>
      </c>
      <c r="I277" s="4" t="s">
        <v>18</v>
      </c>
      <c r="J277" s="4" t="s">
        <v>18</v>
      </c>
      <c r="K277" s="5">
        <v>9.6</v>
      </c>
      <c r="L277" s="5">
        <v>27.43</v>
      </c>
      <c r="M277" s="5">
        <f>IFERROR(_xlfn.XLOOKUP(Tableau2[[#This Row],[Groupe rem. article]],remises!$B$2:$B$5,remises!$C$2:$C$5),0)</f>
        <v>0.57999999999999996</v>
      </c>
      <c r="N277" s="5">
        <f t="shared" si="4"/>
        <v>0</v>
      </c>
      <c r="O277" s="5" t="str">
        <f ca="1">IFERROR(SUM(OFFSET(Tableau2[[#This Row],[MLP]],1,1,Tableau2[[#This Row],[nb sous niveau]],1)),"")</f>
        <v/>
      </c>
      <c r="P277" s="5">
        <f>IF(Tableau2[[#This Row],[Type Ligne Richel]]="détail",Tableau2[[#This Row],[Quantité Totale]]*Tableau2[[#This Row],[Prix unitaire HT]]*(1-Tableau2[[#This Row],[% remise ligne]])*(1+Tableau2[[#This Row],[comm]]),"")</f>
        <v>110.59775999999999</v>
      </c>
      <c r="Q277" s="5" cm="1">
        <f t="array" aca="1" ref="Q27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110.59775999999999</v>
      </c>
      <c r="R277" s="4" t="s">
        <v>26</v>
      </c>
      <c r="S277" s="5">
        <v>4.12</v>
      </c>
      <c r="T277" s="5">
        <v>39.552</v>
      </c>
    </row>
    <row r="278" spans="1:20" x14ac:dyDescent="0.2">
      <c r="A278" s="3">
        <v>32040000</v>
      </c>
      <c r="B278" s="4" t="s">
        <v>19</v>
      </c>
      <c r="C278" s="3">
        <v>5</v>
      </c>
      <c r="D278" s="3">
        <f>IF(Tableau2[[#This Row],[Parent]]="oui",Tableau2[[#This Row],[Niveau]]+1,IF(B277="oui",Tableau2[[#This Row],[Niveau]]+1,D277))</f>
        <v>6</v>
      </c>
      <c r="E278" s="3" cm="1">
        <f t="array" ref="E278">MIN(IFERROR(IF(D278-{0;1;2;3;4;5;6;7}&gt;=0,MATCH(D278-{0;1;2;3;4;5;6;7},D279:D$828,0)-1,""),""))</f>
        <v>0</v>
      </c>
      <c r="F278" s="4" t="s">
        <v>20</v>
      </c>
      <c r="G278" s="4" t="s">
        <v>205</v>
      </c>
      <c r="H278" s="4" t="s">
        <v>206</v>
      </c>
      <c r="I278" s="4" t="s">
        <v>18</v>
      </c>
      <c r="J278" s="4" t="s">
        <v>18</v>
      </c>
      <c r="K278" s="5">
        <v>42.96</v>
      </c>
      <c r="L278" s="5">
        <v>2.73</v>
      </c>
      <c r="M278" s="5">
        <f>IFERROR(_xlfn.XLOOKUP(Tableau2[[#This Row],[Groupe rem. article]],remises!$B$2:$B$5,remises!$C$2:$C$5),0)</f>
        <v>0.53</v>
      </c>
      <c r="N278" s="5">
        <f t="shared" si="4"/>
        <v>0</v>
      </c>
      <c r="O278" s="5" t="str">
        <f ca="1">IFERROR(SUM(OFFSET(Tableau2[[#This Row],[MLP]],1,1,Tableau2[[#This Row],[nb sous niveau]],1)),"")</f>
        <v/>
      </c>
      <c r="P278" s="5">
        <f>IF(Tableau2[[#This Row],[Type Ligne Richel]]="détail",Tableau2[[#This Row],[Quantité Totale]]*Tableau2[[#This Row],[Prix unitaire HT]]*(1-Tableau2[[#This Row],[% remise ligne]])*(1+Tableau2[[#This Row],[comm]]),"")</f>
        <v>55.121975999999997</v>
      </c>
      <c r="Q278" s="5" cm="1">
        <f t="array" aca="1" ref="Q27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55.121975999999997</v>
      </c>
      <c r="R278" s="4" t="s">
        <v>35</v>
      </c>
      <c r="S278" s="5">
        <v>0.3</v>
      </c>
      <c r="T278" s="5">
        <v>12.888</v>
      </c>
    </row>
    <row r="279" spans="1:20" x14ac:dyDescent="0.2">
      <c r="A279" s="3">
        <v>32050000</v>
      </c>
      <c r="B279" s="4" t="s">
        <v>19</v>
      </c>
      <c r="C279" s="3">
        <v>5</v>
      </c>
      <c r="D279" s="3">
        <f>IF(Tableau2[[#This Row],[Parent]]="oui",Tableau2[[#This Row],[Niveau]]+1,IF(B278="oui",Tableau2[[#This Row],[Niveau]]+1,D278))</f>
        <v>6</v>
      </c>
      <c r="E279" s="3" cm="1">
        <f t="array" ref="E279">MIN(IFERROR(IF(D279-{0;1;2;3;4;5;6;7}&gt;=0,MATCH(D279-{0;1;2;3;4;5;6;7},D280:D$828,0)-1,""),""))</f>
        <v>0</v>
      </c>
      <c r="F279" s="4" t="s">
        <v>20</v>
      </c>
      <c r="G279" s="4" t="s">
        <v>207</v>
      </c>
      <c r="H279" s="4" t="s">
        <v>208</v>
      </c>
      <c r="I279" s="4" t="s">
        <v>18</v>
      </c>
      <c r="J279" s="4" t="s">
        <v>18</v>
      </c>
      <c r="K279" s="5">
        <v>42.96</v>
      </c>
      <c r="L279" s="5">
        <v>1.45</v>
      </c>
      <c r="M279" s="5">
        <f>IFERROR(_xlfn.XLOOKUP(Tableau2[[#This Row],[Groupe rem. article]],remises!$B$2:$B$5,remises!$C$2:$C$5),0)</f>
        <v>0.53</v>
      </c>
      <c r="N279" s="5">
        <f t="shared" si="4"/>
        <v>0</v>
      </c>
      <c r="O279" s="5" t="str">
        <f ca="1">IFERROR(SUM(OFFSET(Tableau2[[#This Row],[MLP]],1,1,Tableau2[[#This Row],[nb sous niveau]],1)),"")</f>
        <v/>
      </c>
      <c r="P279" s="5">
        <f>IF(Tableau2[[#This Row],[Type Ligne Richel]]="détail",Tableau2[[#This Row],[Quantité Totale]]*Tableau2[[#This Row],[Prix unitaire HT]]*(1-Tableau2[[#This Row],[% remise ligne]])*(1+Tableau2[[#This Row],[comm]]),"")</f>
        <v>29.277239999999999</v>
      </c>
      <c r="Q279" s="5" cm="1">
        <f t="array" aca="1" ref="Q27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29.277239999999999</v>
      </c>
      <c r="R279" s="4" t="s">
        <v>35</v>
      </c>
      <c r="S279" s="5">
        <v>0.14299999999999999</v>
      </c>
      <c r="T279" s="5">
        <v>6.1432799999999999</v>
      </c>
    </row>
    <row r="280" spans="1:20" x14ac:dyDescent="0.2">
      <c r="A280" s="3">
        <v>32060000</v>
      </c>
      <c r="B280" s="4" t="s">
        <v>19</v>
      </c>
      <c r="C280" s="3">
        <v>5</v>
      </c>
      <c r="D280" s="3">
        <f>IF(Tableau2[[#This Row],[Parent]]="oui",Tableau2[[#This Row],[Niveau]]+1,IF(B279="oui",Tableau2[[#This Row],[Niveau]]+1,D279))</f>
        <v>6</v>
      </c>
      <c r="E280" s="3" cm="1">
        <f t="array" ref="E280">MIN(IFERROR(IF(D280-{0;1;2;3;4;5;6;7}&gt;=0,MATCH(D280-{0;1;2;3;4;5;6;7},D281:D$828,0)-1,""),""))</f>
        <v>0</v>
      </c>
      <c r="F280" s="4" t="s">
        <v>20</v>
      </c>
      <c r="G280" s="4" t="s">
        <v>187</v>
      </c>
      <c r="H280" s="4" t="s">
        <v>188</v>
      </c>
      <c r="I280" s="4" t="s">
        <v>18</v>
      </c>
      <c r="J280" s="4" t="s">
        <v>18</v>
      </c>
      <c r="K280" s="5">
        <v>180</v>
      </c>
      <c r="L280" s="5">
        <v>0.06</v>
      </c>
      <c r="M280" s="5">
        <f>IFERROR(_xlfn.XLOOKUP(Tableau2[[#This Row],[Groupe rem. article]],remises!$B$2:$B$5,remises!$C$2:$C$5),0)</f>
        <v>0.53</v>
      </c>
      <c r="N280" s="5">
        <f t="shared" si="4"/>
        <v>0</v>
      </c>
      <c r="O280" s="5" t="str">
        <f ca="1">IFERROR(SUM(OFFSET(Tableau2[[#This Row],[MLP]],1,1,Tableau2[[#This Row],[nb sous niveau]],1)),"")</f>
        <v/>
      </c>
      <c r="P280" s="5">
        <f>IF(Tableau2[[#This Row],[Type Ligne Richel]]="détail",Tableau2[[#This Row],[Quantité Totale]]*Tableau2[[#This Row],[Prix unitaire HT]]*(1-Tableau2[[#This Row],[% remise ligne]])*(1+Tableau2[[#This Row],[comm]]),"")</f>
        <v>5.0759999999999996</v>
      </c>
      <c r="Q280" s="5" cm="1">
        <f t="array" aca="1" ref="Q28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5.0759999999999996</v>
      </c>
      <c r="R280" s="4" t="s">
        <v>35</v>
      </c>
      <c r="S280" s="5">
        <v>3.0000000000000001E-3</v>
      </c>
      <c r="T280" s="5">
        <v>0.54</v>
      </c>
    </row>
    <row r="281" spans="1:20" x14ac:dyDescent="0.2">
      <c r="A281" s="3">
        <v>32070000</v>
      </c>
      <c r="B281" s="4" t="s">
        <v>19</v>
      </c>
      <c r="C281" s="3">
        <v>5</v>
      </c>
      <c r="D281" s="3">
        <f>IF(Tableau2[[#This Row],[Parent]]="oui",Tableau2[[#This Row],[Niveau]]+1,IF(B280="oui",Tableau2[[#This Row],[Niveau]]+1,D280))</f>
        <v>6</v>
      </c>
      <c r="E281" s="3" cm="1">
        <f t="array" ref="E281">MIN(IFERROR(IF(D281-{0;1;2;3;4;5;6;7}&gt;=0,MATCH(D281-{0;1;2;3;4;5;6;7},D282:D$828,0)-1,""),""))</f>
        <v>0</v>
      </c>
      <c r="F281" s="4" t="s">
        <v>20</v>
      </c>
      <c r="G281" s="4" t="s">
        <v>254</v>
      </c>
      <c r="H281" s="4" t="s">
        <v>255</v>
      </c>
      <c r="I281" s="4" t="s">
        <v>18</v>
      </c>
      <c r="J281" s="4" t="s">
        <v>18</v>
      </c>
      <c r="K281" s="5">
        <v>12</v>
      </c>
      <c r="L281" s="5">
        <v>8.94</v>
      </c>
      <c r="M281" s="5">
        <f>IFERROR(_xlfn.XLOOKUP(Tableau2[[#This Row],[Groupe rem. article]],remises!$B$2:$B$5,remises!$C$2:$C$5),0)</f>
        <v>0.57999999999999996</v>
      </c>
      <c r="N281" s="5">
        <f t="shared" si="4"/>
        <v>0</v>
      </c>
      <c r="O281" s="5" t="str">
        <f ca="1">IFERROR(SUM(OFFSET(Tableau2[[#This Row],[MLP]],1,1,Tableau2[[#This Row],[nb sous niveau]],1)),"")</f>
        <v/>
      </c>
      <c r="P281" s="5">
        <f>IF(Tableau2[[#This Row],[Type Ligne Richel]]="détail",Tableau2[[#This Row],[Quantité Totale]]*Tableau2[[#This Row],[Prix unitaire HT]]*(1-Tableau2[[#This Row],[% remise ligne]])*(1+Tableau2[[#This Row],[comm]]),"")</f>
        <v>45.057600000000008</v>
      </c>
      <c r="Q281" s="5" cm="1">
        <f t="array" aca="1" ref="Q28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45.057600000000008</v>
      </c>
      <c r="R281" s="4" t="s">
        <v>26</v>
      </c>
      <c r="S281" s="5">
        <v>1.2250000000000001</v>
      </c>
      <c r="T281" s="5">
        <v>14.7</v>
      </c>
    </row>
    <row r="282" spans="1:20" x14ac:dyDescent="0.2">
      <c r="A282" s="3">
        <v>32080000</v>
      </c>
      <c r="B282" s="4" t="s">
        <v>19</v>
      </c>
      <c r="C282" s="3">
        <v>5</v>
      </c>
      <c r="D282" s="3">
        <f>IF(Tableau2[[#This Row],[Parent]]="oui",Tableau2[[#This Row],[Niveau]]+1,IF(B281="oui",Tableau2[[#This Row],[Niveau]]+1,D281))</f>
        <v>6</v>
      </c>
      <c r="E282" s="3" cm="1">
        <f t="array" ref="E282">MIN(IFERROR(IF(D282-{0;1;2;3;4;5;6;7}&gt;=0,MATCH(D282-{0;1;2;3;4;5;6;7},D283:D$828,0)-1,""),""))</f>
        <v>0</v>
      </c>
      <c r="F282" s="4" t="s">
        <v>20</v>
      </c>
      <c r="G282" s="4" t="s">
        <v>256</v>
      </c>
      <c r="H282" s="4" t="s">
        <v>257</v>
      </c>
      <c r="I282" s="4" t="s">
        <v>18</v>
      </c>
      <c r="J282" s="4" t="s">
        <v>18</v>
      </c>
      <c r="K282" s="5">
        <v>510</v>
      </c>
      <c r="L282" s="5">
        <v>7.0000000000000007E-2</v>
      </c>
      <c r="M282" s="5">
        <f>IFERROR(_xlfn.XLOOKUP(Tableau2[[#This Row],[Groupe rem. article]],remises!$B$2:$B$5,remises!$C$2:$C$5),0)</f>
        <v>0.53</v>
      </c>
      <c r="N282" s="5">
        <f t="shared" si="4"/>
        <v>0</v>
      </c>
      <c r="O282" s="5" t="str">
        <f ca="1">IFERROR(SUM(OFFSET(Tableau2[[#This Row],[MLP]],1,1,Tableau2[[#This Row],[nb sous niveau]],1)),"")</f>
        <v/>
      </c>
      <c r="P282" s="5">
        <f>IF(Tableau2[[#This Row],[Type Ligne Richel]]="détail",Tableau2[[#This Row],[Quantité Totale]]*Tableau2[[#This Row],[Prix unitaire HT]]*(1-Tableau2[[#This Row],[% remise ligne]])*(1+Tableau2[[#This Row],[comm]]),"")</f>
        <v>16.779</v>
      </c>
      <c r="Q282" s="5" cm="1">
        <f t="array" aca="1" ref="Q28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16.779</v>
      </c>
      <c r="R282" s="4" t="s">
        <v>35</v>
      </c>
      <c r="S282" s="5">
        <v>4.0000000000000001E-3</v>
      </c>
      <c r="T282" s="5">
        <v>2.04</v>
      </c>
    </row>
    <row r="283" spans="1:20" x14ac:dyDescent="0.2">
      <c r="A283" s="3">
        <v>32090000</v>
      </c>
      <c r="B283" s="4" t="s">
        <v>19</v>
      </c>
      <c r="C283" s="3">
        <v>5</v>
      </c>
      <c r="D283" s="3">
        <f>IF(Tableau2[[#This Row],[Parent]]="oui",Tableau2[[#This Row],[Niveau]]+1,IF(B282="oui",Tableau2[[#This Row],[Niveau]]+1,D282))</f>
        <v>6</v>
      </c>
      <c r="E283" s="3" cm="1">
        <f t="array" ref="E283">MIN(IFERROR(IF(D283-{0;1;2;3;4;5;6;7}&gt;=0,MATCH(D283-{0;1;2;3;4;5;6;7},D284:D$828,0)-1,""),""))</f>
        <v>0</v>
      </c>
      <c r="F283" s="4" t="s">
        <v>20</v>
      </c>
      <c r="G283" s="4" t="s">
        <v>258</v>
      </c>
      <c r="H283" s="4" t="s">
        <v>259</v>
      </c>
      <c r="I283" s="4" t="s">
        <v>18</v>
      </c>
      <c r="J283" s="4" t="s">
        <v>18</v>
      </c>
      <c r="K283" s="5">
        <v>63</v>
      </c>
      <c r="L283" s="5">
        <v>1.91</v>
      </c>
      <c r="M283" s="5">
        <f>IFERROR(_xlfn.XLOOKUP(Tableau2[[#This Row],[Groupe rem. article]],remises!$B$2:$B$5,remises!$C$2:$C$5),0)</f>
        <v>0.53</v>
      </c>
      <c r="N283" s="5">
        <f t="shared" si="4"/>
        <v>0</v>
      </c>
      <c r="O283" s="5" t="str">
        <f ca="1">IFERROR(SUM(OFFSET(Tableau2[[#This Row],[MLP]],1,1,Tableau2[[#This Row],[nb sous niveau]],1)),"")</f>
        <v/>
      </c>
      <c r="P283" s="5">
        <f>IF(Tableau2[[#This Row],[Type Ligne Richel]]="détail",Tableau2[[#This Row],[Quantité Totale]]*Tableau2[[#This Row],[Prix unitaire HT]]*(1-Tableau2[[#This Row],[% remise ligne]])*(1+Tableau2[[#This Row],[comm]]),"")</f>
        <v>56.555099999999996</v>
      </c>
      <c r="Q283" s="5" cm="1">
        <f t="array" aca="1" ref="Q28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56.555099999999996</v>
      </c>
      <c r="R283" s="4" t="s">
        <v>35</v>
      </c>
      <c r="S283" s="5">
        <v>0.21</v>
      </c>
      <c r="T283" s="5">
        <v>13.23</v>
      </c>
    </row>
    <row r="284" spans="1:20" x14ac:dyDescent="0.2">
      <c r="A284" s="3">
        <v>33000000</v>
      </c>
      <c r="B284" s="4" t="s">
        <v>14</v>
      </c>
      <c r="C284" s="3">
        <v>4</v>
      </c>
      <c r="D284" s="3">
        <f>IF(Tableau2[[#This Row],[Parent]]="oui",Tableau2[[#This Row],[Niveau]]+1,IF(B283="oui",Tableau2[[#This Row],[Niveau]]+1,D283))</f>
        <v>5</v>
      </c>
      <c r="E284" s="3" cm="1">
        <f t="array" ref="E284">MIN(IFERROR(IF(D284-{0;1;2;3;4;5;6;7}&gt;=0,MATCH(D284-{0;1;2;3;4;5;6;7},D285:D$828,0)-1,""),""))</f>
        <v>33</v>
      </c>
      <c r="F284" s="4" t="s">
        <v>23</v>
      </c>
      <c r="G284" s="4" t="s">
        <v>260</v>
      </c>
      <c r="H284" s="4" t="s">
        <v>261</v>
      </c>
      <c r="I284" s="4" t="s">
        <v>18</v>
      </c>
      <c r="J284" s="4" t="s">
        <v>18</v>
      </c>
      <c r="K284" s="5">
        <v>6</v>
      </c>
      <c r="L284" s="5">
        <v>374.89666666666665</v>
      </c>
      <c r="M284" s="5">
        <f>IFERROR(_xlfn.XLOOKUP(Tableau2[[#This Row],[Groupe rem. article]],remises!$B$2:$B$5,remises!$C$2:$C$5),0)</f>
        <v>0.57999999999999996</v>
      </c>
      <c r="N284" s="5">
        <f t="shared" si="4"/>
        <v>0</v>
      </c>
      <c r="O284" s="5">
        <f ca="1">IFERROR(SUM(OFFSET(Tableau2[[#This Row],[MLP]],1,1,Tableau2[[#This Row],[nb sous niveau]],1)),"")</f>
        <v>988.75060800000017</v>
      </c>
      <c r="P28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284" s="5" cm="1">
        <f t="array" aca="1" ref="Q28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988.75060800000017</v>
      </c>
      <c r="R284" s="4" t="s">
        <v>26</v>
      </c>
      <c r="S284" s="5">
        <v>45.842500000000001</v>
      </c>
      <c r="T284" s="5">
        <v>316.73214000000002</v>
      </c>
    </row>
    <row r="285" spans="1:20" x14ac:dyDescent="0.2">
      <c r="A285" s="3">
        <v>33010000</v>
      </c>
      <c r="B285" s="4" t="s">
        <v>19</v>
      </c>
      <c r="C285" s="3">
        <v>5</v>
      </c>
      <c r="D285" s="3">
        <f>IF(Tableau2[[#This Row],[Parent]]="oui",Tableau2[[#This Row],[Niveau]]+1,IF(B284="oui",Tableau2[[#This Row],[Niveau]]+1,D284))</f>
        <v>6</v>
      </c>
      <c r="E285" s="3" cm="1">
        <f t="array" ref="E285">MIN(IFERROR(IF(D285-{0;1;2;3;4;5;6;7}&gt;=0,MATCH(D285-{0;1;2;3;4;5;6;7},D286:D$828,0)-1,""),""))</f>
        <v>0</v>
      </c>
      <c r="F285" s="4" t="s">
        <v>20</v>
      </c>
      <c r="G285" s="4" t="s">
        <v>262</v>
      </c>
      <c r="H285" s="4" t="s">
        <v>263</v>
      </c>
      <c r="I285" s="4" t="s">
        <v>18</v>
      </c>
      <c r="J285" s="4" t="s">
        <v>18</v>
      </c>
      <c r="K285" s="5">
        <v>12</v>
      </c>
      <c r="L285" s="5">
        <v>8.7899999999999991</v>
      </c>
      <c r="M285" s="5">
        <f>IFERROR(_xlfn.XLOOKUP(Tableau2[[#This Row],[Groupe rem. article]],remises!$B$2:$B$5,remises!$C$2:$C$5),0)</f>
        <v>0.57999999999999996</v>
      </c>
      <c r="N285" s="5">
        <f t="shared" si="4"/>
        <v>0</v>
      </c>
      <c r="O285" s="5" t="str">
        <f ca="1">IFERROR(SUM(OFFSET(Tableau2[[#This Row],[MLP]],1,1,Tableau2[[#This Row],[nb sous niveau]],1)),"")</f>
        <v/>
      </c>
      <c r="P285" s="5">
        <f>IF(Tableau2[[#This Row],[Type Ligne Richel]]="détail",Tableau2[[#This Row],[Quantité Totale]]*Tableau2[[#This Row],[Prix unitaire HT]]*(1-Tableau2[[#This Row],[% remise ligne]])*(1+Tableau2[[#This Row],[comm]]),"")</f>
        <v>44.301600000000001</v>
      </c>
      <c r="Q285" s="5" cm="1">
        <f t="array" aca="1" ref="Q28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44.301600000000001</v>
      </c>
      <c r="R285" s="4" t="s">
        <v>26</v>
      </c>
      <c r="S285" s="5">
        <v>1.3620000000000001</v>
      </c>
      <c r="T285" s="5">
        <v>16.344000000000001</v>
      </c>
    </row>
    <row r="286" spans="1:20" x14ac:dyDescent="0.2">
      <c r="A286" s="3">
        <v>33020000</v>
      </c>
      <c r="B286" s="4" t="s">
        <v>19</v>
      </c>
      <c r="C286" s="3">
        <v>5</v>
      </c>
      <c r="D286" s="3">
        <f>IF(Tableau2[[#This Row],[Parent]]="oui",Tableau2[[#This Row],[Niveau]]+1,IF(B285="oui",Tableau2[[#This Row],[Niveau]]+1,D285))</f>
        <v>6</v>
      </c>
      <c r="E286" s="3" cm="1">
        <f t="array" ref="E286">MIN(IFERROR(IF(D286-{0;1;2;3;4;5;6;7}&gt;=0,MATCH(D286-{0;1;2;3;4;5;6;7},D287:D$828,0)-1,""),""))</f>
        <v>0</v>
      </c>
      <c r="F286" s="4" t="s">
        <v>20</v>
      </c>
      <c r="G286" s="4" t="s">
        <v>264</v>
      </c>
      <c r="H286" s="4" t="s">
        <v>265</v>
      </c>
      <c r="I286" s="4" t="s">
        <v>18</v>
      </c>
      <c r="J286" s="4" t="s">
        <v>18</v>
      </c>
      <c r="K286" s="5">
        <v>6</v>
      </c>
      <c r="L286" s="5">
        <v>5.14</v>
      </c>
      <c r="M286" s="5">
        <f>IFERROR(_xlfn.XLOOKUP(Tableau2[[#This Row],[Groupe rem. article]],remises!$B$2:$B$5,remises!$C$2:$C$5),0)</f>
        <v>0.25</v>
      </c>
      <c r="N286" s="5">
        <f t="shared" si="4"/>
        <v>0</v>
      </c>
      <c r="O286" s="5" t="str">
        <f ca="1">IFERROR(SUM(OFFSET(Tableau2[[#This Row],[MLP]],1,1,Tableau2[[#This Row],[nb sous niveau]],1)),"")</f>
        <v/>
      </c>
      <c r="P286" s="5">
        <f>IF(Tableau2[[#This Row],[Type Ligne Richel]]="détail",Tableau2[[#This Row],[Quantité Totale]]*Tableau2[[#This Row],[Prix unitaire HT]]*(1-Tableau2[[#This Row],[% remise ligne]])*(1+Tableau2[[#This Row],[comm]]),"")</f>
        <v>23.129999999999995</v>
      </c>
      <c r="Q286" s="5" cm="1">
        <f t="array" aca="1" ref="Q28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23.129999999999995</v>
      </c>
      <c r="R286" s="4" t="s">
        <v>64</v>
      </c>
      <c r="S286" s="5">
        <v>0.51</v>
      </c>
      <c r="T286" s="5">
        <v>3.06</v>
      </c>
    </row>
    <row r="287" spans="1:20" x14ac:dyDescent="0.2">
      <c r="A287" s="3">
        <v>33030000</v>
      </c>
      <c r="B287" s="4" t="s">
        <v>19</v>
      </c>
      <c r="C287" s="3">
        <v>5</v>
      </c>
      <c r="D287" s="3">
        <f>IF(Tableau2[[#This Row],[Parent]]="oui",Tableau2[[#This Row],[Niveau]]+1,IF(B286="oui",Tableau2[[#This Row],[Niveau]]+1,D286))</f>
        <v>6</v>
      </c>
      <c r="E287" s="3" cm="1">
        <f t="array" ref="E287">MIN(IFERROR(IF(D287-{0;1;2;3;4;5;6;7}&gt;=0,MATCH(D287-{0;1;2;3;4;5;6;7},D288:D$828,0)-1,""),""))</f>
        <v>0</v>
      </c>
      <c r="F287" s="4" t="s">
        <v>20</v>
      </c>
      <c r="G287" s="4" t="s">
        <v>266</v>
      </c>
      <c r="H287" s="4" t="s">
        <v>267</v>
      </c>
      <c r="I287" s="4" t="s">
        <v>18</v>
      </c>
      <c r="J287" s="4" t="s">
        <v>18</v>
      </c>
      <c r="K287" s="5">
        <v>6</v>
      </c>
      <c r="L287" s="5">
        <v>53.28</v>
      </c>
      <c r="M287" s="5">
        <f>IFERROR(_xlfn.XLOOKUP(Tableau2[[#This Row],[Groupe rem. article]],remises!$B$2:$B$5,remises!$C$2:$C$5),0)</f>
        <v>0.57999999999999996</v>
      </c>
      <c r="N287" s="5">
        <f t="shared" si="4"/>
        <v>0</v>
      </c>
      <c r="O287" s="5" t="str">
        <f ca="1">IFERROR(SUM(OFFSET(Tableau2[[#This Row],[MLP]],1,1,Tableau2[[#This Row],[nb sous niveau]],1)),"")</f>
        <v/>
      </c>
      <c r="P287" s="5">
        <f>IF(Tableau2[[#This Row],[Type Ligne Richel]]="détail",Tableau2[[#This Row],[Quantité Totale]]*Tableau2[[#This Row],[Prix unitaire HT]]*(1-Tableau2[[#This Row],[% remise ligne]])*(1+Tableau2[[#This Row],[comm]]),"")</f>
        <v>134.26560000000001</v>
      </c>
      <c r="Q287" s="5" cm="1">
        <f t="array" aca="1" ref="Q28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134.26560000000001</v>
      </c>
      <c r="R287" s="4" t="s">
        <v>26</v>
      </c>
      <c r="S287" s="5">
        <v>7.7969999999999997</v>
      </c>
      <c r="T287" s="5">
        <v>46.781999999999996</v>
      </c>
    </row>
    <row r="288" spans="1:20" x14ac:dyDescent="0.2">
      <c r="A288" s="3">
        <v>33040000</v>
      </c>
      <c r="B288" s="4" t="s">
        <v>19</v>
      </c>
      <c r="C288" s="3">
        <v>5</v>
      </c>
      <c r="D288" s="3">
        <f>IF(Tableau2[[#This Row],[Parent]]="oui",Tableau2[[#This Row],[Niveau]]+1,IF(B287="oui",Tableau2[[#This Row],[Niveau]]+1,D287))</f>
        <v>6</v>
      </c>
      <c r="E288" s="3" cm="1">
        <f t="array" ref="E288">MIN(IFERROR(IF(D288-{0;1;2;3;4;5;6;7}&gt;=0,MATCH(D288-{0;1;2;3;4;5;6;7},D289:D$828,0)-1,""),""))</f>
        <v>0</v>
      </c>
      <c r="F288" s="4" t="s">
        <v>20</v>
      </c>
      <c r="G288" s="4" t="s">
        <v>268</v>
      </c>
      <c r="H288" s="4" t="s">
        <v>269</v>
      </c>
      <c r="I288" s="4" t="s">
        <v>18</v>
      </c>
      <c r="J288" s="4" t="s">
        <v>18</v>
      </c>
      <c r="K288" s="5">
        <v>12</v>
      </c>
      <c r="L288" s="5">
        <v>0.19</v>
      </c>
      <c r="M288" s="5">
        <f>IFERROR(_xlfn.XLOOKUP(Tableau2[[#This Row],[Groupe rem. article]],remises!$B$2:$B$5,remises!$C$2:$C$5),0)</f>
        <v>0.53</v>
      </c>
      <c r="N288" s="5">
        <f t="shared" si="4"/>
        <v>0</v>
      </c>
      <c r="O288" s="5" t="str">
        <f ca="1">IFERROR(SUM(OFFSET(Tableau2[[#This Row],[MLP]],1,1,Tableau2[[#This Row],[nb sous niveau]],1)),"")</f>
        <v/>
      </c>
      <c r="P288" s="5">
        <f>IF(Tableau2[[#This Row],[Type Ligne Richel]]="détail",Tableau2[[#This Row],[Quantité Totale]]*Tableau2[[#This Row],[Prix unitaire HT]]*(1-Tableau2[[#This Row],[% remise ligne]])*(1+Tableau2[[#This Row],[comm]]),"")</f>
        <v>1.0716000000000001</v>
      </c>
      <c r="Q288" s="5" cm="1">
        <f t="array" aca="1" ref="Q28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1.0716000000000001</v>
      </c>
      <c r="R288" s="4" t="s">
        <v>35</v>
      </c>
      <c r="S288" s="5">
        <v>0.01</v>
      </c>
      <c r="T288" s="5">
        <v>0.12</v>
      </c>
    </row>
    <row r="289" spans="1:20" x14ac:dyDescent="0.2">
      <c r="A289" s="3">
        <v>33050000</v>
      </c>
      <c r="B289" s="4" t="s">
        <v>19</v>
      </c>
      <c r="C289" s="3">
        <v>5</v>
      </c>
      <c r="D289" s="3">
        <f>IF(Tableau2[[#This Row],[Parent]]="oui",Tableau2[[#This Row],[Niveau]]+1,IF(B288="oui",Tableau2[[#This Row],[Niveau]]+1,D288))</f>
        <v>6</v>
      </c>
      <c r="E289" s="3" cm="1">
        <f t="array" ref="E289">MIN(IFERROR(IF(D289-{0;1;2;3;4;5;6;7}&gt;=0,MATCH(D289-{0;1;2;3;4;5;6;7},D290:D$828,0)-1,""),""))</f>
        <v>0</v>
      </c>
      <c r="F289" s="4" t="s">
        <v>20</v>
      </c>
      <c r="G289" s="4" t="s">
        <v>270</v>
      </c>
      <c r="H289" s="4" t="s">
        <v>271</v>
      </c>
      <c r="I289" s="4" t="s">
        <v>18</v>
      </c>
      <c r="J289" s="4" t="s">
        <v>18</v>
      </c>
      <c r="K289" s="5">
        <v>12</v>
      </c>
      <c r="L289" s="5">
        <v>0.05</v>
      </c>
      <c r="M289" s="5">
        <f>IFERROR(_xlfn.XLOOKUP(Tableau2[[#This Row],[Groupe rem. article]],remises!$B$2:$B$5,remises!$C$2:$C$5),0)</f>
        <v>0.53</v>
      </c>
      <c r="N289" s="5">
        <f t="shared" si="4"/>
        <v>0</v>
      </c>
      <c r="O289" s="5" t="str">
        <f ca="1">IFERROR(SUM(OFFSET(Tableau2[[#This Row],[MLP]],1,1,Tableau2[[#This Row],[nb sous niveau]],1)),"")</f>
        <v/>
      </c>
      <c r="P289" s="5">
        <f>IF(Tableau2[[#This Row],[Type Ligne Richel]]="détail",Tableau2[[#This Row],[Quantité Totale]]*Tableau2[[#This Row],[Prix unitaire HT]]*(1-Tableau2[[#This Row],[% remise ligne]])*(1+Tableau2[[#This Row],[comm]]),"")</f>
        <v>0.28200000000000003</v>
      </c>
      <c r="Q289" s="5" cm="1">
        <f t="array" aca="1" ref="Q28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0.28200000000000003</v>
      </c>
      <c r="R289" s="4" t="s">
        <v>35</v>
      </c>
      <c r="S289" s="5">
        <v>3.0000000000000001E-3</v>
      </c>
      <c r="T289" s="5">
        <v>3.5999999999999997E-2</v>
      </c>
    </row>
    <row r="290" spans="1:20" x14ac:dyDescent="0.2">
      <c r="A290" s="3">
        <v>33060000</v>
      </c>
      <c r="B290" s="4" t="s">
        <v>19</v>
      </c>
      <c r="C290" s="3">
        <v>5</v>
      </c>
      <c r="D290" s="3">
        <f>IF(Tableau2[[#This Row],[Parent]]="oui",Tableau2[[#This Row],[Niveau]]+1,IF(B289="oui",Tableau2[[#This Row],[Niveau]]+1,D289))</f>
        <v>6</v>
      </c>
      <c r="E290" s="3" cm="1">
        <f t="array" ref="E290">MIN(IFERROR(IF(D290-{0;1;2;3;4;5;6;7}&gt;=0,MATCH(D290-{0;1;2;3;4;5;6;7},D291:D$828,0)-1,""),""))</f>
        <v>0</v>
      </c>
      <c r="F290" s="4" t="s">
        <v>20</v>
      </c>
      <c r="G290" s="4" t="s">
        <v>272</v>
      </c>
      <c r="H290" s="4" t="s">
        <v>273</v>
      </c>
      <c r="I290" s="4" t="s">
        <v>18</v>
      </c>
      <c r="J290" s="4" t="s">
        <v>18</v>
      </c>
      <c r="K290" s="5">
        <v>12</v>
      </c>
      <c r="L290" s="5">
        <v>0.09</v>
      </c>
      <c r="M290" s="5">
        <f>IFERROR(_xlfn.XLOOKUP(Tableau2[[#This Row],[Groupe rem. article]],remises!$B$2:$B$5,remises!$C$2:$C$5),0)</f>
        <v>0.53</v>
      </c>
      <c r="N290" s="5">
        <f t="shared" si="4"/>
        <v>0</v>
      </c>
      <c r="O290" s="5" t="str">
        <f ca="1">IFERROR(SUM(OFFSET(Tableau2[[#This Row],[MLP]],1,1,Tableau2[[#This Row],[nb sous niveau]],1)),"")</f>
        <v/>
      </c>
      <c r="P290" s="5">
        <f>IF(Tableau2[[#This Row],[Type Ligne Richel]]="détail",Tableau2[[#This Row],[Quantité Totale]]*Tableau2[[#This Row],[Prix unitaire HT]]*(1-Tableau2[[#This Row],[% remise ligne]])*(1+Tableau2[[#This Row],[comm]]),"")</f>
        <v>0.50760000000000005</v>
      </c>
      <c r="Q290" s="5" cm="1">
        <f t="array" aca="1" ref="Q29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0.50760000000000005</v>
      </c>
      <c r="R290" s="4" t="s">
        <v>35</v>
      </c>
      <c r="S290" s="5">
        <v>2E-3</v>
      </c>
      <c r="T290" s="5">
        <v>2.4E-2</v>
      </c>
    </row>
    <row r="291" spans="1:20" x14ac:dyDescent="0.2">
      <c r="A291" s="3">
        <v>33070000</v>
      </c>
      <c r="B291" s="4" t="s">
        <v>19</v>
      </c>
      <c r="C291" s="3">
        <v>5</v>
      </c>
      <c r="D291" s="3">
        <f>IF(Tableau2[[#This Row],[Parent]]="oui",Tableau2[[#This Row],[Niveau]]+1,IF(B290="oui",Tableau2[[#This Row],[Niveau]]+1,D290))</f>
        <v>6</v>
      </c>
      <c r="E291" s="3" cm="1">
        <f t="array" ref="E291">MIN(IFERROR(IF(D291-{0;1;2;3;4;5;6;7}&gt;=0,MATCH(D291-{0;1;2;3;4;5;6;7},D292:D$828,0)-1,""),""))</f>
        <v>0</v>
      </c>
      <c r="F291" s="4" t="s">
        <v>20</v>
      </c>
      <c r="G291" s="4" t="s">
        <v>50</v>
      </c>
      <c r="H291" s="4" t="s">
        <v>51</v>
      </c>
      <c r="I291" s="4" t="s">
        <v>18</v>
      </c>
      <c r="J291" s="4" t="s">
        <v>18</v>
      </c>
      <c r="K291" s="5">
        <v>228</v>
      </c>
      <c r="L291" s="5">
        <v>0.09</v>
      </c>
      <c r="M291" s="5">
        <f>IFERROR(_xlfn.XLOOKUP(Tableau2[[#This Row],[Groupe rem. article]],remises!$B$2:$B$5,remises!$C$2:$C$5),0)</f>
        <v>0.53</v>
      </c>
      <c r="N291" s="5">
        <f t="shared" si="4"/>
        <v>0</v>
      </c>
      <c r="O291" s="5" t="str">
        <f ca="1">IFERROR(SUM(OFFSET(Tableau2[[#This Row],[MLP]],1,1,Tableau2[[#This Row],[nb sous niveau]],1)),"")</f>
        <v/>
      </c>
      <c r="P291" s="5">
        <f>IF(Tableau2[[#This Row],[Type Ligne Richel]]="détail",Tableau2[[#This Row],[Quantité Totale]]*Tableau2[[#This Row],[Prix unitaire HT]]*(1-Tableau2[[#This Row],[% remise ligne]])*(1+Tableau2[[#This Row],[comm]]),"")</f>
        <v>9.6443999999999992</v>
      </c>
      <c r="Q291" s="5" cm="1">
        <f t="array" aca="1" ref="Q29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9.6443999999999992</v>
      </c>
      <c r="R291" s="4" t="s">
        <v>35</v>
      </c>
      <c r="S291" s="5">
        <v>5.0000000000000001E-3</v>
      </c>
      <c r="T291" s="5">
        <v>1.1399999999999999</v>
      </c>
    </row>
    <row r="292" spans="1:20" x14ac:dyDescent="0.2">
      <c r="A292" s="3">
        <v>33080000</v>
      </c>
      <c r="B292" s="4" t="s">
        <v>19</v>
      </c>
      <c r="C292" s="3">
        <v>5</v>
      </c>
      <c r="D292" s="3">
        <f>IF(Tableau2[[#This Row],[Parent]]="oui",Tableau2[[#This Row],[Niveau]]+1,IF(B291="oui",Tableau2[[#This Row],[Niveau]]+1,D291))</f>
        <v>6</v>
      </c>
      <c r="E292" s="3" cm="1">
        <f t="array" ref="E292">MIN(IFERROR(IF(D292-{0;1;2;3;4;5;6;7}&gt;=0,MATCH(D292-{0;1;2;3;4;5;6;7},D293:D$828,0)-1,""),""))</f>
        <v>0</v>
      </c>
      <c r="F292" s="4" t="s">
        <v>20</v>
      </c>
      <c r="G292" s="4" t="s">
        <v>274</v>
      </c>
      <c r="H292" s="4" t="s">
        <v>275</v>
      </c>
      <c r="I292" s="4" t="s">
        <v>18</v>
      </c>
      <c r="J292" s="4" t="s">
        <v>18</v>
      </c>
      <c r="K292" s="5">
        <v>12</v>
      </c>
      <c r="L292" s="5">
        <v>0.65</v>
      </c>
      <c r="M292" s="5">
        <f>IFERROR(_xlfn.XLOOKUP(Tableau2[[#This Row],[Groupe rem. article]],remises!$B$2:$B$5,remises!$C$2:$C$5),0)</f>
        <v>0.53</v>
      </c>
      <c r="N292" s="5">
        <f t="shared" si="4"/>
        <v>0</v>
      </c>
      <c r="O292" s="5" t="str">
        <f ca="1">IFERROR(SUM(OFFSET(Tableau2[[#This Row],[MLP]],1,1,Tableau2[[#This Row],[nb sous niveau]],1)),"")</f>
        <v/>
      </c>
      <c r="P292" s="5">
        <f>IF(Tableau2[[#This Row],[Type Ligne Richel]]="détail",Tableau2[[#This Row],[Quantité Totale]]*Tableau2[[#This Row],[Prix unitaire HT]]*(1-Tableau2[[#This Row],[% remise ligne]])*(1+Tableau2[[#This Row],[comm]]),"")</f>
        <v>3.6659999999999999</v>
      </c>
      <c r="Q292" s="5" cm="1">
        <f t="array" aca="1" ref="Q29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3.6659999999999999</v>
      </c>
      <c r="R292" s="4" t="s">
        <v>35</v>
      </c>
      <c r="S292" s="5">
        <v>0.06</v>
      </c>
      <c r="T292" s="5">
        <v>0.72</v>
      </c>
    </row>
    <row r="293" spans="1:20" x14ac:dyDescent="0.2">
      <c r="A293" s="3">
        <v>33090000</v>
      </c>
      <c r="B293" s="4" t="s">
        <v>19</v>
      </c>
      <c r="C293" s="3">
        <v>5</v>
      </c>
      <c r="D293" s="3">
        <f>IF(Tableau2[[#This Row],[Parent]]="oui",Tableau2[[#This Row],[Niveau]]+1,IF(B292="oui",Tableau2[[#This Row],[Niveau]]+1,D292))</f>
        <v>6</v>
      </c>
      <c r="E293" s="3" cm="1">
        <f t="array" ref="E293">MIN(IFERROR(IF(D293-{0;1;2;3;4;5;6;7}&gt;=0,MATCH(D293-{0;1;2;3;4;5;6;7},D294:D$828,0)-1,""),""))</f>
        <v>0</v>
      </c>
      <c r="F293" s="4" t="s">
        <v>20</v>
      </c>
      <c r="G293" s="4" t="s">
        <v>276</v>
      </c>
      <c r="H293" s="4" t="s">
        <v>277</v>
      </c>
      <c r="I293" s="4" t="s">
        <v>18</v>
      </c>
      <c r="J293" s="4" t="s">
        <v>18</v>
      </c>
      <c r="K293" s="5">
        <v>0.06</v>
      </c>
      <c r="L293" s="5">
        <v>23.62</v>
      </c>
      <c r="M293" s="5">
        <f>IFERROR(_xlfn.XLOOKUP(Tableau2[[#This Row],[Groupe rem. article]],remises!$B$2:$B$5,remises!$C$2:$C$5),0)</f>
        <v>0.25</v>
      </c>
      <c r="N293" s="5">
        <f t="shared" si="4"/>
        <v>0</v>
      </c>
      <c r="O293" s="5" t="str">
        <f ca="1">IFERROR(SUM(OFFSET(Tableau2[[#This Row],[MLP]],1,1,Tableau2[[#This Row],[nb sous niveau]],1)),"")</f>
        <v/>
      </c>
      <c r="P293" s="5">
        <f>IF(Tableau2[[#This Row],[Type Ligne Richel]]="détail",Tableau2[[#This Row],[Quantité Totale]]*Tableau2[[#This Row],[Prix unitaire HT]]*(1-Tableau2[[#This Row],[% remise ligne]])*(1+Tableau2[[#This Row],[comm]]),"")</f>
        <v>1.0629</v>
      </c>
      <c r="Q293" s="5" cm="1">
        <f t="array" aca="1" ref="Q29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1.0629</v>
      </c>
      <c r="R293" s="4" t="s">
        <v>64</v>
      </c>
      <c r="S293" s="5">
        <v>0.5</v>
      </c>
      <c r="T293" s="5">
        <v>0.03</v>
      </c>
    </row>
    <row r="294" spans="1:20" x14ac:dyDescent="0.2">
      <c r="A294" s="3">
        <v>33100000</v>
      </c>
      <c r="B294" s="4" t="s">
        <v>19</v>
      </c>
      <c r="C294" s="3">
        <v>5</v>
      </c>
      <c r="D294" s="3">
        <f>IF(Tableau2[[#This Row],[Parent]]="oui",Tableau2[[#This Row],[Niveau]]+1,IF(B293="oui",Tableau2[[#This Row],[Niveau]]+1,D293))</f>
        <v>6</v>
      </c>
      <c r="E294" s="3" cm="1">
        <f t="array" ref="E294">MIN(IFERROR(IF(D294-{0;1;2;3;4;5;6;7}&gt;=0,MATCH(D294-{0;1;2;3;4;5;6;7},D295:D$828,0)-1,""),""))</f>
        <v>0</v>
      </c>
      <c r="F294" s="4" t="s">
        <v>20</v>
      </c>
      <c r="G294" s="4" t="s">
        <v>278</v>
      </c>
      <c r="H294" s="4" t="s">
        <v>279</v>
      </c>
      <c r="I294" s="4" t="s">
        <v>18</v>
      </c>
      <c r="J294" s="4" t="s">
        <v>18</v>
      </c>
      <c r="K294" s="5">
        <v>6</v>
      </c>
      <c r="L294" s="5">
        <v>49.47</v>
      </c>
      <c r="M294" s="5">
        <f>IFERROR(_xlfn.XLOOKUP(Tableau2[[#This Row],[Groupe rem. article]],remises!$B$2:$B$5,remises!$C$2:$C$5),0)</f>
        <v>0.57999999999999996</v>
      </c>
      <c r="N294" s="5">
        <f t="shared" si="4"/>
        <v>0</v>
      </c>
      <c r="O294" s="5" t="str">
        <f ca="1">IFERROR(SUM(OFFSET(Tableau2[[#This Row],[MLP]],1,1,Tableau2[[#This Row],[nb sous niveau]],1)),"")</f>
        <v/>
      </c>
      <c r="P294" s="5">
        <f>IF(Tableau2[[#This Row],[Type Ligne Richel]]="détail",Tableau2[[#This Row],[Quantité Totale]]*Tableau2[[#This Row],[Prix unitaire HT]]*(1-Tableau2[[#This Row],[% remise ligne]])*(1+Tableau2[[#This Row],[comm]]),"")</f>
        <v>124.66440000000001</v>
      </c>
      <c r="Q294" s="5" cm="1">
        <f t="array" aca="1" ref="Q29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124.66440000000001</v>
      </c>
      <c r="R294" s="4" t="s">
        <v>26</v>
      </c>
      <c r="S294" s="5">
        <v>7.0925000000000002</v>
      </c>
      <c r="T294" s="5">
        <v>42.555</v>
      </c>
    </row>
    <row r="295" spans="1:20" x14ac:dyDescent="0.2">
      <c r="A295" s="3">
        <v>33110000</v>
      </c>
      <c r="B295" s="4" t="s">
        <v>19</v>
      </c>
      <c r="C295" s="3">
        <v>5</v>
      </c>
      <c r="D295" s="3">
        <f>IF(Tableau2[[#This Row],[Parent]]="oui",Tableau2[[#This Row],[Niveau]]+1,IF(B294="oui",Tableau2[[#This Row],[Niveau]]+1,D294))</f>
        <v>6</v>
      </c>
      <c r="E295" s="3" cm="1">
        <f t="array" ref="E295">MIN(IFERROR(IF(D295-{0;1;2;3;4;5;6;7}&gt;=0,MATCH(D295-{0;1;2;3;4;5;6;7},D296:D$828,0)-1,""),""))</f>
        <v>0</v>
      </c>
      <c r="F295" s="4" t="s">
        <v>20</v>
      </c>
      <c r="G295" s="4" t="s">
        <v>131</v>
      </c>
      <c r="H295" s="4" t="s">
        <v>132</v>
      </c>
      <c r="I295" s="4" t="s">
        <v>18</v>
      </c>
      <c r="J295" s="4" t="s">
        <v>18</v>
      </c>
      <c r="K295" s="5">
        <v>12</v>
      </c>
      <c r="L295" s="5">
        <v>0.38</v>
      </c>
      <c r="M295" s="5">
        <f>IFERROR(_xlfn.XLOOKUP(Tableau2[[#This Row],[Groupe rem. article]],remises!$B$2:$B$5,remises!$C$2:$C$5),0)</f>
        <v>0.53</v>
      </c>
      <c r="N295" s="5">
        <f t="shared" si="4"/>
        <v>0</v>
      </c>
      <c r="O295" s="5" t="str">
        <f ca="1">IFERROR(SUM(OFFSET(Tableau2[[#This Row],[MLP]],1,1,Tableau2[[#This Row],[nb sous niveau]],1)),"")</f>
        <v/>
      </c>
      <c r="P295" s="5">
        <f>IF(Tableau2[[#This Row],[Type Ligne Richel]]="détail",Tableau2[[#This Row],[Quantité Totale]]*Tableau2[[#This Row],[Prix unitaire HT]]*(1-Tableau2[[#This Row],[% remise ligne]])*(1+Tableau2[[#This Row],[comm]]),"")</f>
        <v>2.1432000000000002</v>
      </c>
      <c r="Q295" s="5" cm="1">
        <f t="array" aca="1" ref="Q29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2.1432000000000002</v>
      </c>
      <c r="R295" s="4" t="s">
        <v>35</v>
      </c>
      <c r="S295" s="5">
        <v>0.03</v>
      </c>
      <c r="T295" s="5">
        <v>0.36</v>
      </c>
    </row>
    <row r="296" spans="1:20" x14ac:dyDescent="0.2">
      <c r="A296" s="3">
        <v>33120000</v>
      </c>
      <c r="B296" s="4" t="s">
        <v>19</v>
      </c>
      <c r="C296" s="3">
        <v>5</v>
      </c>
      <c r="D296" s="3">
        <f>IF(Tableau2[[#This Row],[Parent]]="oui",Tableau2[[#This Row],[Niveau]]+1,IF(B295="oui",Tableau2[[#This Row],[Niveau]]+1,D295))</f>
        <v>6</v>
      </c>
      <c r="E296" s="3" cm="1">
        <f t="array" ref="E296">MIN(IFERROR(IF(D296-{0;1;2;3;4;5;6;7}&gt;=0,MATCH(D296-{0;1;2;3;4;5;6;7},D297:D$828,0)-1,""),""))</f>
        <v>0</v>
      </c>
      <c r="F296" s="4" t="s">
        <v>20</v>
      </c>
      <c r="G296" s="4" t="s">
        <v>205</v>
      </c>
      <c r="H296" s="4" t="s">
        <v>206</v>
      </c>
      <c r="I296" s="4" t="s">
        <v>18</v>
      </c>
      <c r="J296" s="4" t="s">
        <v>18</v>
      </c>
      <c r="K296" s="5">
        <v>7.98</v>
      </c>
      <c r="L296" s="5">
        <v>2.73</v>
      </c>
      <c r="M296" s="5">
        <f>IFERROR(_xlfn.XLOOKUP(Tableau2[[#This Row],[Groupe rem. article]],remises!$B$2:$B$5,remises!$C$2:$C$5),0)</f>
        <v>0.53</v>
      </c>
      <c r="N296" s="5">
        <f t="shared" si="4"/>
        <v>0</v>
      </c>
      <c r="O296" s="5" t="str">
        <f ca="1">IFERROR(SUM(OFFSET(Tableau2[[#This Row],[MLP]],1,1,Tableau2[[#This Row],[nb sous niveau]],1)),"")</f>
        <v/>
      </c>
      <c r="P296" s="5">
        <f>IF(Tableau2[[#This Row],[Type Ligne Richel]]="détail",Tableau2[[#This Row],[Quantité Totale]]*Tableau2[[#This Row],[Prix unitaire HT]]*(1-Tableau2[[#This Row],[% remise ligne]])*(1+Tableau2[[#This Row],[comm]]),"")</f>
        <v>10.239138000000001</v>
      </c>
      <c r="Q296" s="5" cm="1">
        <f t="array" aca="1" ref="Q29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10.239138000000001</v>
      </c>
      <c r="R296" s="4" t="s">
        <v>35</v>
      </c>
      <c r="S296" s="5">
        <v>0.3</v>
      </c>
      <c r="T296" s="5">
        <v>2.3940000000000001</v>
      </c>
    </row>
    <row r="297" spans="1:20" x14ac:dyDescent="0.2">
      <c r="A297" s="3">
        <v>33130000</v>
      </c>
      <c r="B297" s="4" t="s">
        <v>19</v>
      </c>
      <c r="C297" s="3">
        <v>5</v>
      </c>
      <c r="D297" s="3">
        <f>IF(Tableau2[[#This Row],[Parent]]="oui",Tableau2[[#This Row],[Niveau]]+1,IF(B296="oui",Tableau2[[#This Row],[Niveau]]+1,D296))</f>
        <v>6</v>
      </c>
      <c r="E297" s="3" cm="1">
        <f t="array" ref="E297">MIN(IFERROR(IF(D297-{0;1;2;3;4;5;6;7}&gt;=0,MATCH(D297-{0;1;2;3;4;5;6;7},D298:D$828,0)-1,""),""))</f>
        <v>0</v>
      </c>
      <c r="F297" s="4" t="s">
        <v>20</v>
      </c>
      <c r="G297" s="4" t="s">
        <v>207</v>
      </c>
      <c r="H297" s="4" t="s">
        <v>208</v>
      </c>
      <c r="I297" s="4" t="s">
        <v>18</v>
      </c>
      <c r="J297" s="4" t="s">
        <v>18</v>
      </c>
      <c r="K297" s="5">
        <v>7.98</v>
      </c>
      <c r="L297" s="5">
        <v>1.45</v>
      </c>
      <c r="M297" s="5">
        <f>IFERROR(_xlfn.XLOOKUP(Tableau2[[#This Row],[Groupe rem. article]],remises!$B$2:$B$5,remises!$C$2:$C$5),0)</f>
        <v>0.53</v>
      </c>
      <c r="N297" s="5">
        <f t="shared" si="4"/>
        <v>0</v>
      </c>
      <c r="O297" s="5" t="str">
        <f ca="1">IFERROR(SUM(OFFSET(Tableau2[[#This Row],[MLP]],1,1,Tableau2[[#This Row],[nb sous niveau]],1)),"")</f>
        <v/>
      </c>
      <c r="P297" s="5">
        <f>IF(Tableau2[[#This Row],[Type Ligne Richel]]="détail",Tableau2[[#This Row],[Quantité Totale]]*Tableau2[[#This Row],[Prix unitaire HT]]*(1-Tableau2[[#This Row],[% remise ligne]])*(1+Tableau2[[#This Row],[comm]]),"")</f>
        <v>5.4383699999999999</v>
      </c>
      <c r="Q297" s="5" cm="1">
        <f t="array" aca="1" ref="Q29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5.4383699999999999</v>
      </c>
      <c r="R297" s="4" t="s">
        <v>35</v>
      </c>
      <c r="S297" s="5">
        <v>0.14299999999999999</v>
      </c>
      <c r="T297" s="5">
        <v>1.14114</v>
      </c>
    </row>
    <row r="298" spans="1:20" x14ac:dyDescent="0.2">
      <c r="A298" s="3">
        <v>33140000</v>
      </c>
      <c r="B298" s="4" t="s">
        <v>19</v>
      </c>
      <c r="C298" s="3">
        <v>5</v>
      </c>
      <c r="D298" s="3">
        <f>IF(Tableau2[[#This Row],[Parent]]="oui",Tableau2[[#This Row],[Niveau]]+1,IF(B297="oui",Tableau2[[#This Row],[Niveau]]+1,D297))</f>
        <v>6</v>
      </c>
      <c r="E298" s="3" cm="1">
        <f t="array" ref="E298">MIN(IFERROR(IF(D298-{0;1;2;3;4;5;6;7}&gt;=0,MATCH(D298-{0;1;2;3;4;5;6;7},D299:D$828,0)-1,""),""))</f>
        <v>0</v>
      </c>
      <c r="F298" s="4" t="s">
        <v>20</v>
      </c>
      <c r="G298" s="4" t="s">
        <v>280</v>
      </c>
      <c r="H298" s="4" t="s">
        <v>281</v>
      </c>
      <c r="I298" s="4" t="s">
        <v>18</v>
      </c>
      <c r="J298" s="4" t="s">
        <v>18</v>
      </c>
      <c r="K298" s="5">
        <v>6</v>
      </c>
      <c r="L298" s="5">
        <v>60.24</v>
      </c>
      <c r="M298" s="5">
        <f>IFERROR(_xlfn.XLOOKUP(Tableau2[[#This Row],[Groupe rem. article]],remises!$B$2:$B$5,remises!$C$2:$C$5),0)</f>
        <v>0.53</v>
      </c>
      <c r="N298" s="5">
        <f t="shared" si="4"/>
        <v>0</v>
      </c>
      <c r="O298" s="5" t="str">
        <f ca="1">IFERROR(SUM(OFFSET(Tableau2[[#This Row],[MLP]],1,1,Tableau2[[#This Row],[nb sous niveau]],1)),"")</f>
        <v/>
      </c>
      <c r="P298" s="5">
        <f>IF(Tableau2[[#This Row],[Type Ligne Richel]]="détail",Tableau2[[#This Row],[Quantité Totale]]*Tableau2[[#This Row],[Prix unitaire HT]]*(1-Tableau2[[#This Row],[% remise ligne]])*(1+Tableau2[[#This Row],[comm]]),"")</f>
        <v>169.8768</v>
      </c>
      <c r="Q298" s="5" cm="1">
        <f t="array" aca="1" ref="Q29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169.8768</v>
      </c>
      <c r="R298" s="4" t="s">
        <v>35</v>
      </c>
      <c r="S298" s="5">
        <v>9.44</v>
      </c>
      <c r="T298" s="5">
        <v>56.64</v>
      </c>
    </row>
    <row r="299" spans="1:20" x14ac:dyDescent="0.2">
      <c r="A299" s="3">
        <v>33150000</v>
      </c>
      <c r="B299" s="4" t="s">
        <v>19</v>
      </c>
      <c r="C299" s="3">
        <v>5</v>
      </c>
      <c r="D299" s="3">
        <f>IF(Tableau2[[#This Row],[Parent]]="oui",Tableau2[[#This Row],[Niveau]]+1,IF(B298="oui",Tableau2[[#This Row],[Niveau]]+1,D298))</f>
        <v>6</v>
      </c>
      <c r="E299" s="3" cm="1">
        <f t="array" ref="E299">MIN(IFERROR(IF(D299-{0;1;2;3;4;5;6;7}&gt;=0,MATCH(D299-{0;1;2;3;4;5;6;7},D300:D$828,0)-1,""),""))</f>
        <v>0</v>
      </c>
      <c r="F299" s="4" t="s">
        <v>20</v>
      </c>
      <c r="G299" s="4" t="s">
        <v>197</v>
      </c>
      <c r="H299" s="4" t="s">
        <v>198</v>
      </c>
      <c r="I299" s="4" t="s">
        <v>18</v>
      </c>
      <c r="J299" s="4" t="s">
        <v>18</v>
      </c>
      <c r="K299" s="5">
        <v>24</v>
      </c>
      <c r="L299" s="5">
        <v>1.37</v>
      </c>
      <c r="M299" s="5">
        <f>IFERROR(_xlfn.XLOOKUP(Tableau2[[#This Row],[Groupe rem. article]],remises!$B$2:$B$5,remises!$C$2:$C$5),0)</f>
        <v>0.57999999999999996</v>
      </c>
      <c r="N299" s="5">
        <f t="shared" si="4"/>
        <v>0</v>
      </c>
      <c r="O299" s="5" t="str">
        <f ca="1">IFERROR(SUM(OFFSET(Tableau2[[#This Row],[MLP]],1,1,Tableau2[[#This Row],[nb sous niveau]],1)),"")</f>
        <v/>
      </c>
      <c r="P299" s="5">
        <f>IF(Tableau2[[#This Row],[Type Ligne Richel]]="détail",Tableau2[[#This Row],[Quantité Totale]]*Tableau2[[#This Row],[Prix unitaire HT]]*(1-Tableau2[[#This Row],[% remise ligne]])*(1+Tableau2[[#This Row],[comm]]),"")</f>
        <v>13.809600000000003</v>
      </c>
      <c r="Q299" s="5" cm="1">
        <f t="array" aca="1" ref="Q29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13.809600000000003</v>
      </c>
      <c r="R299" s="4" t="s">
        <v>26</v>
      </c>
      <c r="S299" s="5">
        <v>0.08</v>
      </c>
      <c r="T299" s="5">
        <v>1.92</v>
      </c>
    </row>
    <row r="300" spans="1:20" x14ac:dyDescent="0.2">
      <c r="A300" s="3">
        <v>33160000</v>
      </c>
      <c r="B300" s="4" t="s">
        <v>19</v>
      </c>
      <c r="C300" s="3">
        <v>5</v>
      </c>
      <c r="D300" s="3">
        <f>IF(Tableau2[[#This Row],[Parent]]="oui",Tableau2[[#This Row],[Niveau]]+1,IF(B299="oui",Tableau2[[#This Row],[Niveau]]+1,D299))</f>
        <v>6</v>
      </c>
      <c r="E300" s="3" cm="1">
        <f t="array" ref="E300">MIN(IFERROR(IF(D300-{0;1;2;3;4;5;6;7}&gt;=0,MATCH(D300-{0;1;2;3;4;5;6;7},D301:D$828,0)-1,""),""))</f>
        <v>0</v>
      </c>
      <c r="F300" s="4" t="s">
        <v>20</v>
      </c>
      <c r="G300" s="4" t="s">
        <v>179</v>
      </c>
      <c r="H300" s="4" t="s">
        <v>180</v>
      </c>
      <c r="I300" s="4" t="s">
        <v>18</v>
      </c>
      <c r="J300" s="4" t="s">
        <v>18</v>
      </c>
      <c r="K300" s="5">
        <v>36</v>
      </c>
      <c r="L300" s="5">
        <v>0.45</v>
      </c>
      <c r="M300" s="5">
        <f>IFERROR(_xlfn.XLOOKUP(Tableau2[[#This Row],[Groupe rem. article]],remises!$B$2:$B$5,remises!$C$2:$C$5),0)</f>
        <v>0.53</v>
      </c>
      <c r="N300" s="5">
        <f t="shared" si="4"/>
        <v>0</v>
      </c>
      <c r="O300" s="5" t="str">
        <f ca="1">IFERROR(SUM(OFFSET(Tableau2[[#This Row],[MLP]],1,1,Tableau2[[#This Row],[nb sous niveau]],1)),"")</f>
        <v/>
      </c>
      <c r="P300" s="5">
        <f>IF(Tableau2[[#This Row],[Type Ligne Richel]]="détail",Tableau2[[#This Row],[Quantité Totale]]*Tableau2[[#This Row],[Prix unitaire HT]]*(1-Tableau2[[#This Row],[% remise ligne]])*(1+Tableau2[[#This Row],[comm]]),"")</f>
        <v>7.613999999999999</v>
      </c>
      <c r="Q300" s="5" cm="1">
        <f t="array" aca="1" ref="Q30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7.613999999999999</v>
      </c>
      <c r="R300" s="4" t="s">
        <v>35</v>
      </c>
      <c r="S300" s="5">
        <v>0.03</v>
      </c>
      <c r="T300" s="5">
        <v>1.08</v>
      </c>
    </row>
    <row r="301" spans="1:20" x14ac:dyDescent="0.2">
      <c r="A301" s="3">
        <v>33170000</v>
      </c>
      <c r="B301" s="4" t="s">
        <v>19</v>
      </c>
      <c r="C301" s="3">
        <v>5</v>
      </c>
      <c r="D301" s="3">
        <f>IF(Tableau2[[#This Row],[Parent]]="oui",Tableau2[[#This Row],[Niveau]]+1,IF(B300="oui",Tableau2[[#This Row],[Niveau]]+1,D300))</f>
        <v>6</v>
      </c>
      <c r="E301" s="3" cm="1">
        <f t="array" ref="E301">MIN(IFERROR(IF(D301-{0;1;2;3;4;5;6;7}&gt;=0,MATCH(D301-{0;1;2;3;4;5;6;7},D302:D$828,0)-1,""),""))</f>
        <v>0</v>
      </c>
      <c r="F301" s="4" t="s">
        <v>20</v>
      </c>
      <c r="G301" s="4" t="s">
        <v>282</v>
      </c>
      <c r="H301" s="4" t="s">
        <v>283</v>
      </c>
      <c r="I301" s="4" t="s">
        <v>18</v>
      </c>
      <c r="J301" s="4" t="s">
        <v>18</v>
      </c>
      <c r="K301" s="5">
        <v>12</v>
      </c>
      <c r="L301" s="5">
        <v>25.15</v>
      </c>
      <c r="M301" s="5">
        <f>IFERROR(_xlfn.XLOOKUP(Tableau2[[#This Row],[Groupe rem. article]],remises!$B$2:$B$5,remises!$C$2:$C$5),0)</f>
        <v>0.57999999999999996</v>
      </c>
      <c r="N301" s="5">
        <f t="shared" si="4"/>
        <v>0</v>
      </c>
      <c r="O301" s="5" t="str">
        <f ca="1">IFERROR(SUM(OFFSET(Tableau2[[#This Row],[MLP]],1,1,Tableau2[[#This Row],[nb sous niveau]],1)),"")</f>
        <v/>
      </c>
      <c r="P301" s="5">
        <f>IF(Tableau2[[#This Row],[Type Ligne Richel]]="détail",Tableau2[[#This Row],[Quantité Totale]]*Tableau2[[#This Row],[Prix unitaire HT]]*(1-Tableau2[[#This Row],[% remise ligne]])*(1+Tableau2[[#This Row],[comm]]),"")</f>
        <v>126.75599999999999</v>
      </c>
      <c r="Q301" s="5" cm="1">
        <f t="array" aca="1" ref="Q30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126.75599999999999</v>
      </c>
      <c r="R301" s="4" t="s">
        <v>26</v>
      </c>
      <c r="S301" s="5">
        <v>3.65</v>
      </c>
      <c r="T301" s="5">
        <v>43.8</v>
      </c>
    </row>
    <row r="302" spans="1:20" x14ac:dyDescent="0.2">
      <c r="A302" s="3">
        <v>33180000</v>
      </c>
      <c r="B302" s="4" t="s">
        <v>19</v>
      </c>
      <c r="C302" s="3">
        <v>5</v>
      </c>
      <c r="D302" s="3">
        <f>IF(Tableau2[[#This Row],[Parent]]="oui",Tableau2[[#This Row],[Niveau]]+1,IF(B301="oui",Tableau2[[#This Row],[Niveau]]+1,D301))</f>
        <v>6</v>
      </c>
      <c r="E302" s="3" cm="1">
        <f t="array" ref="E302">MIN(IFERROR(IF(D302-{0;1;2;3;4;5;6;7}&gt;=0,MATCH(D302-{0;1;2;3;4;5;6;7},D303:D$828,0)-1,""),""))</f>
        <v>0</v>
      </c>
      <c r="F302" s="4" t="s">
        <v>20</v>
      </c>
      <c r="G302" s="4" t="s">
        <v>284</v>
      </c>
      <c r="H302" s="4" t="s">
        <v>285</v>
      </c>
      <c r="I302" s="4" t="s">
        <v>18</v>
      </c>
      <c r="J302" s="4" t="s">
        <v>18</v>
      </c>
      <c r="K302" s="5">
        <v>12</v>
      </c>
      <c r="L302" s="5">
        <v>2.0499999999999998</v>
      </c>
      <c r="M302" s="5">
        <f>IFERROR(_xlfn.XLOOKUP(Tableau2[[#This Row],[Groupe rem. article]],remises!$B$2:$B$5,remises!$C$2:$C$5),0)</f>
        <v>0.53</v>
      </c>
      <c r="N302" s="5">
        <f t="shared" si="4"/>
        <v>0</v>
      </c>
      <c r="O302" s="5" t="str">
        <f ca="1">IFERROR(SUM(OFFSET(Tableau2[[#This Row],[MLP]],1,1,Tableau2[[#This Row],[nb sous niveau]],1)),"")</f>
        <v/>
      </c>
      <c r="P302" s="5">
        <f>IF(Tableau2[[#This Row],[Type Ligne Richel]]="détail",Tableau2[[#This Row],[Quantité Totale]]*Tableau2[[#This Row],[Prix unitaire HT]]*(1-Tableau2[[#This Row],[% remise ligne]])*(1+Tableau2[[#This Row],[comm]]),"")</f>
        <v>11.561999999999998</v>
      </c>
      <c r="Q302" s="5" cm="1">
        <f t="array" aca="1" ref="Q30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11.561999999999998</v>
      </c>
      <c r="R302" s="4" t="s">
        <v>35</v>
      </c>
      <c r="S302" s="5">
        <v>0.25</v>
      </c>
      <c r="T302" s="5">
        <v>3</v>
      </c>
    </row>
    <row r="303" spans="1:20" x14ac:dyDescent="0.2">
      <c r="A303" s="3">
        <v>33190000</v>
      </c>
      <c r="B303" s="4" t="s">
        <v>19</v>
      </c>
      <c r="C303" s="3">
        <v>5</v>
      </c>
      <c r="D303" s="3">
        <f>IF(Tableau2[[#This Row],[Parent]]="oui",Tableau2[[#This Row],[Niveau]]+1,IF(B302="oui",Tableau2[[#This Row],[Niveau]]+1,D302))</f>
        <v>6</v>
      </c>
      <c r="E303" s="3" cm="1">
        <f t="array" ref="E303">MIN(IFERROR(IF(D303-{0;1;2;3;4;5;6;7}&gt;=0,MATCH(D303-{0;1;2;3;4;5;6;7},D304:D$828,0)-1,""),""))</f>
        <v>0</v>
      </c>
      <c r="F303" s="4" t="s">
        <v>20</v>
      </c>
      <c r="G303" s="4" t="s">
        <v>286</v>
      </c>
      <c r="H303" s="4" t="s">
        <v>287</v>
      </c>
      <c r="I303" s="4" t="s">
        <v>18</v>
      </c>
      <c r="J303" s="4" t="s">
        <v>18</v>
      </c>
      <c r="K303" s="5">
        <v>12</v>
      </c>
      <c r="L303" s="5">
        <v>3.94</v>
      </c>
      <c r="M303" s="5">
        <f>IFERROR(_xlfn.XLOOKUP(Tableau2[[#This Row],[Groupe rem. article]],remises!$B$2:$B$5,remises!$C$2:$C$5),0)</f>
        <v>0.53</v>
      </c>
      <c r="N303" s="5">
        <f t="shared" si="4"/>
        <v>0</v>
      </c>
      <c r="O303" s="5" t="str">
        <f ca="1">IFERROR(SUM(OFFSET(Tableau2[[#This Row],[MLP]],1,1,Tableau2[[#This Row],[nb sous niveau]],1)),"")</f>
        <v/>
      </c>
      <c r="P303" s="5">
        <f>IF(Tableau2[[#This Row],[Type Ligne Richel]]="détail",Tableau2[[#This Row],[Quantité Totale]]*Tableau2[[#This Row],[Prix unitaire HT]]*(1-Tableau2[[#This Row],[% remise ligne]])*(1+Tableau2[[#This Row],[comm]]),"")</f>
        <v>22.221599999999999</v>
      </c>
      <c r="Q303" s="5" cm="1">
        <f t="array" aca="1" ref="Q30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22.221599999999999</v>
      </c>
      <c r="R303" s="4" t="s">
        <v>35</v>
      </c>
      <c r="S303" s="5">
        <v>0.35</v>
      </c>
      <c r="T303" s="5">
        <v>4.2</v>
      </c>
    </row>
    <row r="304" spans="1:20" x14ac:dyDescent="0.2">
      <c r="A304" s="3">
        <v>33200000</v>
      </c>
      <c r="B304" s="4" t="s">
        <v>19</v>
      </c>
      <c r="C304" s="3">
        <v>5</v>
      </c>
      <c r="D304" s="3">
        <f>IF(Tableau2[[#This Row],[Parent]]="oui",Tableau2[[#This Row],[Niveau]]+1,IF(B303="oui",Tableau2[[#This Row],[Niveau]]+1,D303))</f>
        <v>6</v>
      </c>
      <c r="E304" s="3" cm="1">
        <f t="array" ref="E304">MIN(IFERROR(IF(D304-{0;1;2;3;4;5;6;7}&gt;=0,MATCH(D304-{0;1;2;3;4;5;6;7},D305:D$828,0)-1,""),""))</f>
        <v>0</v>
      </c>
      <c r="F304" s="4" t="s">
        <v>20</v>
      </c>
      <c r="G304" s="4" t="s">
        <v>288</v>
      </c>
      <c r="H304" s="4" t="s">
        <v>289</v>
      </c>
      <c r="I304" s="4" t="s">
        <v>18</v>
      </c>
      <c r="J304" s="4" t="s">
        <v>18</v>
      </c>
      <c r="K304" s="5">
        <v>6</v>
      </c>
      <c r="L304" s="5">
        <v>1.83</v>
      </c>
      <c r="M304" s="5">
        <f>IFERROR(_xlfn.XLOOKUP(Tableau2[[#This Row],[Groupe rem. article]],remises!$B$2:$B$5,remises!$C$2:$C$5),0)</f>
        <v>0.53</v>
      </c>
      <c r="N304" s="5">
        <f t="shared" si="4"/>
        <v>0</v>
      </c>
      <c r="O304" s="5" t="str">
        <f ca="1">IFERROR(SUM(OFFSET(Tableau2[[#This Row],[MLP]],1,1,Tableau2[[#This Row],[nb sous niveau]],1)),"")</f>
        <v/>
      </c>
      <c r="P304" s="5">
        <f>IF(Tableau2[[#This Row],[Type Ligne Richel]]="détail",Tableau2[[#This Row],[Quantité Totale]]*Tableau2[[#This Row],[Prix unitaire HT]]*(1-Tableau2[[#This Row],[% remise ligne]])*(1+Tableau2[[#This Row],[comm]]),"")</f>
        <v>5.1605999999999996</v>
      </c>
      <c r="Q304" s="5" cm="1">
        <f t="array" aca="1" ref="Q30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5.1605999999999996</v>
      </c>
      <c r="R304" s="4" t="s">
        <v>35</v>
      </c>
      <c r="S304" s="5">
        <v>0.21</v>
      </c>
      <c r="T304" s="5">
        <v>1.26</v>
      </c>
    </row>
    <row r="305" spans="1:20" x14ac:dyDescent="0.2">
      <c r="A305" s="3">
        <v>33210000</v>
      </c>
      <c r="B305" s="4" t="s">
        <v>19</v>
      </c>
      <c r="C305" s="3">
        <v>5</v>
      </c>
      <c r="D305" s="3">
        <f>IF(Tableau2[[#This Row],[Parent]]="oui",Tableau2[[#This Row],[Niveau]]+1,IF(B304="oui",Tableau2[[#This Row],[Niveau]]+1,D304))</f>
        <v>6</v>
      </c>
      <c r="E305" s="3" cm="1">
        <f t="array" ref="E305">MIN(IFERROR(IF(D305-{0;1;2;3;4;5;6;7}&gt;=0,MATCH(D305-{0;1;2;3;4;5;6;7},D306:D$828,0)-1,""),""))</f>
        <v>0</v>
      </c>
      <c r="F305" s="4" t="s">
        <v>20</v>
      </c>
      <c r="G305" s="4" t="s">
        <v>36</v>
      </c>
      <c r="H305" s="4" t="s">
        <v>37</v>
      </c>
      <c r="I305" s="4" t="s">
        <v>18</v>
      </c>
      <c r="J305" s="4" t="s">
        <v>18</v>
      </c>
      <c r="K305" s="5">
        <v>24</v>
      </c>
      <c r="L305" s="5">
        <v>0.17</v>
      </c>
      <c r="M305" s="5">
        <f>IFERROR(_xlfn.XLOOKUP(Tableau2[[#This Row],[Groupe rem. article]],remises!$B$2:$B$5,remises!$C$2:$C$5),0)</f>
        <v>0.53</v>
      </c>
      <c r="N305" s="5">
        <f t="shared" si="4"/>
        <v>0</v>
      </c>
      <c r="O305" s="5" t="str">
        <f ca="1">IFERROR(SUM(OFFSET(Tableau2[[#This Row],[MLP]],1,1,Tableau2[[#This Row],[nb sous niveau]],1)),"")</f>
        <v/>
      </c>
      <c r="P305" s="5">
        <f>IF(Tableau2[[#This Row],[Type Ligne Richel]]="détail",Tableau2[[#This Row],[Quantité Totale]]*Tableau2[[#This Row],[Prix unitaire HT]]*(1-Tableau2[[#This Row],[% remise ligne]])*(1+Tableau2[[#This Row],[comm]]),"")</f>
        <v>1.9176</v>
      </c>
      <c r="Q305" s="5" cm="1">
        <f t="array" aca="1" ref="Q30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1.9176</v>
      </c>
      <c r="R305" s="4" t="s">
        <v>35</v>
      </c>
      <c r="S305" s="5">
        <v>1.4999999999999999E-2</v>
      </c>
      <c r="T305" s="5">
        <v>0.36</v>
      </c>
    </row>
    <row r="306" spans="1:20" x14ac:dyDescent="0.2">
      <c r="A306" s="3">
        <v>33220000</v>
      </c>
      <c r="B306" s="4" t="s">
        <v>19</v>
      </c>
      <c r="C306" s="3">
        <v>5</v>
      </c>
      <c r="D306" s="3">
        <f>IF(Tableau2[[#This Row],[Parent]]="oui",Tableau2[[#This Row],[Niveau]]+1,IF(B305="oui",Tableau2[[#This Row],[Niveau]]+1,D305))</f>
        <v>6</v>
      </c>
      <c r="E306" s="3" cm="1">
        <f t="array" ref="E306">MIN(IFERROR(IF(D306-{0;1;2;3;4;5;6;7}&gt;=0,MATCH(D306-{0;1;2;3;4;5;6;7},D307:D$828,0)-1,""),""))</f>
        <v>0</v>
      </c>
      <c r="F306" s="4" t="s">
        <v>20</v>
      </c>
      <c r="G306" s="4" t="s">
        <v>189</v>
      </c>
      <c r="H306" s="4" t="s">
        <v>190</v>
      </c>
      <c r="I306" s="4" t="s">
        <v>18</v>
      </c>
      <c r="J306" s="4" t="s">
        <v>18</v>
      </c>
      <c r="K306" s="5">
        <v>12</v>
      </c>
      <c r="L306" s="5">
        <v>0.33</v>
      </c>
      <c r="M306" s="5">
        <f>IFERROR(_xlfn.XLOOKUP(Tableau2[[#This Row],[Groupe rem. article]],remises!$B$2:$B$5,remises!$C$2:$C$5),0)</f>
        <v>0.53</v>
      </c>
      <c r="N306" s="5">
        <f t="shared" si="4"/>
        <v>0</v>
      </c>
      <c r="O306" s="5" t="str">
        <f ca="1">IFERROR(SUM(OFFSET(Tableau2[[#This Row],[MLP]],1,1,Tableau2[[#This Row],[nb sous niveau]],1)),"")</f>
        <v/>
      </c>
      <c r="P306" s="5">
        <f>IF(Tableau2[[#This Row],[Type Ligne Richel]]="détail",Tableau2[[#This Row],[Quantité Totale]]*Tableau2[[#This Row],[Prix unitaire HT]]*(1-Tableau2[[#This Row],[% remise ligne]])*(1+Tableau2[[#This Row],[comm]]),"")</f>
        <v>1.8612</v>
      </c>
      <c r="Q306" s="5" cm="1">
        <f t="array" aca="1" ref="Q30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1.8612</v>
      </c>
      <c r="R306" s="4" t="s">
        <v>35</v>
      </c>
      <c r="S306" s="5">
        <v>0.02</v>
      </c>
      <c r="T306" s="5">
        <v>0.24</v>
      </c>
    </row>
    <row r="307" spans="1:20" x14ac:dyDescent="0.2">
      <c r="A307" s="3">
        <v>33230000</v>
      </c>
      <c r="B307" s="4" t="s">
        <v>19</v>
      </c>
      <c r="C307" s="3">
        <v>5</v>
      </c>
      <c r="D307" s="3">
        <f>IF(Tableau2[[#This Row],[Parent]]="oui",Tableau2[[#This Row],[Niveau]]+1,IF(B306="oui",Tableau2[[#This Row],[Niveau]]+1,D306))</f>
        <v>6</v>
      </c>
      <c r="E307" s="3" cm="1">
        <f t="array" ref="E307">MIN(IFERROR(IF(D307-{0;1;2;3;4;5;6;7}&gt;=0,MATCH(D307-{0;1;2;3;4;5;6;7},D308:D$828,0)-1,""),""))</f>
        <v>0</v>
      </c>
      <c r="F307" s="4" t="s">
        <v>20</v>
      </c>
      <c r="G307" s="4" t="s">
        <v>95</v>
      </c>
      <c r="H307" s="4" t="s">
        <v>96</v>
      </c>
      <c r="I307" s="4" t="s">
        <v>18</v>
      </c>
      <c r="J307" s="4" t="s">
        <v>18</v>
      </c>
      <c r="K307" s="5">
        <v>24</v>
      </c>
      <c r="L307" s="5">
        <v>0.23</v>
      </c>
      <c r="M307" s="5">
        <f>IFERROR(_xlfn.XLOOKUP(Tableau2[[#This Row],[Groupe rem. article]],remises!$B$2:$B$5,remises!$C$2:$C$5),0)</f>
        <v>0.53</v>
      </c>
      <c r="N307" s="5">
        <f t="shared" si="4"/>
        <v>0</v>
      </c>
      <c r="O307" s="5" t="str">
        <f ca="1">IFERROR(SUM(OFFSET(Tableau2[[#This Row],[MLP]],1,1,Tableau2[[#This Row],[nb sous niveau]],1)),"")</f>
        <v/>
      </c>
      <c r="P307" s="5">
        <f>IF(Tableau2[[#This Row],[Type Ligne Richel]]="détail",Tableau2[[#This Row],[Quantité Totale]]*Tableau2[[#This Row],[Prix unitaire HT]]*(1-Tableau2[[#This Row],[% remise ligne]])*(1+Tableau2[[#This Row],[comm]]),"")</f>
        <v>2.5944000000000003</v>
      </c>
      <c r="Q307" s="5" cm="1">
        <f t="array" aca="1" ref="Q30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2.5944000000000003</v>
      </c>
      <c r="R307" s="4" t="s">
        <v>35</v>
      </c>
      <c r="S307" s="5">
        <v>1.4999999999999999E-2</v>
      </c>
      <c r="T307" s="5">
        <v>0.36</v>
      </c>
    </row>
    <row r="308" spans="1:20" x14ac:dyDescent="0.2">
      <c r="A308" s="3">
        <v>33240000</v>
      </c>
      <c r="B308" s="4" t="s">
        <v>19</v>
      </c>
      <c r="C308" s="3">
        <v>5</v>
      </c>
      <c r="D308" s="3">
        <f>IF(Tableau2[[#This Row],[Parent]]="oui",Tableau2[[#This Row],[Niveau]]+1,IF(B307="oui",Tableau2[[#This Row],[Niveau]]+1,D307))</f>
        <v>6</v>
      </c>
      <c r="E308" s="3" cm="1">
        <f t="array" ref="E308">MIN(IFERROR(IF(D308-{0;1;2;3;4;5;6;7}&gt;=0,MATCH(D308-{0;1;2;3;4;5;6;7},D309:D$828,0)-1,""),""))</f>
        <v>0</v>
      </c>
      <c r="F308" s="4" t="s">
        <v>20</v>
      </c>
      <c r="G308" s="4" t="s">
        <v>224</v>
      </c>
      <c r="H308" s="4" t="s">
        <v>225</v>
      </c>
      <c r="I308" s="4" t="s">
        <v>18</v>
      </c>
      <c r="J308" s="4" t="s">
        <v>18</v>
      </c>
      <c r="K308" s="5">
        <v>24</v>
      </c>
      <c r="L308" s="5">
        <v>0.32</v>
      </c>
      <c r="M308" s="5">
        <f>IFERROR(_xlfn.XLOOKUP(Tableau2[[#This Row],[Groupe rem. article]],remises!$B$2:$B$5,remises!$C$2:$C$5),0)</f>
        <v>0.53</v>
      </c>
      <c r="N308" s="5">
        <f t="shared" si="4"/>
        <v>0</v>
      </c>
      <c r="O308" s="5" t="str">
        <f ca="1">IFERROR(SUM(OFFSET(Tableau2[[#This Row],[MLP]],1,1,Tableau2[[#This Row],[nb sous niveau]],1)),"")</f>
        <v/>
      </c>
      <c r="P308" s="5">
        <f>IF(Tableau2[[#This Row],[Type Ligne Richel]]="détail",Tableau2[[#This Row],[Quantité Totale]]*Tableau2[[#This Row],[Prix unitaire HT]]*(1-Tableau2[[#This Row],[% remise ligne]])*(1+Tableau2[[#This Row],[comm]]),"")</f>
        <v>3.6095999999999995</v>
      </c>
      <c r="Q308" s="5" cm="1">
        <f t="array" aca="1" ref="Q30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3.6095999999999995</v>
      </c>
      <c r="R308" s="4" t="s">
        <v>35</v>
      </c>
      <c r="S308" s="5">
        <v>2.5000000000000001E-2</v>
      </c>
      <c r="T308" s="5">
        <v>0.6</v>
      </c>
    </row>
    <row r="309" spans="1:20" x14ac:dyDescent="0.2">
      <c r="A309" s="3">
        <v>33250000</v>
      </c>
      <c r="B309" s="4" t="s">
        <v>19</v>
      </c>
      <c r="C309" s="3">
        <v>5</v>
      </c>
      <c r="D309" s="3">
        <f>IF(Tableau2[[#This Row],[Parent]]="oui",Tableau2[[#This Row],[Niveau]]+1,IF(B308="oui",Tableau2[[#This Row],[Niveau]]+1,D308))</f>
        <v>6</v>
      </c>
      <c r="E309" s="3" cm="1">
        <f t="array" ref="E309">MIN(IFERROR(IF(D309-{0;1;2;3;4;5;6;7}&gt;=0,MATCH(D309-{0;1;2;3;4;5;6;7},D310:D$828,0)-1,""),""))</f>
        <v>0</v>
      </c>
      <c r="F309" s="4" t="s">
        <v>20</v>
      </c>
      <c r="G309" s="4" t="s">
        <v>81</v>
      </c>
      <c r="H309" s="4" t="s">
        <v>82</v>
      </c>
      <c r="I309" s="4" t="s">
        <v>18</v>
      </c>
      <c r="J309" s="4" t="s">
        <v>18</v>
      </c>
      <c r="K309" s="5">
        <v>12</v>
      </c>
      <c r="L309" s="5">
        <v>0.16</v>
      </c>
      <c r="M309" s="5">
        <f>IFERROR(_xlfn.XLOOKUP(Tableau2[[#This Row],[Groupe rem. article]],remises!$B$2:$B$5,remises!$C$2:$C$5),0)</f>
        <v>0.53</v>
      </c>
      <c r="N309" s="5">
        <f t="shared" si="4"/>
        <v>0</v>
      </c>
      <c r="O309" s="5" t="str">
        <f ca="1">IFERROR(SUM(OFFSET(Tableau2[[#This Row],[MLP]],1,1,Tableau2[[#This Row],[nb sous niveau]],1)),"")</f>
        <v/>
      </c>
      <c r="P309" s="5">
        <f>IF(Tableau2[[#This Row],[Type Ligne Richel]]="détail",Tableau2[[#This Row],[Quantité Totale]]*Tableau2[[#This Row],[Prix unitaire HT]]*(1-Tableau2[[#This Row],[% remise ligne]])*(1+Tableau2[[#This Row],[comm]]),"")</f>
        <v>0.90239999999999987</v>
      </c>
      <c r="Q309" s="5" cm="1">
        <f t="array" aca="1" ref="Q30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0.90239999999999987</v>
      </c>
      <c r="R309" s="4" t="s">
        <v>35</v>
      </c>
      <c r="S309" s="5">
        <v>7.0000000000000001E-3</v>
      </c>
      <c r="T309" s="5">
        <v>8.4000000000000005E-2</v>
      </c>
    </row>
    <row r="310" spans="1:20" x14ac:dyDescent="0.2">
      <c r="A310" s="3">
        <v>33260000</v>
      </c>
      <c r="B310" s="4" t="s">
        <v>19</v>
      </c>
      <c r="C310" s="3">
        <v>5</v>
      </c>
      <c r="D310" s="3">
        <f>IF(Tableau2[[#This Row],[Parent]]="oui",Tableau2[[#This Row],[Niveau]]+1,IF(B309="oui",Tableau2[[#This Row],[Niveau]]+1,D309))</f>
        <v>6</v>
      </c>
      <c r="E310" s="3" cm="1">
        <f t="array" ref="E310">MIN(IFERROR(IF(D310-{0;1;2;3;4;5;6;7}&gt;=0,MATCH(D310-{0;1;2;3;4;5;6;7},D311:D$828,0)-1,""),""))</f>
        <v>0</v>
      </c>
      <c r="F310" s="4" t="s">
        <v>20</v>
      </c>
      <c r="G310" s="4" t="s">
        <v>290</v>
      </c>
      <c r="H310" s="4" t="s">
        <v>291</v>
      </c>
      <c r="I310" s="4" t="s">
        <v>18</v>
      </c>
      <c r="J310" s="4" t="s">
        <v>18</v>
      </c>
      <c r="K310" s="5">
        <v>6</v>
      </c>
      <c r="L310" s="5">
        <v>21.69</v>
      </c>
      <c r="M310" s="5">
        <f>IFERROR(_xlfn.XLOOKUP(Tableau2[[#This Row],[Groupe rem. article]],remises!$B$2:$B$5,remises!$C$2:$C$5),0)</f>
        <v>0.57999999999999996</v>
      </c>
      <c r="N310" s="5">
        <f t="shared" si="4"/>
        <v>0</v>
      </c>
      <c r="O310" s="5" t="str">
        <f ca="1">IFERROR(SUM(OFFSET(Tableau2[[#This Row],[MLP]],1,1,Tableau2[[#This Row],[nb sous niveau]],1)),"")</f>
        <v/>
      </c>
      <c r="P310" s="5">
        <f>IF(Tableau2[[#This Row],[Type Ligne Richel]]="détail",Tableau2[[#This Row],[Quantité Totale]]*Tableau2[[#This Row],[Prix unitaire HT]]*(1-Tableau2[[#This Row],[% remise ligne]])*(1+Tableau2[[#This Row],[comm]]),"")</f>
        <v>54.658800000000014</v>
      </c>
      <c r="Q310" s="5" cm="1">
        <f t="array" aca="1" ref="Q31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54.658800000000014</v>
      </c>
      <c r="R310" s="4" t="s">
        <v>26</v>
      </c>
      <c r="S310" s="5">
        <v>3.54</v>
      </c>
      <c r="T310" s="5">
        <v>21.24</v>
      </c>
    </row>
    <row r="311" spans="1:20" x14ac:dyDescent="0.2">
      <c r="A311" s="3">
        <v>33270000</v>
      </c>
      <c r="B311" s="4" t="s">
        <v>19</v>
      </c>
      <c r="C311" s="3">
        <v>5</v>
      </c>
      <c r="D311" s="3">
        <f>IF(Tableau2[[#This Row],[Parent]]="oui",Tableau2[[#This Row],[Niveau]]+1,IF(B310="oui",Tableau2[[#This Row],[Niveau]]+1,D310))</f>
        <v>6</v>
      </c>
      <c r="E311" s="3" cm="1">
        <f t="array" ref="E311">MIN(IFERROR(IF(D311-{0;1;2;3;4;5;6;7}&gt;=0,MATCH(D311-{0;1;2;3;4;5;6;7},D312:D$828,0)-1,""),""))</f>
        <v>0</v>
      </c>
      <c r="F311" s="4" t="s">
        <v>20</v>
      </c>
      <c r="G311" s="4" t="s">
        <v>56</v>
      </c>
      <c r="H311" s="4" t="s">
        <v>57</v>
      </c>
      <c r="I311" s="4" t="s">
        <v>18</v>
      </c>
      <c r="J311" s="4" t="s">
        <v>18</v>
      </c>
      <c r="K311" s="5">
        <v>72</v>
      </c>
      <c r="L311" s="5">
        <v>7.0000000000000007E-2</v>
      </c>
      <c r="M311" s="5">
        <f>IFERROR(_xlfn.XLOOKUP(Tableau2[[#This Row],[Groupe rem. article]],remises!$B$2:$B$5,remises!$C$2:$C$5),0)</f>
        <v>0.53</v>
      </c>
      <c r="N311" s="5">
        <f t="shared" si="4"/>
        <v>0</v>
      </c>
      <c r="O311" s="5" t="str">
        <f ca="1">IFERROR(SUM(OFFSET(Tableau2[[#This Row],[MLP]],1,1,Tableau2[[#This Row],[nb sous niveau]],1)),"")</f>
        <v/>
      </c>
      <c r="P311" s="5">
        <f>IF(Tableau2[[#This Row],[Type Ligne Richel]]="détail",Tableau2[[#This Row],[Quantité Totale]]*Tableau2[[#This Row],[Prix unitaire HT]]*(1-Tableau2[[#This Row],[% remise ligne]])*(1+Tableau2[[#This Row],[comm]]),"")</f>
        <v>2.3688000000000002</v>
      </c>
      <c r="Q311" s="5" cm="1">
        <f t="array" aca="1" ref="Q31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2.3688000000000002</v>
      </c>
      <c r="R311" s="4" t="s">
        <v>35</v>
      </c>
      <c r="S311" s="5">
        <v>3.0000000000000001E-3</v>
      </c>
      <c r="T311" s="5">
        <v>0.216</v>
      </c>
    </row>
    <row r="312" spans="1:20" x14ac:dyDescent="0.2">
      <c r="A312" s="3">
        <v>33280000</v>
      </c>
      <c r="B312" s="4" t="s">
        <v>19</v>
      </c>
      <c r="C312" s="3">
        <v>5</v>
      </c>
      <c r="D312" s="3">
        <f>IF(Tableau2[[#This Row],[Parent]]="oui",Tableau2[[#This Row],[Niveau]]+1,IF(B311="oui",Tableau2[[#This Row],[Niveau]]+1,D311))</f>
        <v>6</v>
      </c>
      <c r="E312" s="3" cm="1">
        <f t="array" ref="E312">MIN(IFERROR(IF(D312-{0;1;2;3;4;5;6;7}&gt;=0,MATCH(D312-{0;1;2;3;4;5;6;7},D313:D$828,0)-1,""),""))</f>
        <v>0</v>
      </c>
      <c r="F312" s="4" t="s">
        <v>20</v>
      </c>
      <c r="G312" s="4" t="s">
        <v>292</v>
      </c>
      <c r="H312" s="4" t="s">
        <v>293</v>
      </c>
      <c r="I312" s="4" t="s">
        <v>18</v>
      </c>
      <c r="J312" s="4" t="s">
        <v>18</v>
      </c>
      <c r="K312" s="5">
        <v>12</v>
      </c>
      <c r="L312" s="5">
        <v>2</v>
      </c>
      <c r="M312" s="5">
        <f>IFERROR(_xlfn.XLOOKUP(Tableau2[[#This Row],[Groupe rem. article]],remises!$B$2:$B$5,remises!$C$2:$C$5),0)</f>
        <v>0.53</v>
      </c>
      <c r="N312" s="5">
        <f t="shared" si="4"/>
        <v>0</v>
      </c>
      <c r="O312" s="5" t="str">
        <f ca="1">IFERROR(SUM(OFFSET(Tableau2[[#This Row],[MLP]],1,1,Tableau2[[#This Row],[nb sous niveau]],1)),"")</f>
        <v/>
      </c>
      <c r="P312" s="5">
        <f>IF(Tableau2[[#This Row],[Type Ligne Richel]]="détail",Tableau2[[#This Row],[Quantité Totale]]*Tableau2[[#This Row],[Prix unitaire HT]]*(1-Tableau2[[#This Row],[% remise ligne]])*(1+Tableau2[[#This Row],[comm]]),"")</f>
        <v>11.28</v>
      </c>
      <c r="Q312" s="5" cm="1">
        <f t="array" aca="1" ref="Q31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11.28</v>
      </c>
      <c r="R312" s="4" t="s">
        <v>35</v>
      </c>
      <c r="S312" s="5">
        <v>0.22</v>
      </c>
      <c r="T312" s="5">
        <v>2.64</v>
      </c>
    </row>
    <row r="313" spans="1:20" x14ac:dyDescent="0.2">
      <c r="A313" s="3">
        <v>33290000</v>
      </c>
      <c r="B313" s="4" t="s">
        <v>19</v>
      </c>
      <c r="C313" s="3">
        <v>5</v>
      </c>
      <c r="D313" s="3">
        <f>IF(Tableau2[[#This Row],[Parent]]="oui",Tableau2[[#This Row],[Niveau]]+1,IF(B312="oui",Tableau2[[#This Row],[Niveau]]+1,D312))</f>
        <v>6</v>
      </c>
      <c r="E313" s="3" cm="1">
        <f t="array" ref="E313">MIN(IFERROR(IF(D313-{0;1;2;3;4;5;6;7}&gt;=0,MATCH(D313-{0;1;2;3;4;5;6;7},D314:D$828,0)-1,""),""))</f>
        <v>0</v>
      </c>
      <c r="F313" s="4" t="s">
        <v>20</v>
      </c>
      <c r="G313" s="4" t="s">
        <v>294</v>
      </c>
      <c r="H313" s="4" t="s">
        <v>295</v>
      </c>
      <c r="I313" s="4" t="s">
        <v>18</v>
      </c>
      <c r="J313" s="4" t="s">
        <v>18</v>
      </c>
      <c r="K313" s="5">
        <v>12</v>
      </c>
      <c r="L313" s="5">
        <v>2.46</v>
      </c>
      <c r="M313" s="5">
        <f>IFERROR(_xlfn.XLOOKUP(Tableau2[[#This Row],[Groupe rem. article]],remises!$B$2:$B$5,remises!$C$2:$C$5),0)</f>
        <v>0.53</v>
      </c>
      <c r="N313" s="5">
        <f t="shared" si="4"/>
        <v>0</v>
      </c>
      <c r="O313" s="5" t="str">
        <f ca="1">IFERROR(SUM(OFFSET(Tableau2[[#This Row],[MLP]],1,1,Tableau2[[#This Row],[nb sous niveau]],1)),"")</f>
        <v/>
      </c>
      <c r="P313" s="5">
        <f>IF(Tableau2[[#This Row],[Type Ligne Richel]]="détail",Tableau2[[#This Row],[Quantité Totale]]*Tableau2[[#This Row],[Prix unitaire HT]]*(1-Tableau2[[#This Row],[% remise ligne]])*(1+Tableau2[[#This Row],[comm]]),"")</f>
        <v>13.8744</v>
      </c>
      <c r="Q313" s="5" cm="1">
        <f t="array" aca="1" ref="Q31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13.8744</v>
      </c>
      <c r="R313" s="4" t="s">
        <v>35</v>
      </c>
      <c r="S313" s="5">
        <v>0.27</v>
      </c>
      <c r="T313" s="5">
        <v>3.24</v>
      </c>
    </row>
    <row r="314" spans="1:20" x14ac:dyDescent="0.2">
      <c r="A314" s="3">
        <v>33300000</v>
      </c>
      <c r="B314" s="4" t="s">
        <v>19</v>
      </c>
      <c r="C314" s="3">
        <v>5</v>
      </c>
      <c r="D314" s="3">
        <f>IF(Tableau2[[#This Row],[Parent]]="oui",Tableau2[[#This Row],[Niveau]]+1,IF(B313="oui",Tableau2[[#This Row],[Niveau]]+1,D313))</f>
        <v>6</v>
      </c>
      <c r="E314" s="3" cm="1">
        <f t="array" ref="E314">MIN(IFERROR(IF(D314-{0;1;2;3;4;5;6;7}&gt;=0,MATCH(D314-{0;1;2;3;4;5;6;7},D315:D$828,0)-1,""),""))</f>
        <v>0</v>
      </c>
      <c r="F314" s="4" t="s">
        <v>20</v>
      </c>
      <c r="G314" s="4" t="s">
        <v>296</v>
      </c>
      <c r="H314" s="4" t="s">
        <v>297</v>
      </c>
      <c r="I314" s="4" t="s">
        <v>18</v>
      </c>
      <c r="J314" s="4" t="s">
        <v>18</v>
      </c>
      <c r="K314" s="5">
        <v>12</v>
      </c>
      <c r="L314" s="5">
        <v>0.18</v>
      </c>
      <c r="M314" s="5">
        <f>IFERROR(_xlfn.XLOOKUP(Tableau2[[#This Row],[Groupe rem. article]],remises!$B$2:$B$5,remises!$C$2:$C$5),0)</f>
        <v>0.53</v>
      </c>
      <c r="N314" s="5">
        <f t="shared" si="4"/>
        <v>0</v>
      </c>
      <c r="O314" s="5" t="str">
        <f ca="1">IFERROR(SUM(OFFSET(Tableau2[[#This Row],[MLP]],1,1,Tableau2[[#This Row],[nb sous niveau]],1)),"")</f>
        <v/>
      </c>
      <c r="P314" s="5">
        <f>IF(Tableau2[[#This Row],[Type Ligne Richel]]="détail",Tableau2[[#This Row],[Quantité Totale]]*Tableau2[[#This Row],[Prix unitaire HT]]*(1-Tableau2[[#This Row],[% remise ligne]])*(1+Tableau2[[#This Row],[comm]]),"")</f>
        <v>1.0152000000000001</v>
      </c>
      <c r="Q314" s="5" cm="1">
        <f t="array" aca="1" ref="Q31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1.0152000000000001</v>
      </c>
      <c r="R314" s="4" t="s">
        <v>35</v>
      </c>
      <c r="S314" s="5">
        <v>1.2999999999999999E-2</v>
      </c>
      <c r="T314" s="5">
        <v>0.156</v>
      </c>
    </row>
    <row r="315" spans="1:20" x14ac:dyDescent="0.2">
      <c r="A315" s="3">
        <v>33310000</v>
      </c>
      <c r="B315" s="4" t="s">
        <v>19</v>
      </c>
      <c r="C315" s="3">
        <v>5</v>
      </c>
      <c r="D315" s="3">
        <f>IF(Tableau2[[#This Row],[Parent]]="oui",Tableau2[[#This Row],[Niveau]]+1,IF(B314="oui",Tableau2[[#This Row],[Niveau]]+1,D314))</f>
        <v>6</v>
      </c>
      <c r="E315" s="3" cm="1">
        <f t="array" ref="E315">MIN(IFERROR(IF(D315-{0;1;2;3;4;5;6;7}&gt;=0,MATCH(D315-{0;1;2;3;4;5;6;7},D316:D$828,0)-1,""),""))</f>
        <v>0</v>
      </c>
      <c r="F315" s="4" t="s">
        <v>20</v>
      </c>
      <c r="G315" s="4" t="s">
        <v>298</v>
      </c>
      <c r="H315" s="4" t="s">
        <v>299</v>
      </c>
      <c r="I315" s="4" t="s">
        <v>18</v>
      </c>
      <c r="J315" s="4" t="s">
        <v>18</v>
      </c>
      <c r="K315" s="5">
        <v>12</v>
      </c>
      <c r="L315" s="5">
        <v>4.22</v>
      </c>
      <c r="M315" s="5">
        <f>IFERROR(_xlfn.XLOOKUP(Tableau2[[#This Row],[Groupe rem. article]],remises!$B$2:$B$5,remises!$C$2:$C$5),0)</f>
        <v>0.53</v>
      </c>
      <c r="N315" s="5">
        <f t="shared" si="4"/>
        <v>0</v>
      </c>
      <c r="O315" s="5" t="str">
        <f ca="1">IFERROR(SUM(OFFSET(Tableau2[[#This Row],[MLP]],1,1,Tableau2[[#This Row],[nb sous niveau]],1)),"")</f>
        <v/>
      </c>
      <c r="P315" s="5">
        <f>IF(Tableau2[[#This Row],[Type Ligne Richel]]="détail",Tableau2[[#This Row],[Quantité Totale]]*Tableau2[[#This Row],[Prix unitaire HT]]*(1-Tableau2[[#This Row],[% remise ligne]])*(1+Tableau2[[#This Row],[comm]]),"")</f>
        <v>23.800799999999999</v>
      </c>
      <c r="Q315" s="5" cm="1">
        <f t="array" aca="1" ref="Q31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23.800799999999999</v>
      </c>
      <c r="R315" s="4" t="s">
        <v>35</v>
      </c>
      <c r="S315" s="5">
        <v>0.26</v>
      </c>
      <c r="T315" s="5">
        <v>3.12</v>
      </c>
    </row>
    <row r="316" spans="1:20" x14ac:dyDescent="0.2">
      <c r="A316" s="3">
        <v>33320000</v>
      </c>
      <c r="B316" s="4" t="s">
        <v>19</v>
      </c>
      <c r="C316" s="3">
        <v>5</v>
      </c>
      <c r="D316" s="3">
        <f>IF(Tableau2[[#This Row],[Parent]]="oui",Tableau2[[#This Row],[Niveau]]+1,IF(B315="oui",Tableau2[[#This Row],[Niveau]]+1,D315))</f>
        <v>6</v>
      </c>
      <c r="E316" s="3" cm="1">
        <f t="array" ref="E316">MIN(IFERROR(IF(D316-{0;1;2;3;4;5;6;7}&gt;=0,MATCH(D316-{0;1;2;3;4;5;6;7},D317:D$828,0)-1,""),""))</f>
        <v>0</v>
      </c>
      <c r="F316" s="4" t="s">
        <v>20</v>
      </c>
      <c r="G316" s="4" t="s">
        <v>300</v>
      </c>
      <c r="H316" s="4" t="s">
        <v>301</v>
      </c>
      <c r="I316" s="4" t="s">
        <v>18</v>
      </c>
      <c r="J316" s="4" t="s">
        <v>18</v>
      </c>
      <c r="K316" s="5">
        <v>24</v>
      </c>
      <c r="L316" s="5">
        <v>0.09</v>
      </c>
      <c r="M316" s="5">
        <f>IFERROR(_xlfn.XLOOKUP(Tableau2[[#This Row],[Groupe rem. article]],remises!$B$2:$B$5,remises!$C$2:$C$5),0)</f>
        <v>0.53</v>
      </c>
      <c r="N316" s="5">
        <f t="shared" si="4"/>
        <v>0</v>
      </c>
      <c r="O316" s="5" t="str">
        <f ca="1">IFERROR(SUM(OFFSET(Tableau2[[#This Row],[MLP]],1,1,Tableau2[[#This Row],[nb sous niveau]],1)),"")</f>
        <v/>
      </c>
      <c r="P316" s="5">
        <f>IF(Tableau2[[#This Row],[Type Ligne Richel]]="détail",Tableau2[[#This Row],[Quantité Totale]]*Tableau2[[#This Row],[Prix unitaire HT]]*(1-Tableau2[[#This Row],[% remise ligne]])*(1+Tableau2[[#This Row],[comm]]),"")</f>
        <v>1.0152000000000001</v>
      </c>
      <c r="Q316" s="5" cm="1">
        <f t="array" aca="1" ref="Q31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1.0152000000000001</v>
      </c>
      <c r="R316" s="4" t="s">
        <v>35</v>
      </c>
      <c r="S316" s="5">
        <v>5.0000000000000001E-3</v>
      </c>
      <c r="T316" s="5">
        <v>0.12</v>
      </c>
    </row>
    <row r="317" spans="1:20" x14ac:dyDescent="0.2">
      <c r="A317" s="3">
        <v>33330000</v>
      </c>
      <c r="B317" s="4" t="s">
        <v>19</v>
      </c>
      <c r="C317" s="3">
        <v>5</v>
      </c>
      <c r="D317" s="3">
        <f>IF(Tableau2[[#This Row],[Parent]]="oui",Tableau2[[#This Row],[Niveau]]+1,IF(B316="oui",Tableau2[[#This Row],[Niveau]]+1,D316))</f>
        <v>6</v>
      </c>
      <c r="E317" s="3" cm="1">
        <f t="array" ref="E317">MIN(IFERROR(IF(D317-{0;1;2;3;4;5;6;7}&gt;=0,MATCH(D317-{0;1;2;3;4;5;6;7},D318:D$828,0)-1,""),""))</f>
        <v>0</v>
      </c>
      <c r="F317" s="4" t="s">
        <v>20</v>
      </c>
      <c r="G317" s="4" t="s">
        <v>302</v>
      </c>
      <c r="H317" s="4" t="s">
        <v>303</v>
      </c>
      <c r="I317" s="4" t="s">
        <v>18</v>
      </c>
      <c r="J317" s="4" t="s">
        <v>18</v>
      </c>
      <c r="K317" s="5">
        <v>6</v>
      </c>
      <c r="L317" s="5">
        <v>60.49</v>
      </c>
      <c r="M317" s="5">
        <f>IFERROR(_xlfn.XLOOKUP(Tableau2[[#This Row],[Groupe rem. article]],remises!$B$2:$B$5,remises!$C$2:$C$5),0)</f>
        <v>0.57999999999999996</v>
      </c>
      <c r="N317" s="5">
        <f t="shared" si="4"/>
        <v>0</v>
      </c>
      <c r="O317" s="5" t="str">
        <f ca="1">IFERROR(SUM(OFFSET(Tableau2[[#This Row],[MLP]],1,1,Tableau2[[#This Row],[nb sous niveau]],1)),"")</f>
        <v/>
      </c>
      <c r="P317" s="5">
        <f>IF(Tableau2[[#This Row],[Type Ligne Richel]]="détail",Tableau2[[#This Row],[Quantité Totale]]*Tableau2[[#This Row],[Prix unitaire HT]]*(1-Tableau2[[#This Row],[% remise ligne]])*(1+Tableau2[[#This Row],[comm]]),"")</f>
        <v>152.43480000000002</v>
      </c>
      <c r="Q317" s="5" cm="1">
        <f t="array" aca="1" ref="Q31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152.43480000000002</v>
      </c>
      <c r="R317" s="4" t="s">
        <v>26</v>
      </c>
      <c r="S317" s="5">
        <v>9.625</v>
      </c>
      <c r="T317" s="5">
        <v>57.75</v>
      </c>
    </row>
    <row r="318" spans="1:20" x14ac:dyDescent="0.2">
      <c r="A318" s="3">
        <v>34000000</v>
      </c>
      <c r="B318" s="4" t="s">
        <v>14</v>
      </c>
      <c r="C318" s="3">
        <v>4</v>
      </c>
      <c r="D318" s="3">
        <f>IF(Tableau2[[#This Row],[Parent]]="oui",Tableau2[[#This Row],[Niveau]]+1,IF(B317="oui",Tableau2[[#This Row],[Niveau]]+1,D317))</f>
        <v>5</v>
      </c>
      <c r="E318" s="3" cm="1">
        <f t="array" ref="E318">MIN(IFERROR(IF(D318-{0;1;2;3;4;5;6;7}&gt;=0,MATCH(D318-{0;1;2;3;4;5;6;7},D319:D$828,0)-1,""),""))</f>
        <v>31</v>
      </c>
      <c r="F318" s="4" t="s">
        <v>23</v>
      </c>
      <c r="G318" s="4" t="s">
        <v>304</v>
      </c>
      <c r="H318" s="4" t="s">
        <v>305</v>
      </c>
      <c r="I318" s="4" t="s">
        <v>18</v>
      </c>
      <c r="J318" s="4" t="s">
        <v>18</v>
      </c>
      <c r="K318" s="5">
        <v>6</v>
      </c>
      <c r="L318" s="5">
        <v>323.68666666666667</v>
      </c>
      <c r="M318" s="5">
        <f>IFERROR(_xlfn.XLOOKUP(Tableau2[[#This Row],[Groupe rem. article]],remises!$B$2:$B$5,remises!$C$2:$C$5),0)</f>
        <v>0.57999999999999996</v>
      </c>
      <c r="N318" s="5">
        <f t="shared" si="4"/>
        <v>0</v>
      </c>
      <c r="O318" s="5">
        <f ca="1">IFERROR(SUM(OFFSET(Tableau2[[#This Row],[MLP]],1,1,Tableau2[[#This Row],[nb sous niveau]],1)),"")</f>
        <v>874.23861599999987</v>
      </c>
      <c r="P318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318" s="5" cm="1">
        <f t="array" aca="1" ref="Q31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874.23861599999987</v>
      </c>
      <c r="R318" s="4" t="s">
        <v>26</v>
      </c>
      <c r="S318" s="5">
        <v>29.251999999999999</v>
      </c>
      <c r="T318" s="5">
        <v>269.85953999999998</v>
      </c>
    </row>
    <row r="319" spans="1:20" x14ac:dyDescent="0.2">
      <c r="A319" s="3">
        <v>34010000</v>
      </c>
      <c r="B319" s="4" t="s">
        <v>19</v>
      </c>
      <c r="C319" s="3">
        <v>5</v>
      </c>
      <c r="D319" s="3">
        <f>IF(Tableau2[[#This Row],[Parent]]="oui",Tableau2[[#This Row],[Niveau]]+1,IF(B318="oui",Tableau2[[#This Row],[Niveau]]+1,D318))</f>
        <v>6</v>
      </c>
      <c r="E319" s="3" cm="1">
        <f t="array" ref="E319">MIN(IFERROR(IF(D319-{0;1;2;3;4;5;6;7}&gt;=0,MATCH(D319-{0;1;2;3;4;5;6;7},D320:D$828,0)-1,""),""))</f>
        <v>0</v>
      </c>
      <c r="F319" s="4" t="s">
        <v>20</v>
      </c>
      <c r="G319" s="4" t="s">
        <v>262</v>
      </c>
      <c r="H319" s="4" t="s">
        <v>263</v>
      </c>
      <c r="I319" s="4" t="s">
        <v>18</v>
      </c>
      <c r="J319" s="4" t="s">
        <v>18</v>
      </c>
      <c r="K319" s="5">
        <v>12</v>
      </c>
      <c r="L319" s="5">
        <v>8.7899999999999991</v>
      </c>
      <c r="M319" s="5">
        <f>IFERROR(_xlfn.XLOOKUP(Tableau2[[#This Row],[Groupe rem. article]],remises!$B$2:$B$5,remises!$C$2:$C$5),0)</f>
        <v>0.57999999999999996</v>
      </c>
      <c r="N319" s="5">
        <f t="shared" si="4"/>
        <v>0</v>
      </c>
      <c r="O319" s="5" t="str">
        <f ca="1">IFERROR(SUM(OFFSET(Tableau2[[#This Row],[MLP]],1,1,Tableau2[[#This Row],[nb sous niveau]],1)),"")</f>
        <v/>
      </c>
      <c r="P319" s="5">
        <f>IF(Tableau2[[#This Row],[Type Ligne Richel]]="détail",Tableau2[[#This Row],[Quantité Totale]]*Tableau2[[#This Row],[Prix unitaire HT]]*(1-Tableau2[[#This Row],[% remise ligne]])*(1+Tableau2[[#This Row],[comm]]),"")</f>
        <v>44.301600000000001</v>
      </c>
      <c r="Q319" s="5" cm="1">
        <f t="array" aca="1" ref="Q31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44.301600000000001</v>
      </c>
      <c r="R319" s="4" t="s">
        <v>26</v>
      </c>
      <c r="S319" s="5">
        <v>1.3620000000000001</v>
      </c>
      <c r="T319" s="5">
        <v>16.344000000000001</v>
      </c>
    </row>
    <row r="320" spans="1:20" x14ac:dyDescent="0.2">
      <c r="A320" s="3">
        <v>34020000</v>
      </c>
      <c r="B320" s="4" t="s">
        <v>19</v>
      </c>
      <c r="C320" s="3">
        <v>5</v>
      </c>
      <c r="D320" s="3">
        <f>IF(Tableau2[[#This Row],[Parent]]="oui",Tableau2[[#This Row],[Niveau]]+1,IF(B319="oui",Tableau2[[#This Row],[Niveau]]+1,D319))</f>
        <v>6</v>
      </c>
      <c r="E320" s="3" cm="1">
        <f t="array" ref="E320">MIN(IFERROR(IF(D320-{0;1;2;3;4;5;6;7}&gt;=0,MATCH(D320-{0;1;2;3;4;5;6;7},D321:D$828,0)-1,""),""))</f>
        <v>0</v>
      </c>
      <c r="F320" s="4" t="s">
        <v>20</v>
      </c>
      <c r="G320" s="4" t="s">
        <v>290</v>
      </c>
      <c r="H320" s="4" t="s">
        <v>291</v>
      </c>
      <c r="I320" s="4" t="s">
        <v>18</v>
      </c>
      <c r="J320" s="4" t="s">
        <v>18</v>
      </c>
      <c r="K320" s="5">
        <v>12</v>
      </c>
      <c r="L320" s="5">
        <v>21.69</v>
      </c>
      <c r="M320" s="5">
        <f>IFERROR(_xlfn.XLOOKUP(Tableau2[[#This Row],[Groupe rem. article]],remises!$B$2:$B$5,remises!$C$2:$C$5),0)</f>
        <v>0.57999999999999996</v>
      </c>
      <c r="N320" s="5">
        <f t="shared" ref="N320:N383" si="5">$N$1</f>
        <v>0</v>
      </c>
      <c r="O320" s="5" t="str">
        <f ca="1">IFERROR(SUM(OFFSET(Tableau2[[#This Row],[MLP]],1,1,Tableau2[[#This Row],[nb sous niveau]],1)),"")</f>
        <v/>
      </c>
      <c r="P320" s="5">
        <f>IF(Tableau2[[#This Row],[Type Ligne Richel]]="détail",Tableau2[[#This Row],[Quantité Totale]]*Tableau2[[#This Row],[Prix unitaire HT]]*(1-Tableau2[[#This Row],[% remise ligne]])*(1+Tableau2[[#This Row],[comm]]),"")</f>
        <v>109.31760000000003</v>
      </c>
      <c r="Q320" s="5" cm="1">
        <f t="array" aca="1" ref="Q32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109.31760000000003</v>
      </c>
      <c r="R320" s="4" t="s">
        <v>26</v>
      </c>
      <c r="S320" s="5">
        <v>3.54</v>
      </c>
      <c r="T320" s="5">
        <v>42.48</v>
      </c>
    </row>
    <row r="321" spans="1:20" x14ac:dyDescent="0.2">
      <c r="A321" s="3">
        <v>34030000</v>
      </c>
      <c r="B321" s="4" t="s">
        <v>19</v>
      </c>
      <c r="C321" s="3">
        <v>5</v>
      </c>
      <c r="D321" s="3">
        <f>IF(Tableau2[[#This Row],[Parent]]="oui",Tableau2[[#This Row],[Niveau]]+1,IF(B320="oui",Tableau2[[#This Row],[Niveau]]+1,D320))</f>
        <v>6</v>
      </c>
      <c r="E321" s="3" cm="1">
        <f t="array" ref="E321">MIN(IFERROR(IF(D321-{0;1;2;3;4;5;6;7}&gt;=0,MATCH(D321-{0;1;2;3;4;5;6;7},D322:D$828,0)-1,""),""))</f>
        <v>0</v>
      </c>
      <c r="F321" s="4" t="s">
        <v>20</v>
      </c>
      <c r="G321" s="4" t="s">
        <v>264</v>
      </c>
      <c r="H321" s="4" t="s">
        <v>265</v>
      </c>
      <c r="I321" s="4" t="s">
        <v>18</v>
      </c>
      <c r="J321" s="4" t="s">
        <v>18</v>
      </c>
      <c r="K321" s="5">
        <v>12</v>
      </c>
      <c r="L321" s="5">
        <v>5.14</v>
      </c>
      <c r="M321" s="5">
        <f>IFERROR(_xlfn.XLOOKUP(Tableau2[[#This Row],[Groupe rem. article]],remises!$B$2:$B$5,remises!$C$2:$C$5),0)</f>
        <v>0.25</v>
      </c>
      <c r="N321" s="5">
        <f t="shared" si="5"/>
        <v>0</v>
      </c>
      <c r="O321" s="5" t="str">
        <f ca="1">IFERROR(SUM(OFFSET(Tableau2[[#This Row],[MLP]],1,1,Tableau2[[#This Row],[nb sous niveau]],1)),"")</f>
        <v/>
      </c>
      <c r="P321" s="5">
        <f>IF(Tableau2[[#This Row],[Type Ligne Richel]]="détail",Tableau2[[#This Row],[Quantité Totale]]*Tableau2[[#This Row],[Prix unitaire HT]]*(1-Tableau2[[#This Row],[% remise ligne]])*(1+Tableau2[[#This Row],[comm]]),"")</f>
        <v>46.259999999999991</v>
      </c>
      <c r="Q321" s="5" cm="1">
        <f t="array" aca="1" ref="Q32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46.259999999999991</v>
      </c>
      <c r="R321" s="4" t="s">
        <v>64</v>
      </c>
      <c r="S321" s="5">
        <v>0.51</v>
      </c>
      <c r="T321" s="5">
        <v>6.12</v>
      </c>
    </row>
    <row r="322" spans="1:20" x14ac:dyDescent="0.2">
      <c r="A322" s="3">
        <v>34040000</v>
      </c>
      <c r="B322" s="4" t="s">
        <v>19</v>
      </c>
      <c r="C322" s="3">
        <v>5</v>
      </c>
      <c r="D322" s="3">
        <f>IF(Tableau2[[#This Row],[Parent]]="oui",Tableau2[[#This Row],[Niveau]]+1,IF(B321="oui",Tableau2[[#This Row],[Niveau]]+1,D321))</f>
        <v>6</v>
      </c>
      <c r="E322" s="3" cm="1">
        <f t="array" ref="E322">MIN(IFERROR(IF(D322-{0;1;2;3;4;5;6;7}&gt;=0,MATCH(D322-{0;1;2;3;4;5;6;7},D323:D$828,0)-1,""),""))</f>
        <v>0</v>
      </c>
      <c r="F322" s="4" t="s">
        <v>20</v>
      </c>
      <c r="G322" s="4" t="s">
        <v>306</v>
      </c>
      <c r="H322" s="4" t="s">
        <v>307</v>
      </c>
      <c r="I322" s="4" t="s">
        <v>18</v>
      </c>
      <c r="J322" s="4" t="s">
        <v>18</v>
      </c>
      <c r="K322" s="5">
        <v>6</v>
      </c>
      <c r="L322" s="5">
        <v>49.43</v>
      </c>
      <c r="M322" s="5">
        <f>IFERROR(_xlfn.XLOOKUP(Tableau2[[#This Row],[Groupe rem. article]],remises!$B$2:$B$5,remises!$C$2:$C$5),0)</f>
        <v>0.57999999999999996</v>
      </c>
      <c r="N322" s="5">
        <f t="shared" si="5"/>
        <v>0</v>
      </c>
      <c r="O322" s="5" t="str">
        <f ca="1">IFERROR(SUM(OFFSET(Tableau2[[#This Row],[MLP]],1,1,Tableau2[[#This Row],[nb sous niveau]],1)),"")</f>
        <v/>
      </c>
      <c r="P322" s="5">
        <f>IF(Tableau2[[#This Row],[Type Ligne Richel]]="détail",Tableau2[[#This Row],[Quantité Totale]]*Tableau2[[#This Row],[Prix unitaire HT]]*(1-Tableau2[[#This Row],[% remise ligne]])*(1+Tableau2[[#This Row],[comm]]),"")</f>
        <v>124.56360000000001</v>
      </c>
      <c r="Q322" s="5" cm="1">
        <f t="array" aca="1" ref="Q32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124.56360000000001</v>
      </c>
      <c r="R322" s="4" t="s">
        <v>26</v>
      </c>
      <c r="S322" s="5">
        <v>7.7969999999999997</v>
      </c>
      <c r="T322" s="5">
        <v>46.781999999999996</v>
      </c>
    </row>
    <row r="323" spans="1:20" x14ac:dyDescent="0.2">
      <c r="A323" s="3">
        <v>34050000</v>
      </c>
      <c r="B323" s="4" t="s">
        <v>19</v>
      </c>
      <c r="C323" s="3">
        <v>5</v>
      </c>
      <c r="D323" s="3">
        <f>IF(Tableau2[[#This Row],[Parent]]="oui",Tableau2[[#This Row],[Niveau]]+1,IF(B322="oui",Tableau2[[#This Row],[Niveau]]+1,D322))</f>
        <v>6</v>
      </c>
      <c r="E323" s="3" cm="1">
        <f t="array" ref="E323">MIN(IFERROR(IF(D323-{0;1;2;3;4;5;6;7}&gt;=0,MATCH(D323-{0;1;2;3;4;5;6;7},D324:D$828,0)-1,""),""))</f>
        <v>0</v>
      </c>
      <c r="F323" s="4" t="s">
        <v>20</v>
      </c>
      <c r="G323" s="4" t="s">
        <v>268</v>
      </c>
      <c r="H323" s="4" t="s">
        <v>269</v>
      </c>
      <c r="I323" s="4" t="s">
        <v>18</v>
      </c>
      <c r="J323" s="4" t="s">
        <v>18</v>
      </c>
      <c r="K323" s="5">
        <v>24</v>
      </c>
      <c r="L323" s="5">
        <v>0.19</v>
      </c>
      <c r="M323" s="5">
        <f>IFERROR(_xlfn.XLOOKUP(Tableau2[[#This Row],[Groupe rem. article]],remises!$B$2:$B$5,remises!$C$2:$C$5),0)</f>
        <v>0.53</v>
      </c>
      <c r="N323" s="5">
        <f t="shared" si="5"/>
        <v>0</v>
      </c>
      <c r="O323" s="5" t="str">
        <f ca="1">IFERROR(SUM(OFFSET(Tableau2[[#This Row],[MLP]],1,1,Tableau2[[#This Row],[nb sous niveau]],1)),"")</f>
        <v/>
      </c>
      <c r="P323" s="5">
        <f>IF(Tableau2[[#This Row],[Type Ligne Richel]]="détail",Tableau2[[#This Row],[Quantité Totale]]*Tableau2[[#This Row],[Prix unitaire HT]]*(1-Tableau2[[#This Row],[% remise ligne]])*(1+Tableau2[[#This Row],[comm]]),"")</f>
        <v>2.1432000000000002</v>
      </c>
      <c r="Q323" s="5" cm="1">
        <f t="array" aca="1" ref="Q32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2.1432000000000002</v>
      </c>
      <c r="R323" s="4" t="s">
        <v>35</v>
      </c>
      <c r="S323" s="5">
        <v>0.01</v>
      </c>
      <c r="T323" s="5">
        <v>0.24</v>
      </c>
    </row>
    <row r="324" spans="1:20" x14ac:dyDescent="0.2">
      <c r="A324" s="3">
        <v>34060000</v>
      </c>
      <c r="B324" s="4" t="s">
        <v>19</v>
      </c>
      <c r="C324" s="3">
        <v>5</v>
      </c>
      <c r="D324" s="3">
        <f>IF(Tableau2[[#This Row],[Parent]]="oui",Tableau2[[#This Row],[Niveau]]+1,IF(B323="oui",Tableau2[[#This Row],[Niveau]]+1,D323))</f>
        <v>6</v>
      </c>
      <c r="E324" s="3" cm="1">
        <f t="array" ref="E324">MIN(IFERROR(IF(D324-{0;1;2;3;4;5;6;7}&gt;=0,MATCH(D324-{0;1;2;3;4;5;6;7},D325:D$828,0)-1,""),""))</f>
        <v>0</v>
      </c>
      <c r="F324" s="4" t="s">
        <v>20</v>
      </c>
      <c r="G324" s="4" t="s">
        <v>272</v>
      </c>
      <c r="H324" s="4" t="s">
        <v>273</v>
      </c>
      <c r="I324" s="4" t="s">
        <v>18</v>
      </c>
      <c r="J324" s="4" t="s">
        <v>18</v>
      </c>
      <c r="K324" s="5">
        <v>24</v>
      </c>
      <c r="L324" s="5">
        <v>0.09</v>
      </c>
      <c r="M324" s="5">
        <f>IFERROR(_xlfn.XLOOKUP(Tableau2[[#This Row],[Groupe rem. article]],remises!$B$2:$B$5,remises!$C$2:$C$5),0)</f>
        <v>0.53</v>
      </c>
      <c r="N324" s="5">
        <f t="shared" si="5"/>
        <v>0</v>
      </c>
      <c r="O324" s="5" t="str">
        <f ca="1">IFERROR(SUM(OFFSET(Tableau2[[#This Row],[MLP]],1,1,Tableau2[[#This Row],[nb sous niveau]],1)),"")</f>
        <v/>
      </c>
      <c r="P324" s="5">
        <f>IF(Tableau2[[#This Row],[Type Ligne Richel]]="détail",Tableau2[[#This Row],[Quantité Totale]]*Tableau2[[#This Row],[Prix unitaire HT]]*(1-Tableau2[[#This Row],[% remise ligne]])*(1+Tableau2[[#This Row],[comm]]),"")</f>
        <v>1.0152000000000001</v>
      </c>
      <c r="Q324" s="5" cm="1">
        <f t="array" aca="1" ref="Q32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1.0152000000000001</v>
      </c>
      <c r="R324" s="4" t="s">
        <v>35</v>
      </c>
      <c r="S324" s="5">
        <v>2E-3</v>
      </c>
      <c r="T324" s="5">
        <v>4.8000000000000001E-2</v>
      </c>
    </row>
    <row r="325" spans="1:20" x14ac:dyDescent="0.2">
      <c r="A325" s="3">
        <v>34070000</v>
      </c>
      <c r="B325" s="4" t="s">
        <v>19</v>
      </c>
      <c r="C325" s="3">
        <v>5</v>
      </c>
      <c r="D325" s="3">
        <f>IF(Tableau2[[#This Row],[Parent]]="oui",Tableau2[[#This Row],[Niveau]]+1,IF(B324="oui",Tableau2[[#This Row],[Niveau]]+1,D324))</f>
        <v>6</v>
      </c>
      <c r="E325" s="3" cm="1">
        <f t="array" ref="E325">MIN(IFERROR(IF(D325-{0;1;2;3;4;5;6;7}&gt;=0,MATCH(D325-{0;1;2;3;4;5;6;7},D326:D$828,0)-1,""),""))</f>
        <v>0</v>
      </c>
      <c r="F325" s="4" t="s">
        <v>20</v>
      </c>
      <c r="G325" s="4" t="s">
        <v>274</v>
      </c>
      <c r="H325" s="4" t="s">
        <v>275</v>
      </c>
      <c r="I325" s="4" t="s">
        <v>18</v>
      </c>
      <c r="J325" s="4" t="s">
        <v>18</v>
      </c>
      <c r="K325" s="5">
        <v>12</v>
      </c>
      <c r="L325" s="5">
        <v>0.65</v>
      </c>
      <c r="M325" s="5">
        <f>IFERROR(_xlfn.XLOOKUP(Tableau2[[#This Row],[Groupe rem. article]],remises!$B$2:$B$5,remises!$C$2:$C$5),0)</f>
        <v>0.53</v>
      </c>
      <c r="N325" s="5">
        <f t="shared" si="5"/>
        <v>0</v>
      </c>
      <c r="O325" s="5" t="str">
        <f ca="1">IFERROR(SUM(OFFSET(Tableau2[[#This Row],[MLP]],1,1,Tableau2[[#This Row],[nb sous niveau]],1)),"")</f>
        <v/>
      </c>
      <c r="P325" s="5">
        <f>IF(Tableau2[[#This Row],[Type Ligne Richel]]="détail",Tableau2[[#This Row],[Quantité Totale]]*Tableau2[[#This Row],[Prix unitaire HT]]*(1-Tableau2[[#This Row],[% remise ligne]])*(1+Tableau2[[#This Row],[comm]]),"")</f>
        <v>3.6659999999999999</v>
      </c>
      <c r="Q325" s="5" cm="1">
        <f t="array" aca="1" ref="Q32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3.6659999999999999</v>
      </c>
      <c r="R325" s="4" t="s">
        <v>35</v>
      </c>
      <c r="S325" s="5">
        <v>0.06</v>
      </c>
      <c r="T325" s="5">
        <v>0.72</v>
      </c>
    </row>
    <row r="326" spans="1:20" x14ac:dyDescent="0.2">
      <c r="A326" s="3">
        <v>34080000</v>
      </c>
      <c r="B326" s="4" t="s">
        <v>19</v>
      </c>
      <c r="C326" s="3">
        <v>5</v>
      </c>
      <c r="D326" s="3">
        <f>IF(Tableau2[[#This Row],[Parent]]="oui",Tableau2[[#This Row],[Niveau]]+1,IF(B325="oui",Tableau2[[#This Row],[Niveau]]+1,D325))</f>
        <v>6</v>
      </c>
      <c r="E326" s="3" cm="1">
        <f t="array" ref="E326">MIN(IFERROR(IF(D326-{0;1;2;3;4;5;6;7}&gt;=0,MATCH(D326-{0;1;2;3;4;5;6;7},D327:D$828,0)-1,""),""))</f>
        <v>0</v>
      </c>
      <c r="F326" s="4" t="s">
        <v>20</v>
      </c>
      <c r="G326" s="4" t="s">
        <v>276</v>
      </c>
      <c r="H326" s="4" t="s">
        <v>277</v>
      </c>
      <c r="I326" s="4" t="s">
        <v>18</v>
      </c>
      <c r="J326" s="4" t="s">
        <v>18</v>
      </c>
      <c r="K326" s="5">
        <v>0.3</v>
      </c>
      <c r="L326" s="5">
        <v>23.62</v>
      </c>
      <c r="M326" s="5">
        <f>IFERROR(_xlfn.XLOOKUP(Tableau2[[#This Row],[Groupe rem. article]],remises!$B$2:$B$5,remises!$C$2:$C$5),0)</f>
        <v>0.25</v>
      </c>
      <c r="N326" s="5">
        <f t="shared" si="5"/>
        <v>0</v>
      </c>
      <c r="O326" s="5" t="str">
        <f ca="1">IFERROR(SUM(OFFSET(Tableau2[[#This Row],[MLP]],1,1,Tableau2[[#This Row],[nb sous niveau]],1)),"")</f>
        <v/>
      </c>
      <c r="P326" s="5">
        <f>IF(Tableau2[[#This Row],[Type Ligne Richel]]="détail",Tableau2[[#This Row],[Quantité Totale]]*Tableau2[[#This Row],[Prix unitaire HT]]*(1-Tableau2[[#This Row],[% remise ligne]])*(1+Tableau2[[#This Row],[comm]]),"")</f>
        <v>5.3145000000000007</v>
      </c>
      <c r="Q326" s="5" cm="1">
        <f t="array" aca="1" ref="Q32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5.3145000000000007</v>
      </c>
      <c r="R326" s="4" t="s">
        <v>64</v>
      </c>
      <c r="S326" s="5">
        <v>0.5</v>
      </c>
      <c r="T326" s="5">
        <v>0.15</v>
      </c>
    </row>
    <row r="327" spans="1:20" x14ac:dyDescent="0.2">
      <c r="A327" s="3">
        <v>34090000</v>
      </c>
      <c r="B327" s="4" t="s">
        <v>19</v>
      </c>
      <c r="C327" s="3">
        <v>5</v>
      </c>
      <c r="D327" s="3">
        <f>IF(Tableau2[[#This Row],[Parent]]="oui",Tableau2[[#This Row],[Niveau]]+1,IF(B326="oui",Tableau2[[#This Row],[Niveau]]+1,D326))</f>
        <v>6</v>
      </c>
      <c r="E327" s="3" cm="1">
        <f t="array" ref="E327">MIN(IFERROR(IF(D327-{0;1;2;3;4;5;6;7}&gt;=0,MATCH(D327-{0;1;2;3;4;5;6;7},D328:D$828,0)-1,""),""))</f>
        <v>0</v>
      </c>
      <c r="F327" s="4" t="s">
        <v>20</v>
      </c>
      <c r="G327" s="4" t="s">
        <v>131</v>
      </c>
      <c r="H327" s="4" t="s">
        <v>132</v>
      </c>
      <c r="I327" s="4" t="s">
        <v>18</v>
      </c>
      <c r="J327" s="4" t="s">
        <v>18</v>
      </c>
      <c r="K327" s="5">
        <v>18</v>
      </c>
      <c r="L327" s="5">
        <v>0.38</v>
      </c>
      <c r="M327" s="5">
        <f>IFERROR(_xlfn.XLOOKUP(Tableau2[[#This Row],[Groupe rem. article]],remises!$B$2:$B$5,remises!$C$2:$C$5),0)</f>
        <v>0.53</v>
      </c>
      <c r="N327" s="5">
        <f t="shared" si="5"/>
        <v>0</v>
      </c>
      <c r="O327" s="5" t="str">
        <f ca="1">IFERROR(SUM(OFFSET(Tableau2[[#This Row],[MLP]],1,1,Tableau2[[#This Row],[nb sous niveau]],1)),"")</f>
        <v/>
      </c>
      <c r="P327" s="5">
        <f>IF(Tableau2[[#This Row],[Type Ligne Richel]]="détail",Tableau2[[#This Row],[Quantité Totale]]*Tableau2[[#This Row],[Prix unitaire HT]]*(1-Tableau2[[#This Row],[% remise ligne]])*(1+Tableau2[[#This Row],[comm]]),"")</f>
        <v>3.2147999999999999</v>
      </c>
      <c r="Q327" s="5" cm="1">
        <f t="array" aca="1" ref="Q32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3.2147999999999999</v>
      </c>
      <c r="R327" s="4" t="s">
        <v>35</v>
      </c>
      <c r="S327" s="5">
        <v>0.03</v>
      </c>
      <c r="T327" s="5">
        <v>0.54</v>
      </c>
    </row>
    <row r="328" spans="1:20" x14ac:dyDescent="0.2">
      <c r="A328" s="3">
        <v>34100000</v>
      </c>
      <c r="B328" s="4" t="s">
        <v>19</v>
      </c>
      <c r="C328" s="3">
        <v>5</v>
      </c>
      <c r="D328" s="3">
        <f>IF(Tableau2[[#This Row],[Parent]]="oui",Tableau2[[#This Row],[Niveau]]+1,IF(B327="oui",Tableau2[[#This Row],[Niveau]]+1,D327))</f>
        <v>6</v>
      </c>
      <c r="E328" s="3" cm="1">
        <f t="array" ref="E328">MIN(IFERROR(IF(D328-{0;1;2;3;4;5;6;7}&gt;=0,MATCH(D328-{0;1;2;3;4;5;6;7},D329:D$828,0)-1,""),""))</f>
        <v>0</v>
      </c>
      <c r="F328" s="4" t="s">
        <v>20</v>
      </c>
      <c r="G328" s="4" t="s">
        <v>205</v>
      </c>
      <c r="H328" s="4" t="s">
        <v>206</v>
      </c>
      <c r="I328" s="4" t="s">
        <v>18</v>
      </c>
      <c r="J328" s="4" t="s">
        <v>18</v>
      </c>
      <c r="K328" s="5">
        <v>7.98</v>
      </c>
      <c r="L328" s="5">
        <v>2.73</v>
      </c>
      <c r="M328" s="5">
        <f>IFERROR(_xlfn.XLOOKUP(Tableau2[[#This Row],[Groupe rem. article]],remises!$B$2:$B$5,remises!$C$2:$C$5),0)</f>
        <v>0.53</v>
      </c>
      <c r="N328" s="5">
        <f t="shared" si="5"/>
        <v>0</v>
      </c>
      <c r="O328" s="5" t="str">
        <f ca="1">IFERROR(SUM(OFFSET(Tableau2[[#This Row],[MLP]],1,1,Tableau2[[#This Row],[nb sous niveau]],1)),"")</f>
        <v/>
      </c>
      <c r="P328" s="5">
        <f>IF(Tableau2[[#This Row],[Type Ligne Richel]]="détail",Tableau2[[#This Row],[Quantité Totale]]*Tableau2[[#This Row],[Prix unitaire HT]]*(1-Tableau2[[#This Row],[% remise ligne]])*(1+Tableau2[[#This Row],[comm]]),"")</f>
        <v>10.239138000000001</v>
      </c>
      <c r="Q328" s="5" cm="1">
        <f t="array" aca="1" ref="Q32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10.239138000000001</v>
      </c>
      <c r="R328" s="4" t="s">
        <v>35</v>
      </c>
      <c r="S328" s="5">
        <v>0.3</v>
      </c>
      <c r="T328" s="5">
        <v>2.3940000000000001</v>
      </c>
    </row>
    <row r="329" spans="1:20" x14ac:dyDescent="0.2">
      <c r="A329" s="3">
        <v>34110000</v>
      </c>
      <c r="B329" s="4" t="s">
        <v>19</v>
      </c>
      <c r="C329" s="3">
        <v>5</v>
      </c>
      <c r="D329" s="3">
        <f>IF(Tableau2[[#This Row],[Parent]]="oui",Tableau2[[#This Row],[Niveau]]+1,IF(B328="oui",Tableau2[[#This Row],[Niveau]]+1,D328))</f>
        <v>6</v>
      </c>
      <c r="E329" s="3" cm="1">
        <f t="array" ref="E329">MIN(IFERROR(IF(D329-{0;1;2;3;4;5;6;7}&gt;=0,MATCH(D329-{0;1;2;3;4;5;6;7},D330:D$828,0)-1,""),""))</f>
        <v>0</v>
      </c>
      <c r="F329" s="4" t="s">
        <v>20</v>
      </c>
      <c r="G329" s="4" t="s">
        <v>207</v>
      </c>
      <c r="H329" s="4" t="s">
        <v>208</v>
      </c>
      <c r="I329" s="4" t="s">
        <v>18</v>
      </c>
      <c r="J329" s="4" t="s">
        <v>18</v>
      </c>
      <c r="K329" s="5">
        <v>7.98</v>
      </c>
      <c r="L329" s="5">
        <v>1.45</v>
      </c>
      <c r="M329" s="5">
        <f>IFERROR(_xlfn.XLOOKUP(Tableau2[[#This Row],[Groupe rem. article]],remises!$B$2:$B$5,remises!$C$2:$C$5),0)</f>
        <v>0.53</v>
      </c>
      <c r="N329" s="5">
        <f t="shared" si="5"/>
        <v>0</v>
      </c>
      <c r="O329" s="5" t="str">
        <f ca="1">IFERROR(SUM(OFFSET(Tableau2[[#This Row],[MLP]],1,1,Tableau2[[#This Row],[nb sous niveau]],1)),"")</f>
        <v/>
      </c>
      <c r="P329" s="5">
        <f>IF(Tableau2[[#This Row],[Type Ligne Richel]]="détail",Tableau2[[#This Row],[Quantité Totale]]*Tableau2[[#This Row],[Prix unitaire HT]]*(1-Tableau2[[#This Row],[% remise ligne]])*(1+Tableau2[[#This Row],[comm]]),"")</f>
        <v>5.4383699999999999</v>
      </c>
      <c r="Q329" s="5" cm="1">
        <f t="array" aca="1" ref="Q32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5.4383699999999999</v>
      </c>
      <c r="R329" s="4" t="s">
        <v>35</v>
      </c>
      <c r="S329" s="5">
        <v>0.14299999999999999</v>
      </c>
      <c r="T329" s="5">
        <v>1.14114</v>
      </c>
    </row>
    <row r="330" spans="1:20" x14ac:dyDescent="0.2">
      <c r="A330" s="3">
        <v>34120000</v>
      </c>
      <c r="B330" s="4" t="s">
        <v>19</v>
      </c>
      <c r="C330" s="3">
        <v>5</v>
      </c>
      <c r="D330" s="3">
        <f>IF(Tableau2[[#This Row],[Parent]]="oui",Tableau2[[#This Row],[Niveau]]+1,IF(B329="oui",Tableau2[[#This Row],[Niveau]]+1,D329))</f>
        <v>6</v>
      </c>
      <c r="E330" s="3" cm="1">
        <f t="array" ref="E330">MIN(IFERROR(IF(D330-{0;1;2;3;4;5;6;7}&gt;=0,MATCH(D330-{0;1;2;3;4;5;6;7},D331:D$828,0)-1,""),""))</f>
        <v>0</v>
      </c>
      <c r="F330" s="4" t="s">
        <v>20</v>
      </c>
      <c r="G330" s="4" t="s">
        <v>270</v>
      </c>
      <c r="H330" s="4" t="s">
        <v>271</v>
      </c>
      <c r="I330" s="4" t="s">
        <v>18</v>
      </c>
      <c r="J330" s="4" t="s">
        <v>18</v>
      </c>
      <c r="K330" s="5">
        <v>24</v>
      </c>
      <c r="L330" s="5">
        <v>0.05</v>
      </c>
      <c r="M330" s="5">
        <f>IFERROR(_xlfn.XLOOKUP(Tableau2[[#This Row],[Groupe rem. article]],remises!$B$2:$B$5,remises!$C$2:$C$5),0)</f>
        <v>0.53</v>
      </c>
      <c r="N330" s="5">
        <f t="shared" si="5"/>
        <v>0</v>
      </c>
      <c r="O330" s="5" t="str">
        <f ca="1">IFERROR(SUM(OFFSET(Tableau2[[#This Row],[MLP]],1,1,Tableau2[[#This Row],[nb sous niveau]],1)),"")</f>
        <v/>
      </c>
      <c r="P330" s="5">
        <f>IF(Tableau2[[#This Row],[Type Ligne Richel]]="détail",Tableau2[[#This Row],[Quantité Totale]]*Tableau2[[#This Row],[Prix unitaire HT]]*(1-Tableau2[[#This Row],[% remise ligne]])*(1+Tableau2[[#This Row],[comm]]),"")</f>
        <v>0.56400000000000006</v>
      </c>
      <c r="Q330" s="5" cm="1">
        <f t="array" aca="1" ref="Q33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0.56400000000000006</v>
      </c>
      <c r="R330" s="4" t="s">
        <v>35</v>
      </c>
      <c r="S330" s="5">
        <v>3.0000000000000001E-3</v>
      </c>
      <c r="T330" s="5">
        <v>7.1999999999999995E-2</v>
      </c>
    </row>
    <row r="331" spans="1:20" x14ac:dyDescent="0.2">
      <c r="A331" s="3">
        <v>34130000</v>
      </c>
      <c r="B331" s="4" t="s">
        <v>19</v>
      </c>
      <c r="C331" s="3">
        <v>5</v>
      </c>
      <c r="D331" s="3">
        <f>IF(Tableau2[[#This Row],[Parent]]="oui",Tableau2[[#This Row],[Niveau]]+1,IF(B330="oui",Tableau2[[#This Row],[Niveau]]+1,D330))</f>
        <v>6</v>
      </c>
      <c r="E331" s="3" cm="1">
        <f t="array" ref="E331">MIN(IFERROR(IF(D331-{0;1;2;3;4;5;6;7}&gt;=0,MATCH(D331-{0;1;2;3;4;5;6;7},D332:D$828,0)-1,""),""))</f>
        <v>0</v>
      </c>
      <c r="F331" s="4" t="s">
        <v>20</v>
      </c>
      <c r="G331" s="4" t="s">
        <v>197</v>
      </c>
      <c r="H331" s="4" t="s">
        <v>198</v>
      </c>
      <c r="I331" s="4" t="s">
        <v>18</v>
      </c>
      <c r="J331" s="4" t="s">
        <v>18</v>
      </c>
      <c r="K331" s="5">
        <v>30</v>
      </c>
      <c r="L331" s="5">
        <v>1.37</v>
      </c>
      <c r="M331" s="5">
        <f>IFERROR(_xlfn.XLOOKUP(Tableau2[[#This Row],[Groupe rem. article]],remises!$B$2:$B$5,remises!$C$2:$C$5),0)</f>
        <v>0.57999999999999996</v>
      </c>
      <c r="N331" s="5">
        <f t="shared" si="5"/>
        <v>0</v>
      </c>
      <c r="O331" s="5" t="str">
        <f ca="1">IFERROR(SUM(OFFSET(Tableau2[[#This Row],[MLP]],1,1,Tableau2[[#This Row],[nb sous niveau]],1)),"")</f>
        <v/>
      </c>
      <c r="P331" s="5">
        <f>IF(Tableau2[[#This Row],[Type Ligne Richel]]="détail",Tableau2[[#This Row],[Quantité Totale]]*Tableau2[[#This Row],[Prix unitaire HT]]*(1-Tableau2[[#This Row],[% remise ligne]])*(1+Tableau2[[#This Row],[comm]]),"")</f>
        <v>17.262000000000004</v>
      </c>
      <c r="Q331" s="5" cm="1">
        <f t="array" aca="1" ref="Q33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17.262000000000004</v>
      </c>
      <c r="R331" s="4" t="s">
        <v>26</v>
      </c>
      <c r="S331" s="5">
        <v>0.08</v>
      </c>
      <c r="T331" s="5">
        <v>2.4</v>
      </c>
    </row>
    <row r="332" spans="1:20" x14ac:dyDescent="0.2">
      <c r="A332" s="3">
        <v>34140000</v>
      </c>
      <c r="B332" s="4" t="s">
        <v>19</v>
      </c>
      <c r="C332" s="3">
        <v>5</v>
      </c>
      <c r="D332" s="3">
        <f>IF(Tableau2[[#This Row],[Parent]]="oui",Tableau2[[#This Row],[Niveau]]+1,IF(B331="oui",Tableau2[[#This Row],[Niveau]]+1,D331))</f>
        <v>6</v>
      </c>
      <c r="E332" s="3" cm="1">
        <f t="array" ref="E332">MIN(IFERROR(IF(D332-{0;1;2;3;4;5;6;7}&gt;=0,MATCH(D332-{0;1;2;3;4;5;6;7},D333:D$828,0)-1,""),""))</f>
        <v>0</v>
      </c>
      <c r="F332" s="4" t="s">
        <v>20</v>
      </c>
      <c r="G332" s="4" t="s">
        <v>179</v>
      </c>
      <c r="H332" s="4" t="s">
        <v>180</v>
      </c>
      <c r="I332" s="4" t="s">
        <v>18</v>
      </c>
      <c r="J332" s="4" t="s">
        <v>18</v>
      </c>
      <c r="K332" s="5">
        <v>48</v>
      </c>
      <c r="L332" s="5">
        <v>0.45</v>
      </c>
      <c r="M332" s="5">
        <f>IFERROR(_xlfn.XLOOKUP(Tableau2[[#This Row],[Groupe rem. article]],remises!$B$2:$B$5,remises!$C$2:$C$5),0)</f>
        <v>0.53</v>
      </c>
      <c r="N332" s="5">
        <f t="shared" si="5"/>
        <v>0</v>
      </c>
      <c r="O332" s="5" t="str">
        <f ca="1">IFERROR(SUM(OFFSET(Tableau2[[#This Row],[MLP]],1,1,Tableau2[[#This Row],[nb sous niveau]],1)),"")</f>
        <v/>
      </c>
      <c r="P332" s="5">
        <f>IF(Tableau2[[#This Row],[Type Ligne Richel]]="détail",Tableau2[[#This Row],[Quantité Totale]]*Tableau2[[#This Row],[Prix unitaire HT]]*(1-Tableau2[[#This Row],[% remise ligne]])*(1+Tableau2[[#This Row],[comm]]),"")</f>
        <v>10.151999999999999</v>
      </c>
      <c r="Q332" s="5" cm="1">
        <f t="array" aca="1" ref="Q33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10.151999999999999</v>
      </c>
      <c r="R332" s="4" t="s">
        <v>35</v>
      </c>
      <c r="S332" s="5">
        <v>0.03</v>
      </c>
      <c r="T332" s="5">
        <v>1.44</v>
      </c>
    </row>
    <row r="333" spans="1:20" x14ac:dyDescent="0.2">
      <c r="A333" s="3">
        <v>34150000</v>
      </c>
      <c r="B333" s="4" t="s">
        <v>19</v>
      </c>
      <c r="C333" s="3">
        <v>5</v>
      </c>
      <c r="D333" s="3">
        <f>IF(Tableau2[[#This Row],[Parent]]="oui",Tableau2[[#This Row],[Niveau]]+1,IF(B332="oui",Tableau2[[#This Row],[Niveau]]+1,D332))</f>
        <v>6</v>
      </c>
      <c r="E333" s="3" cm="1">
        <f t="array" ref="E333">MIN(IFERROR(IF(D333-{0;1;2;3;4;5;6;7}&gt;=0,MATCH(D333-{0;1;2;3;4;5;6;7},D334:D$828,0)-1,""),""))</f>
        <v>0</v>
      </c>
      <c r="F333" s="4" t="s">
        <v>20</v>
      </c>
      <c r="G333" s="4" t="s">
        <v>282</v>
      </c>
      <c r="H333" s="4" t="s">
        <v>283</v>
      </c>
      <c r="I333" s="4" t="s">
        <v>18</v>
      </c>
      <c r="J333" s="4" t="s">
        <v>18</v>
      </c>
      <c r="K333" s="5">
        <v>18</v>
      </c>
      <c r="L333" s="5">
        <v>25.15</v>
      </c>
      <c r="M333" s="5">
        <f>IFERROR(_xlfn.XLOOKUP(Tableau2[[#This Row],[Groupe rem. article]],remises!$B$2:$B$5,remises!$C$2:$C$5),0)</f>
        <v>0.57999999999999996</v>
      </c>
      <c r="N333" s="5">
        <f t="shared" si="5"/>
        <v>0</v>
      </c>
      <c r="O333" s="5" t="str">
        <f ca="1">IFERROR(SUM(OFFSET(Tableau2[[#This Row],[MLP]],1,1,Tableau2[[#This Row],[nb sous niveau]],1)),"")</f>
        <v/>
      </c>
      <c r="P333" s="5">
        <f>IF(Tableau2[[#This Row],[Type Ligne Richel]]="détail",Tableau2[[#This Row],[Quantité Totale]]*Tableau2[[#This Row],[Prix unitaire HT]]*(1-Tableau2[[#This Row],[% remise ligne]])*(1+Tableau2[[#This Row],[comm]]),"")</f>
        <v>190.13400000000001</v>
      </c>
      <c r="Q333" s="5" cm="1">
        <f t="array" aca="1" ref="Q33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190.13400000000001</v>
      </c>
      <c r="R333" s="4" t="s">
        <v>26</v>
      </c>
      <c r="S333" s="5">
        <v>3.65</v>
      </c>
      <c r="T333" s="5">
        <v>65.7</v>
      </c>
    </row>
    <row r="334" spans="1:20" x14ac:dyDescent="0.2">
      <c r="A334" s="3">
        <v>34160000</v>
      </c>
      <c r="B334" s="4" t="s">
        <v>19</v>
      </c>
      <c r="C334" s="3">
        <v>5</v>
      </c>
      <c r="D334" s="3">
        <f>IF(Tableau2[[#This Row],[Parent]]="oui",Tableau2[[#This Row],[Niveau]]+1,IF(B333="oui",Tableau2[[#This Row],[Niveau]]+1,D333))</f>
        <v>6</v>
      </c>
      <c r="E334" s="3" cm="1">
        <f t="array" ref="E334">MIN(IFERROR(IF(D334-{0;1;2;3;4;5;6;7}&gt;=0,MATCH(D334-{0;1;2;3;4;5;6;7},D335:D$828,0)-1,""),""))</f>
        <v>0</v>
      </c>
      <c r="F334" s="4" t="s">
        <v>20</v>
      </c>
      <c r="G334" s="4" t="s">
        <v>95</v>
      </c>
      <c r="H334" s="4" t="s">
        <v>96</v>
      </c>
      <c r="I334" s="4" t="s">
        <v>18</v>
      </c>
      <c r="J334" s="4" t="s">
        <v>18</v>
      </c>
      <c r="K334" s="5">
        <v>24</v>
      </c>
      <c r="L334" s="5">
        <v>0.23</v>
      </c>
      <c r="M334" s="5">
        <f>IFERROR(_xlfn.XLOOKUP(Tableau2[[#This Row],[Groupe rem. article]],remises!$B$2:$B$5,remises!$C$2:$C$5),0)</f>
        <v>0.53</v>
      </c>
      <c r="N334" s="5">
        <f t="shared" si="5"/>
        <v>0</v>
      </c>
      <c r="O334" s="5" t="str">
        <f ca="1">IFERROR(SUM(OFFSET(Tableau2[[#This Row],[MLP]],1,1,Tableau2[[#This Row],[nb sous niveau]],1)),"")</f>
        <v/>
      </c>
      <c r="P334" s="5">
        <f>IF(Tableau2[[#This Row],[Type Ligne Richel]]="détail",Tableau2[[#This Row],[Quantité Totale]]*Tableau2[[#This Row],[Prix unitaire HT]]*(1-Tableau2[[#This Row],[% remise ligne]])*(1+Tableau2[[#This Row],[comm]]),"")</f>
        <v>2.5944000000000003</v>
      </c>
      <c r="Q334" s="5" cm="1">
        <f t="array" aca="1" ref="Q33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2.5944000000000003</v>
      </c>
      <c r="R334" s="4" t="s">
        <v>35</v>
      </c>
      <c r="S334" s="5">
        <v>1.4999999999999999E-2</v>
      </c>
      <c r="T334" s="5">
        <v>0.36</v>
      </c>
    </row>
    <row r="335" spans="1:20" x14ac:dyDescent="0.2">
      <c r="A335" s="3">
        <v>34170000</v>
      </c>
      <c r="B335" s="4" t="s">
        <v>19</v>
      </c>
      <c r="C335" s="3">
        <v>5</v>
      </c>
      <c r="D335" s="3">
        <f>IF(Tableau2[[#This Row],[Parent]]="oui",Tableau2[[#This Row],[Niveau]]+1,IF(B334="oui",Tableau2[[#This Row],[Niveau]]+1,D334))</f>
        <v>6</v>
      </c>
      <c r="E335" s="3" cm="1">
        <f t="array" ref="E335">MIN(IFERROR(IF(D335-{0;1;2;3;4;5;6;7}&gt;=0,MATCH(D335-{0;1;2;3;4;5;6;7},D336:D$828,0)-1,""),""))</f>
        <v>0</v>
      </c>
      <c r="F335" s="4" t="s">
        <v>20</v>
      </c>
      <c r="G335" s="4" t="s">
        <v>284</v>
      </c>
      <c r="H335" s="4" t="s">
        <v>285</v>
      </c>
      <c r="I335" s="4" t="s">
        <v>18</v>
      </c>
      <c r="J335" s="4" t="s">
        <v>18</v>
      </c>
      <c r="K335" s="5">
        <v>18</v>
      </c>
      <c r="L335" s="5">
        <v>2.0499999999999998</v>
      </c>
      <c r="M335" s="5">
        <f>IFERROR(_xlfn.XLOOKUP(Tableau2[[#This Row],[Groupe rem. article]],remises!$B$2:$B$5,remises!$C$2:$C$5),0)</f>
        <v>0.53</v>
      </c>
      <c r="N335" s="5">
        <f t="shared" si="5"/>
        <v>0</v>
      </c>
      <c r="O335" s="5" t="str">
        <f ca="1">IFERROR(SUM(OFFSET(Tableau2[[#This Row],[MLP]],1,1,Tableau2[[#This Row],[nb sous niveau]],1)),"")</f>
        <v/>
      </c>
      <c r="P335" s="5">
        <f>IF(Tableau2[[#This Row],[Type Ligne Richel]]="détail",Tableau2[[#This Row],[Quantité Totale]]*Tableau2[[#This Row],[Prix unitaire HT]]*(1-Tableau2[[#This Row],[% remise ligne]])*(1+Tableau2[[#This Row],[comm]]),"")</f>
        <v>17.343</v>
      </c>
      <c r="Q335" s="5" cm="1">
        <f t="array" aca="1" ref="Q33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17.343</v>
      </c>
      <c r="R335" s="4" t="s">
        <v>35</v>
      </c>
      <c r="S335" s="5">
        <v>0.25</v>
      </c>
      <c r="T335" s="5">
        <v>4.5</v>
      </c>
    </row>
    <row r="336" spans="1:20" x14ac:dyDescent="0.2">
      <c r="A336" s="3">
        <v>34180000</v>
      </c>
      <c r="B336" s="4" t="s">
        <v>19</v>
      </c>
      <c r="C336" s="3">
        <v>5</v>
      </c>
      <c r="D336" s="3">
        <f>IF(Tableau2[[#This Row],[Parent]]="oui",Tableau2[[#This Row],[Niveau]]+1,IF(B335="oui",Tableau2[[#This Row],[Niveau]]+1,D335))</f>
        <v>6</v>
      </c>
      <c r="E336" s="3" cm="1">
        <f t="array" ref="E336">MIN(IFERROR(IF(D336-{0;1;2;3;4;5;6;7}&gt;=0,MATCH(D336-{0;1;2;3;4;5;6;7},D337:D$828,0)-1,""),""))</f>
        <v>0</v>
      </c>
      <c r="F336" s="4" t="s">
        <v>20</v>
      </c>
      <c r="G336" s="4" t="s">
        <v>294</v>
      </c>
      <c r="H336" s="4" t="s">
        <v>295</v>
      </c>
      <c r="I336" s="4" t="s">
        <v>18</v>
      </c>
      <c r="J336" s="4" t="s">
        <v>18</v>
      </c>
      <c r="K336" s="5">
        <v>6</v>
      </c>
      <c r="L336" s="5">
        <v>2.46</v>
      </c>
      <c r="M336" s="5">
        <f>IFERROR(_xlfn.XLOOKUP(Tableau2[[#This Row],[Groupe rem. article]],remises!$B$2:$B$5,remises!$C$2:$C$5),0)</f>
        <v>0.53</v>
      </c>
      <c r="N336" s="5">
        <f t="shared" si="5"/>
        <v>0</v>
      </c>
      <c r="O336" s="5" t="str">
        <f ca="1">IFERROR(SUM(OFFSET(Tableau2[[#This Row],[MLP]],1,1,Tableau2[[#This Row],[nb sous niveau]],1)),"")</f>
        <v/>
      </c>
      <c r="P336" s="5">
        <f>IF(Tableau2[[#This Row],[Type Ligne Richel]]="détail",Tableau2[[#This Row],[Quantité Totale]]*Tableau2[[#This Row],[Prix unitaire HT]]*(1-Tableau2[[#This Row],[% remise ligne]])*(1+Tableau2[[#This Row],[comm]]),"")</f>
        <v>6.9371999999999998</v>
      </c>
      <c r="Q336" s="5" cm="1">
        <f t="array" aca="1" ref="Q33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6.9371999999999998</v>
      </c>
      <c r="R336" s="4" t="s">
        <v>35</v>
      </c>
      <c r="S336" s="5">
        <v>0.27</v>
      </c>
      <c r="T336" s="5">
        <v>1.62</v>
      </c>
    </row>
    <row r="337" spans="1:20" x14ac:dyDescent="0.2">
      <c r="A337" s="3">
        <v>34190000</v>
      </c>
      <c r="B337" s="4" t="s">
        <v>19</v>
      </c>
      <c r="C337" s="3">
        <v>5</v>
      </c>
      <c r="D337" s="3">
        <f>IF(Tableau2[[#This Row],[Parent]]="oui",Tableau2[[#This Row],[Niveau]]+1,IF(B336="oui",Tableau2[[#This Row],[Niveau]]+1,D336))</f>
        <v>6</v>
      </c>
      <c r="E337" s="3" cm="1">
        <f t="array" ref="E337">MIN(IFERROR(IF(D337-{0;1;2;3;4;5;6;7}&gt;=0,MATCH(D337-{0;1;2;3;4;5;6;7},D338:D$828,0)-1,""),""))</f>
        <v>0</v>
      </c>
      <c r="F337" s="4" t="s">
        <v>20</v>
      </c>
      <c r="G337" s="4" t="s">
        <v>286</v>
      </c>
      <c r="H337" s="4" t="s">
        <v>287</v>
      </c>
      <c r="I337" s="4" t="s">
        <v>18</v>
      </c>
      <c r="J337" s="4" t="s">
        <v>18</v>
      </c>
      <c r="K337" s="5">
        <v>18</v>
      </c>
      <c r="L337" s="5">
        <v>3.94</v>
      </c>
      <c r="M337" s="5">
        <f>IFERROR(_xlfn.XLOOKUP(Tableau2[[#This Row],[Groupe rem. article]],remises!$B$2:$B$5,remises!$C$2:$C$5),0)</f>
        <v>0.53</v>
      </c>
      <c r="N337" s="5">
        <f t="shared" si="5"/>
        <v>0</v>
      </c>
      <c r="O337" s="5" t="str">
        <f ca="1">IFERROR(SUM(OFFSET(Tableau2[[#This Row],[MLP]],1,1,Tableau2[[#This Row],[nb sous niveau]],1)),"")</f>
        <v/>
      </c>
      <c r="P337" s="5">
        <f>IF(Tableau2[[#This Row],[Type Ligne Richel]]="détail",Tableau2[[#This Row],[Quantité Totale]]*Tableau2[[#This Row],[Prix unitaire HT]]*(1-Tableau2[[#This Row],[% remise ligne]])*(1+Tableau2[[#This Row],[comm]]),"")</f>
        <v>33.3324</v>
      </c>
      <c r="Q337" s="5" cm="1">
        <f t="array" aca="1" ref="Q33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33.3324</v>
      </c>
      <c r="R337" s="4" t="s">
        <v>35</v>
      </c>
      <c r="S337" s="5">
        <v>0.35</v>
      </c>
      <c r="T337" s="5">
        <v>6.3</v>
      </c>
    </row>
    <row r="338" spans="1:20" x14ac:dyDescent="0.2">
      <c r="A338" s="3">
        <v>34200000</v>
      </c>
      <c r="B338" s="4" t="s">
        <v>19</v>
      </c>
      <c r="C338" s="3">
        <v>5</v>
      </c>
      <c r="D338" s="3">
        <f>IF(Tableau2[[#This Row],[Parent]]="oui",Tableau2[[#This Row],[Niveau]]+1,IF(B337="oui",Tableau2[[#This Row],[Niveau]]+1,D337))</f>
        <v>6</v>
      </c>
      <c r="E338" s="3" cm="1">
        <f t="array" ref="E338">MIN(IFERROR(IF(D338-{0;1;2;3;4;5;6;7}&gt;=0,MATCH(D338-{0;1;2;3;4;5;6;7},D339:D$828,0)-1,""),""))</f>
        <v>0</v>
      </c>
      <c r="F338" s="4" t="s">
        <v>20</v>
      </c>
      <c r="G338" s="4" t="s">
        <v>298</v>
      </c>
      <c r="H338" s="4" t="s">
        <v>299</v>
      </c>
      <c r="I338" s="4" t="s">
        <v>18</v>
      </c>
      <c r="J338" s="4" t="s">
        <v>18</v>
      </c>
      <c r="K338" s="5">
        <v>6</v>
      </c>
      <c r="L338" s="5">
        <v>4.22</v>
      </c>
      <c r="M338" s="5">
        <f>IFERROR(_xlfn.XLOOKUP(Tableau2[[#This Row],[Groupe rem. article]],remises!$B$2:$B$5,remises!$C$2:$C$5),0)</f>
        <v>0.53</v>
      </c>
      <c r="N338" s="5">
        <f t="shared" si="5"/>
        <v>0</v>
      </c>
      <c r="O338" s="5" t="str">
        <f ca="1">IFERROR(SUM(OFFSET(Tableau2[[#This Row],[MLP]],1,1,Tableau2[[#This Row],[nb sous niveau]],1)),"")</f>
        <v/>
      </c>
      <c r="P338" s="5">
        <f>IF(Tableau2[[#This Row],[Type Ligne Richel]]="détail",Tableau2[[#This Row],[Quantité Totale]]*Tableau2[[#This Row],[Prix unitaire HT]]*(1-Tableau2[[#This Row],[% remise ligne]])*(1+Tableau2[[#This Row],[comm]]),"")</f>
        <v>11.900399999999999</v>
      </c>
      <c r="Q338" s="5" cm="1">
        <f t="array" aca="1" ref="Q33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11.900399999999999</v>
      </c>
      <c r="R338" s="4" t="s">
        <v>35</v>
      </c>
      <c r="S338" s="5">
        <v>0.26</v>
      </c>
      <c r="T338" s="5">
        <v>1.56</v>
      </c>
    </row>
    <row r="339" spans="1:20" x14ac:dyDescent="0.2">
      <c r="A339" s="3">
        <v>34210000</v>
      </c>
      <c r="B339" s="4" t="s">
        <v>19</v>
      </c>
      <c r="C339" s="3">
        <v>5</v>
      </c>
      <c r="D339" s="3">
        <f>IF(Tableau2[[#This Row],[Parent]]="oui",Tableau2[[#This Row],[Niveau]]+1,IF(B338="oui",Tableau2[[#This Row],[Niveau]]+1,D338))</f>
        <v>6</v>
      </c>
      <c r="E339" s="3" cm="1">
        <f t="array" ref="E339">MIN(IFERROR(IF(D339-{0;1;2;3;4;5;6;7}&gt;=0,MATCH(D339-{0;1;2;3;4;5;6;7},D340:D$828,0)-1,""),""))</f>
        <v>0</v>
      </c>
      <c r="F339" s="4" t="s">
        <v>20</v>
      </c>
      <c r="G339" s="4" t="s">
        <v>288</v>
      </c>
      <c r="H339" s="4" t="s">
        <v>289</v>
      </c>
      <c r="I339" s="4" t="s">
        <v>18</v>
      </c>
      <c r="J339" s="4" t="s">
        <v>18</v>
      </c>
      <c r="K339" s="5">
        <v>12</v>
      </c>
      <c r="L339" s="5">
        <v>1.83</v>
      </c>
      <c r="M339" s="5">
        <f>IFERROR(_xlfn.XLOOKUP(Tableau2[[#This Row],[Groupe rem. article]],remises!$B$2:$B$5,remises!$C$2:$C$5),0)</f>
        <v>0.53</v>
      </c>
      <c r="N339" s="5">
        <f t="shared" si="5"/>
        <v>0</v>
      </c>
      <c r="O339" s="5" t="str">
        <f ca="1">IFERROR(SUM(OFFSET(Tableau2[[#This Row],[MLP]],1,1,Tableau2[[#This Row],[nb sous niveau]],1)),"")</f>
        <v/>
      </c>
      <c r="P339" s="5">
        <f>IF(Tableau2[[#This Row],[Type Ligne Richel]]="détail",Tableau2[[#This Row],[Quantité Totale]]*Tableau2[[#This Row],[Prix unitaire HT]]*(1-Tableau2[[#This Row],[% remise ligne]])*(1+Tableau2[[#This Row],[comm]]),"")</f>
        <v>10.321199999999999</v>
      </c>
      <c r="Q339" s="5" cm="1">
        <f t="array" aca="1" ref="Q33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10.321199999999999</v>
      </c>
      <c r="R339" s="4" t="s">
        <v>35</v>
      </c>
      <c r="S339" s="5">
        <v>0.21</v>
      </c>
      <c r="T339" s="5">
        <v>2.52</v>
      </c>
    </row>
    <row r="340" spans="1:20" x14ac:dyDescent="0.2">
      <c r="A340" s="3">
        <v>34220000</v>
      </c>
      <c r="B340" s="4" t="s">
        <v>19</v>
      </c>
      <c r="C340" s="3">
        <v>5</v>
      </c>
      <c r="D340" s="3">
        <f>IF(Tableau2[[#This Row],[Parent]]="oui",Tableau2[[#This Row],[Niveau]]+1,IF(B339="oui",Tableau2[[#This Row],[Niveau]]+1,D339))</f>
        <v>6</v>
      </c>
      <c r="E340" s="3" cm="1">
        <f t="array" ref="E340">MIN(IFERROR(IF(D340-{0;1;2;3;4;5;6;7}&gt;=0,MATCH(D340-{0;1;2;3;4;5;6;7},D341:D$828,0)-1,""),""))</f>
        <v>0</v>
      </c>
      <c r="F340" s="4" t="s">
        <v>20</v>
      </c>
      <c r="G340" s="4" t="s">
        <v>36</v>
      </c>
      <c r="H340" s="4" t="s">
        <v>37</v>
      </c>
      <c r="I340" s="4" t="s">
        <v>18</v>
      </c>
      <c r="J340" s="4" t="s">
        <v>18</v>
      </c>
      <c r="K340" s="5">
        <v>24</v>
      </c>
      <c r="L340" s="5">
        <v>0.17</v>
      </c>
      <c r="M340" s="5">
        <f>IFERROR(_xlfn.XLOOKUP(Tableau2[[#This Row],[Groupe rem. article]],remises!$B$2:$B$5,remises!$C$2:$C$5),0)</f>
        <v>0.53</v>
      </c>
      <c r="N340" s="5">
        <f t="shared" si="5"/>
        <v>0</v>
      </c>
      <c r="O340" s="5" t="str">
        <f ca="1">IFERROR(SUM(OFFSET(Tableau2[[#This Row],[MLP]],1,1,Tableau2[[#This Row],[nb sous niveau]],1)),"")</f>
        <v/>
      </c>
      <c r="P340" s="5">
        <f>IF(Tableau2[[#This Row],[Type Ligne Richel]]="détail",Tableau2[[#This Row],[Quantité Totale]]*Tableau2[[#This Row],[Prix unitaire HT]]*(1-Tableau2[[#This Row],[% remise ligne]])*(1+Tableau2[[#This Row],[comm]]),"")</f>
        <v>1.9176</v>
      </c>
      <c r="Q340" s="5" cm="1">
        <f t="array" aca="1" ref="Q34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1.9176</v>
      </c>
      <c r="R340" s="4" t="s">
        <v>35</v>
      </c>
      <c r="S340" s="5">
        <v>1.4999999999999999E-2</v>
      </c>
      <c r="T340" s="5">
        <v>0.36</v>
      </c>
    </row>
    <row r="341" spans="1:20" x14ac:dyDescent="0.2">
      <c r="A341" s="3">
        <v>34230000</v>
      </c>
      <c r="B341" s="4" t="s">
        <v>19</v>
      </c>
      <c r="C341" s="3">
        <v>5</v>
      </c>
      <c r="D341" s="3">
        <f>IF(Tableau2[[#This Row],[Parent]]="oui",Tableau2[[#This Row],[Niveau]]+1,IF(B340="oui",Tableau2[[#This Row],[Niveau]]+1,D340))</f>
        <v>6</v>
      </c>
      <c r="E341" s="3" cm="1">
        <f t="array" ref="E341">MIN(IFERROR(IF(D341-{0;1;2;3;4;5;6;7}&gt;=0,MATCH(D341-{0;1;2;3;4;5;6;7},D342:D$828,0)-1,""),""))</f>
        <v>0</v>
      </c>
      <c r="F341" s="4" t="s">
        <v>20</v>
      </c>
      <c r="G341" s="4" t="s">
        <v>224</v>
      </c>
      <c r="H341" s="4" t="s">
        <v>225</v>
      </c>
      <c r="I341" s="4" t="s">
        <v>18</v>
      </c>
      <c r="J341" s="4" t="s">
        <v>18</v>
      </c>
      <c r="K341" s="5">
        <v>30</v>
      </c>
      <c r="L341" s="5">
        <v>0.32</v>
      </c>
      <c r="M341" s="5">
        <f>IFERROR(_xlfn.XLOOKUP(Tableau2[[#This Row],[Groupe rem. article]],remises!$B$2:$B$5,remises!$C$2:$C$5),0)</f>
        <v>0.53</v>
      </c>
      <c r="N341" s="5">
        <f t="shared" si="5"/>
        <v>0</v>
      </c>
      <c r="O341" s="5" t="str">
        <f ca="1">IFERROR(SUM(OFFSET(Tableau2[[#This Row],[MLP]],1,1,Tableau2[[#This Row],[nb sous niveau]],1)),"")</f>
        <v/>
      </c>
      <c r="P341" s="5">
        <f>IF(Tableau2[[#This Row],[Type Ligne Richel]]="détail",Tableau2[[#This Row],[Quantité Totale]]*Tableau2[[#This Row],[Prix unitaire HT]]*(1-Tableau2[[#This Row],[% remise ligne]])*(1+Tableau2[[#This Row],[comm]]),"")</f>
        <v>4.5119999999999996</v>
      </c>
      <c r="Q341" s="5" cm="1">
        <f t="array" aca="1" ref="Q34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4.5119999999999996</v>
      </c>
      <c r="R341" s="4" t="s">
        <v>35</v>
      </c>
      <c r="S341" s="5">
        <v>2.5000000000000001E-2</v>
      </c>
      <c r="T341" s="5">
        <v>0.75</v>
      </c>
    </row>
    <row r="342" spans="1:20" x14ac:dyDescent="0.2">
      <c r="A342" s="3">
        <v>34240000</v>
      </c>
      <c r="B342" s="4" t="s">
        <v>19</v>
      </c>
      <c r="C342" s="3">
        <v>5</v>
      </c>
      <c r="D342" s="3">
        <f>IF(Tableau2[[#This Row],[Parent]]="oui",Tableau2[[#This Row],[Niveau]]+1,IF(B341="oui",Tableau2[[#This Row],[Niveau]]+1,D341))</f>
        <v>6</v>
      </c>
      <c r="E342" s="3" cm="1">
        <f t="array" ref="E342">MIN(IFERROR(IF(D342-{0;1;2;3;4;5;6;7}&gt;=0,MATCH(D342-{0;1;2;3;4;5;6;7},D343:D$828,0)-1,""),""))</f>
        <v>0</v>
      </c>
      <c r="F342" s="4" t="s">
        <v>20</v>
      </c>
      <c r="G342" s="4" t="s">
        <v>189</v>
      </c>
      <c r="H342" s="4" t="s">
        <v>190</v>
      </c>
      <c r="I342" s="4" t="s">
        <v>18</v>
      </c>
      <c r="J342" s="4" t="s">
        <v>18</v>
      </c>
      <c r="K342" s="5">
        <v>18</v>
      </c>
      <c r="L342" s="5">
        <v>0.33</v>
      </c>
      <c r="M342" s="5">
        <f>IFERROR(_xlfn.XLOOKUP(Tableau2[[#This Row],[Groupe rem. article]],remises!$B$2:$B$5,remises!$C$2:$C$5),0)</f>
        <v>0.53</v>
      </c>
      <c r="N342" s="5">
        <f t="shared" si="5"/>
        <v>0</v>
      </c>
      <c r="O342" s="5" t="str">
        <f ca="1">IFERROR(SUM(OFFSET(Tableau2[[#This Row],[MLP]],1,1,Tableau2[[#This Row],[nb sous niveau]],1)),"")</f>
        <v/>
      </c>
      <c r="P342" s="5">
        <f>IF(Tableau2[[#This Row],[Type Ligne Richel]]="détail",Tableau2[[#This Row],[Quantité Totale]]*Tableau2[[#This Row],[Prix unitaire HT]]*(1-Tableau2[[#This Row],[% remise ligne]])*(1+Tableau2[[#This Row],[comm]]),"")</f>
        <v>2.7917999999999998</v>
      </c>
      <c r="Q342" s="5" cm="1">
        <f t="array" aca="1" ref="Q34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2.7917999999999998</v>
      </c>
      <c r="R342" s="4" t="s">
        <v>35</v>
      </c>
      <c r="S342" s="5">
        <v>0.02</v>
      </c>
      <c r="T342" s="5">
        <v>0.36</v>
      </c>
    </row>
    <row r="343" spans="1:20" x14ac:dyDescent="0.2">
      <c r="A343" s="3">
        <v>34250000</v>
      </c>
      <c r="B343" s="4" t="s">
        <v>19</v>
      </c>
      <c r="C343" s="3">
        <v>5</v>
      </c>
      <c r="D343" s="3">
        <f>IF(Tableau2[[#This Row],[Parent]]="oui",Tableau2[[#This Row],[Niveau]]+1,IF(B342="oui",Tableau2[[#This Row],[Niveau]]+1,D342))</f>
        <v>6</v>
      </c>
      <c r="E343" s="3" cm="1">
        <f t="array" ref="E343">MIN(IFERROR(IF(D343-{0;1;2;3;4;5;6;7}&gt;=0,MATCH(D343-{0;1;2;3;4;5;6;7},D344:D$828,0)-1,""),""))</f>
        <v>0</v>
      </c>
      <c r="F343" s="4" t="s">
        <v>20</v>
      </c>
      <c r="G343" s="4" t="s">
        <v>81</v>
      </c>
      <c r="H343" s="4" t="s">
        <v>82</v>
      </c>
      <c r="I343" s="4" t="s">
        <v>18</v>
      </c>
      <c r="J343" s="4" t="s">
        <v>18</v>
      </c>
      <c r="K343" s="5">
        <v>12</v>
      </c>
      <c r="L343" s="5">
        <v>0.16</v>
      </c>
      <c r="M343" s="5">
        <f>IFERROR(_xlfn.XLOOKUP(Tableau2[[#This Row],[Groupe rem. article]],remises!$B$2:$B$5,remises!$C$2:$C$5),0)</f>
        <v>0.53</v>
      </c>
      <c r="N343" s="5">
        <f t="shared" si="5"/>
        <v>0</v>
      </c>
      <c r="O343" s="5" t="str">
        <f ca="1">IFERROR(SUM(OFFSET(Tableau2[[#This Row],[MLP]],1,1,Tableau2[[#This Row],[nb sous niveau]],1)),"")</f>
        <v/>
      </c>
      <c r="P343" s="5">
        <f>IF(Tableau2[[#This Row],[Type Ligne Richel]]="détail",Tableau2[[#This Row],[Quantité Totale]]*Tableau2[[#This Row],[Prix unitaire HT]]*(1-Tableau2[[#This Row],[% remise ligne]])*(1+Tableau2[[#This Row],[comm]]),"")</f>
        <v>0.90239999999999987</v>
      </c>
      <c r="Q343" s="5" cm="1">
        <f t="array" aca="1" ref="Q34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0.90239999999999987</v>
      </c>
      <c r="R343" s="4" t="s">
        <v>35</v>
      </c>
      <c r="S343" s="5">
        <v>7.0000000000000001E-3</v>
      </c>
      <c r="T343" s="5">
        <v>8.4000000000000005E-2</v>
      </c>
    </row>
    <row r="344" spans="1:20" x14ac:dyDescent="0.2">
      <c r="A344" s="3">
        <v>34260000</v>
      </c>
      <c r="B344" s="4" t="s">
        <v>19</v>
      </c>
      <c r="C344" s="3">
        <v>5</v>
      </c>
      <c r="D344" s="3">
        <f>IF(Tableau2[[#This Row],[Parent]]="oui",Tableau2[[#This Row],[Niveau]]+1,IF(B343="oui",Tableau2[[#This Row],[Niveau]]+1,D343))</f>
        <v>6</v>
      </c>
      <c r="E344" s="3" cm="1">
        <f t="array" ref="E344">MIN(IFERROR(IF(D344-{0;1;2;3;4;5;6;7}&gt;=0,MATCH(D344-{0;1;2;3;4;5;6;7},D345:D$828,0)-1,""),""))</f>
        <v>0</v>
      </c>
      <c r="F344" s="4" t="s">
        <v>20</v>
      </c>
      <c r="G344" s="4" t="s">
        <v>308</v>
      </c>
      <c r="H344" s="4" t="s">
        <v>309</v>
      </c>
      <c r="I344" s="4" t="s">
        <v>18</v>
      </c>
      <c r="J344" s="4" t="s">
        <v>18</v>
      </c>
      <c r="K344" s="5">
        <v>6</v>
      </c>
      <c r="L344" s="5">
        <v>1.6</v>
      </c>
      <c r="M344" s="5">
        <f>IFERROR(_xlfn.XLOOKUP(Tableau2[[#This Row],[Groupe rem. article]],remises!$B$2:$B$5,remises!$C$2:$C$5),0)</f>
        <v>0.53</v>
      </c>
      <c r="N344" s="5">
        <f t="shared" si="5"/>
        <v>0</v>
      </c>
      <c r="O344" s="5" t="str">
        <f ca="1">IFERROR(SUM(OFFSET(Tableau2[[#This Row],[MLP]],1,1,Tableau2[[#This Row],[nb sous niveau]],1)),"")</f>
        <v/>
      </c>
      <c r="P344" s="5">
        <f>IF(Tableau2[[#This Row],[Type Ligne Richel]]="détail",Tableau2[[#This Row],[Quantité Totale]]*Tableau2[[#This Row],[Prix unitaire HT]]*(1-Tableau2[[#This Row],[% remise ligne]])*(1+Tableau2[[#This Row],[comm]]),"")</f>
        <v>4.5120000000000005</v>
      </c>
      <c r="Q344" s="5" cm="1">
        <f t="array" aca="1" ref="Q34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4.5120000000000005</v>
      </c>
      <c r="R344" s="4" t="s">
        <v>35</v>
      </c>
      <c r="S344" s="5">
        <v>0.14000000000000001</v>
      </c>
      <c r="T344" s="5">
        <v>0.84</v>
      </c>
    </row>
    <row r="345" spans="1:20" x14ac:dyDescent="0.2">
      <c r="A345" s="3">
        <v>34270000</v>
      </c>
      <c r="B345" s="4" t="s">
        <v>19</v>
      </c>
      <c r="C345" s="3">
        <v>5</v>
      </c>
      <c r="D345" s="3">
        <f>IF(Tableau2[[#This Row],[Parent]]="oui",Tableau2[[#This Row],[Niveau]]+1,IF(B344="oui",Tableau2[[#This Row],[Niveau]]+1,D344))</f>
        <v>6</v>
      </c>
      <c r="E345" s="3" cm="1">
        <f t="array" ref="E345">MIN(IFERROR(IF(D345-{0;1;2;3;4;5;6;7}&gt;=0,MATCH(D345-{0;1;2;3;4;5;6;7},D346:D$828,0)-1,""),""))</f>
        <v>0</v>
      </c>
      <c r="F345" s="4" t="s">
        <v>20</v>
      </c>
      <c r="G345" s="4" t="s">
        <v>56</v>
      </c>
      <c r="H345" s="4" t="s">
        <v>57</v>
      </c>
      <c r="I345" s="4" t="s">
        <v>18</v>
      </c>
      <c r="J345" s="4" t="s">
        <v>18</v>
      </c>
      <c r="K345" s="5">
        <v>102</v>
      </c>
      <c r="L345" s="5">
        <v>7.0000000000000007E-2</v>
      </c>
      <c r="M345" s="5">
        <f>IFERROR(_xlfn.XLOOKUP(Tableau2[[#This Row],[Groupe rem. article]],remises!$B$2:$B$5,remises!$C$2:$C$5),0)</f>
        <v>0.53</v>
      </c>
      <c r="N345" s="5">
        <f t="shared" si="5"/>
        <v>0</v>
      </c>
      <c r="O345" s="5" t="str">
        <f ca="1">IFERROR(SUM(OFFSET(Tableau2[[#This Row],[MLP]],1,1,Tableau2[[#This Row],[nb sous niveau]],1)),"")</f>
        <v/>
      </c>
      <c r="P345" s="5">
        <f>IF(Tableau2[[#This Row],[Type Ligne Richel]]="détail",Tableau2[[#This Row],[Quantité Totale]]*Tableau2[[#This Row],[Prix unitaire HT]]*(1-Tableau2[[#This Row],[% remise ligne]])*(1+Tableau2[[#This Row],[comm]]),"")</f>
        <v>3.3557999999999999</v>
      </c>
      <c r="Q345" s="5" cm="1">
        <f t="array" aca="1" ref="Q34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3.3557999999999999</v>
      </c>
      <c r="R345" s="4" t="s">
        <v>35</v>
      </c>
      <c r="S345" s="5">
        <v>3.0000000000000001E-3</v>
      </c>
      <c r="T345" s="5">
        <v>0.30599999999999999</v>
      </c>
    </row>
    <row r="346" spans="1:20" x14ac:dyDescent="0.2">
      <c r="A346" s="3">
        <v>34280000</v>
      </c>
      <c r="B346" s="4" t="s">
        <v>19</v>
      </c>
      <c r="C346" s="3">
        <v>5</v>
      </c>
      <c r="D346" s="3">
        <f>IF(Tableau2[[#This Row],[Parent]]="oui",Tableau2[[#This Row],[Niveau]]+1,IF(B345="oui",Tableau2[[#This Row],[Niveau]]+1,D345))</f>
        <v>6</v>
      </c>
      <c r="E346" s="3" cm="1">
        <f t="array" ref="E346">MIN(IFERROR(IF(D346-{0;1;2;3;4;5;6;7}&gt;=0,MATCH(D346-{0;1;2;3;4;5;6;7},D347:D$828,0)-1,""),""))</f>
        <v>0</v>
      </c>
      <c r="F346" s="4" t="s">
        <v>20</v>
      </c>
      <c r="G346" s="4" t="s">
        <v>292</v>
      </c>
      <c r="H346" s="4" t="s">
        <v>293</v>
      </c>
      <c r="I346" s="4" t="s">
        <v>18</v>
      </c>
      <c r="J346" s="4" t="s">
        <v>18</v>
      </c>
      <c r="K346" s="5">
        <v>12</v>
      </c>
      <c r="L346" s="5">
        <v>2</v>
      </c>
      <c r="M346" s="5">
        <f>IFERROR(_xlfn.XLOOKUP(Tableau2[[#This Row],[Groupe rem. article]],remises!$B$2:$B$5,remises!$C$2:$C$5),0)</f>
        <v>0.53</v>
      </c>
      <c r="N346" s="5">
        <f t="shared" si="5"/>
        <v>0</v>
      </c>
      <c r="O346" s="5" t="str">
        <f ca="1">IFERROR(SUM(OFFSET(Tableau2[[#This Row],[MLP]],1,1,Tableau2[[#This Row],[nb sous niveau]],1)),"")</f>
        <v/>
      </c>
      <c r="P346" s="5">
        <f>IF(Tableau2[[#This Row],[Type Ligne Richel]]="détail",Tableau2[[#This Row],[Quantité Totale]]*Tableau2[[#This Row],[Prix unitaire HT]]*(1-Tableau2[[#This Row],[% remise ligne]])*(1+Tableau2[[#This Row],[comm]]),"")</f>
        <v>11.28</v>
      </c>
      <c r="Q346" s="5" cm="1">
        <f t="array" aca="1" ref="Q34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11.28</v>
      </c>
      <c r="R346" s="4" t="s">
        <v>35</v>
      </c>
      <c r="S346" s="5">
        <v>0.22</v>
      </c>
      <c r="T346" s="5">
        <v>2.64</v>
      </c>
    </row>
    <row r="347" spans="1:20" x14ac:dyDescent="0.2">
      <c r="A347" s="3">
        <v>34290000</v>
      </c>
      <c r="B347" s="4" t="s">
        <v>19</v>
      </c>
      <c r="C347" s="3">
        <v>5</v>
      </c>
      <c r="D347" s="3">
        <f>IF(Tableau2[[#This Row],[Parent]]="oui",Tableau2[[#This Row],[Niveau]]+1,IF(B346="oui",Tableau2[[#This Row],[Niveau]]+1,D346))</f>
        <v>6</v>
      </c>
      <c r="E347" s="3" cm="1">
        <f t="array" ref="E347">MIN(IFERROR(IF(D347-{0;1;2;3;4;5;6;7}&gt;=0,MATCH(D347-{0;1;2;3;4;5;6;7},D348:D$828,0)-1,""),""))</f>
        <v>0</v>
      </c>
      <c r="F347" s="4" t="s">
        <v>20</v>
      </c>
      <c r="G347" s="4" t="s">
        <v>280</v>
      </c>
      <c r="H347" s="4" t="s">
        <v>281</v>
      </c>
      <c r="I347" s="4" t="s">
        <v>18</v>
      </c>
      <c r="J347" s="4" t="s">
        <v>18</v>
      </c>
      <c r="K347" s="5">
        <v>6.36</v>
      </c>
      <c r="L347" s="5">
        <v>60.24</v>
      </c>
      <c r="M347" s="5">
        <f>IFERROR(_xlfn.XLOOKUP(Tableau2[[#This Row],[Groupe rem. article]],remises!$B$2:$B$5,remises!$C$2:$C$5),0)</f>
        <v>0.53</v>
      </c>
      <c r="N347" s="5">
        <f t="shared" si="5"/>
        <v>0</v>
      </c>
      <c r="O347" s="5" t="str">
        <f ca="1">IFERROR(SUM(OFFSET(Tableau2[[#This Row],[MLP]],1,1,Tableau2[[#This Row],[nb sous niveau]],1)),"")</f>
        <v/>
      </c>
      <c r="P347" s="5">
        <f>IF(Tableau2[[#This Row],[Type Ligne Richel]]="détail",Tableau2[[#This Row],[Quantité Totale]]*Tableau2[[#This Row],[Prix unitaire HT]]*(1-Tableau2[[#This Row],[% remise ligne]])*(1+Tableau2[[#This Row],[comm]]),"")</f>
        <v>180.06940800000001</v>
      </c>
      <c r="Q347" s="5" cm="1">
        <f t="array" aca="1" ref="Q34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180.06940800000001</v>
      </c>
      <c r="R347" s="4" t="s">
        <v>35</v>
      </c>
      <c r="S347" s="5">
        <v>9.44</v>
      </c>
      <c r="T347" s="5">
        <v>60.038400000000003</v>
      </c>
    </row>
    <row r="348" spans="1:20" x14ac:dyDescent="0.2">
      <c r="A348" s="3">
        <v>34300000</v>
      </c>
      <c r="B348" s="4" t="s">
        <v>19</v>
      </c>
      <c r="C348" s="3">
        <v>5</v>
      </c>
      <c r="D348" s="3">
        <f>IF(Tableau2[[#This Row],[Parent]]="oui",Tableau2[[#This Row],[Niveau]]+1,IF(B347="oui",Tableau2[[#This Row],[Niveau]]+1,D347))</f>
        <v>6</v>
      </c>
      <c r="E348" s="3" cm="1">
        <f t="array" ref="E348">MIN(IFERROR(IF(D348-{0;1;2;3;4;5;6;7}&gt;=0,MATCH(D348-{0;1;2;3;4;5;6;7},D349:D$828,0)-1,""),""))</f>
        <v>0</v>
      </c>
      <c r="F348" s="4" t="s">
        <v>20</v>
      </c>
      <c r="G348" s="4" t="s">
        <v>50</v>
      </c>
      <c r="H348" s="4" t="s">
        <v>51</v>
      </c>
      <c r="I348" s="4" t="s">
        <v>18</v>
      </c>
      <c r="J348" s="4" t="s">
        <v>18</v>
      </c>
      <c r="K348" s="5">
        <v>186</v>
      </c>
      <c r="L348" s="5">
        <v>0.09</v>
      </c>
      <c r="M348" s="5">
        <f>IFERROR(_xlfn.XLOOKUP(Tableau2[[#This Row],[Groupe rem. article]],remises!$B$2:$B$5,remises!$C$2:$C$5),0)</f>
        <v>0.53</v>
      </c>
      <c r="N348" s="5">
        <f t="shared" si="5"/>
        <v>0</v>
      </c>
      <c r="O348" s="5" t="str">
        <f ca="1">IFERROR(SUM(OFFSET(Tableau2[[#This Row],[MLP]],1,1,Tableau2[[#This Row],[nb sous niveau]],1)),"")</f>
        <v/>
      </c>
      <c r="P348" s="5">
        <f>IF(Tableau2[[#This Row],[Type Ligne Richel]]="détail",Tableau2[[#This Row],[Quantité Totale]]*Tableau2[[#This Row],[Prix unitaire HT]]*(1-Tableau2[[#This Row],[% remise ligne]])*(1+Tableau2[[#This Row],[comm]]),"")</f>
        <v>7.867799999999999</v>
      </c>
      <c r="Q348" s="5" cm="1">
        <f t="array" aca="1" ref="Q34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7.867799999999999</v>
      </c>
      <c r="R348" s="4" t="s">
        <v>35</v>
      </c>
      <c r="S348" s="5">
        <v>5.0000000000000001E-3</v>
      </c>
      <c r="T348" s="5">
        <v>0.93</v>
      </c>
    </row>
    <row r="349" spans="1:20" x14ac:dyDescent="0.2">
      <c r="A349" s="3">
        <v>34310000</v>
      </c>
      <c r="B349" s="4" t="s">
        <v>19</v>
      </c>
      <c r="C349" s="3">
        <v>5</v>
      </c>
      <c r="D349" s="3">
        <f>IF(Tableau2[[#This Row],[Parent]]="oui",Tableau2[[#This Row],[Niveau]]+1,IF(B348="oui",Tableau2[[#This Row],[Niveau]]+1,D348))</f>
        <v>6</v>
      </c>
      <c r="E349" s="3" cm="1">
        <f t="array" ref="E349">MIN(IFERROR(IF(D349-{0;1;2;3;4;5;6;7}&gt;=0,MATCH(D349-{0;1;2;3;4;5;6;7},D350:D$828,0)-1,""),""))</f>
        <v>0</v>
      </c>
      <c r="F349" s="4" t="s">
        <v>20</v>
      </c>
      <c r="G349" s="4" t="s">
        <v>300</v>
      </c>
      <c r="H349" s="4" t="s">
        <v>301</v>
      </c>
      <c r="I349" s="4" t="s">
        <v>18</v>
      </c>
      <c r="J349" s="4" t="s">
        <v>18</v>
      </c>
      <c r="K349" s="5">
        <v>24</v>
      </c>
      <c r="L349" s="5">
        <v>0.09</v>
      </c>
      <c r="M349" s="5">
        <f>IFERROR(_xlfn.XLOOKUP(Tableau2[[#This Row],[Groupe rem. article]],remises!$B$2:$B$5,remises!$C$2:$C$5),0)</f>
        <v>0.53</v>
      </c>
      <c r="N349" s="5">
        <f t="shared" si="5"/>
        <v>0</v>
      </c>
      <c r="O349" s="5" t="str">
        <f ca="1">IFERROR(SUM(OFFSET(Tableau2[[#This Row],[MLP]],1,1,Tableau2[[#This Row],[nb sous niveau]],1)),"")</f>
        <v/>
      </c>
      <c r="P349" s="5">
        <f>IF(Tableau2[[#This Row],[Type Ligne Richel]]="détail",Tableau2[[#This Row],[Quantité Totale]]*Tableau2[[#This Row],[Prix unitaire HT]]*(1-Tableau2[[#This Row],[% remise ligne]])*(1+Tableau2[[#This Row],[comm]]),"")</f>
        <v>1.0152000000000001</v>
      </c>
      <c r="Q349" s="5" cm="1">
        <f t="array" aca="1" ref="Q34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1.0152000000000001</v>
      </c>
      <c r="R349" s="4" t="s">
        <v>35</v>
      </c>
      <c r="S349" s="5">
        <v>5.0000000000000001E-3</v>
      </c>
      <c r="T349" s="5">
        <v>0.12</v>
      </c>
    </row>
    <row r="350" spans="1:20" x14ac:dyDescent="0.2">
      <c r="A350" s="3">
        <v>35000000</v>
      </c>
      <c r="B350" s="4" t="s">
        <v>14</v>
      </c>
      <c r="C350" s="3">
        <v>4</v>
      </c>
      <c r="D350" s="3">
        <f>IF(Tableau2[[#This Row],[Parent]]="oui",Tableau2[[#This Row],[Niveau]]+1,IF(B349="oui",Tableau2[[#This Row],[Niveau]]+1,D349))</f>
        <v>5</v>
      </c>
      <c r="E350" s="3" cm="1">
        <f t="array" ref="E350">MIN(IFERROR(IF(D350-{0;1;2;3;4;5;6;7}&gt;=0,MATCH(D350-{0;1;2;3;4;5;6;7},D351:D$828,0)-1,""),""))</f>
        <v>24</v>
      </c>
      <c r="F350" s="4" t="s">
        <v>23</v>
      </c>
      <c r="G350" s="4" t="s">
        <v>310</v>
      </c>
      <c r="H350" s="4" t="s">
        <v>311</v>
      </c>
      <c r="I350" s="4" t="s">
        <v>18</v>
      </c>
      <c r="J350" s="4" t="s">
        <v>18</v>
      </c>
      <c r="K350" s="5">
        <v>60</v>
      </c>
      <c r="L350" s="5">
        <v>223.96549999999999</v>
      </c>
      <c r="M350" s="5">
        <f>IFERROR(_xlfn.XLOOKUP(Tableau2[[#This Row],[Groupe rem. article]],remises!$B$2:$B$5,remises!$C$2:$C$5),0)</f>
        <v>0.57999999999999996</v>
      </c>
      <c r="N350" s="5">
        <f t="shared" si="5"/>
        <v>0</v>
      </c>
      <c r="O350" s="5">
        <f ca="1">IFERROR(SUM(OFFSET(Tableau2[[#This Row],[MLP]],1,1,Tableau2[[#This Row],[nb sous niveau]],1)),"")</f>
        <v>6033.6700800000008</v>
      </c>
      <c r="P350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350" s="5" cm="1">
        <f t="array" aca="1" ref="Q35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6033.6700800000008</v>
      </c>
      <c r="R350" s="4" t="s">
        <v>26</v>
      </c>
      <c r="S350" s="5">
        <v>27.440999999999999</v>
      </c>
      <c r="T350" s="5">
        <v>1907.7714000000001</v>
      </c>
    </row>
    <row r="351" spans="1:20" x14ac:dyDescent="0.2">
      <c r="A351" s="3">
        <v>35010000</v>
      </c>
      <c r="B351" s="4" t="s">
        <v>19</v>
      </c>
      <c r="C351" s="3">
        <v>5</v>
      </c>
      <c r="D351" s="3">
        <f>IF(Tableau2[[#This Row],[Parent]]="oui",Tableau2[[#This Row],[Niveau]]+1,IF(B350="oui",Tableau2[[#This Row],[Niveau]]+1,D350))</f>
        <v>6</v>
      </c>
      <c r="E351" s="3" cm="1">
        <f t="array" ref="E351">MIN(IFERROR(IF(D351-{0;1;2;3;4;5;6;7}&gt;=0,MATCH(D351-{0;1;2;3;4;5;6;7},D352:D$828,0)-1,""),""))</f>
        <v>0</v>
      </c>
      <c r="F351" s="4" t="s">
        <v>20</v>
      </c>
      <c r="G351" s="4" t="s">
        <v>290</v>
      </c>
      <c r="H351" s="4" t="s">
        <v>291</v>
      </c>
      <c r="I351" s="4" t="s">
        <v>18</v>
      </c>
      <c r="J351" s="4" t="s">
        <v>18</v>
      </c>
      <c r="K351" s="5">
        <v>60</v>
      </c>
      <c r="L351" s="5">
        <v>21.69</v>
      </c>
      <c r="M351" s="5">
        <f>IFERROR(_xlfn.XLOOKUP(Tableau2[[#This Row],[Groupe rem. article]],remises!$B$2:$B$5,remises!$C$2:$C$5),0)</f>
        <v>0.57999999999999996</v>
      </c>
      <c r="N351" s="5">
        <f t="shared" si="5"/>
        <v>0</v>
      </c>
      <c r="O351" s="5" t="str">
        <f ca="1">IFERROR(SUM(OFFSET(Tableau2[[#This Row],[MLP]],1,1,Tableau2[[#This Row],[nb sous niveau]],1)),"")</f>
        <v/>
      </c>
      <c r="P351" s="5">
        <f>IF(Tableau2[[#This Row],[Type Ligne Richel]]="détail",Tableau2[[#This Row],[Quantité Totale]]*Tableau2[[#This Row],[Prix unitaire HT]]*(1-Tableau2[[#This Row],[% remise ligne]])*(1+Tableau2[[#This Row],[comm]]),"")</f>
        <v>546.58800000000008</v>
      </c>
      <c r="Q351" s="5" cm="1">
        <f t="array" aca="1" ref="Q35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546.58800000000008</v>
      </c>
      <c r="R351" s="4" t="s">
        <v>26</v>
      </c>
      <c r="S351" s="5">
        <v>3.54</v>
      </c>
      <c r="T351" s="5">
        <v>212.4</v>
      </c>
    </row>
    <row r="352" spans="1:20" x14ac:dyDescent="0.2">
      <c r="A352" s="3">
        <v>35020000</v>
      </c>
      <c r="B352" s="4" t="s">
        <v>19</v>
      </c>
      <c r="C352" s="3">
        <v>5</v>
      </c>
      <c r="D352" s="3">
        <f>IF(Tableau2[[#This Row],[Parent]]="oui",Tableau2[[#This Row],[Niveau]]+1,IF(B351="oui",Tableau2[[#This Row],[Niveau]]+1,D351))</f>
        <v>6</v>
      </c>
      <c r="E352" s="3" cm="1">
        <f t="array" ref="E352">MIN(IFERROR(IF(D352-{0;1;2;3;4;5;6;7}&gt;=0,MATCH(D352-{0;1;2;3;4;5;6;7},D353:D$828,0)-1,""),""))</f>
        <v>0</v>
      </c>
      <c r="F352" s="4" t="s">
        <v>20</v>
      </c>
      <c r="G352" s="4" t="s">
        <v>264</v>
      </c>
      <c r="H352" s="4" t="s">
        <v>265</v>
      </c>
      <c r="I352" s="4" t="s">
        <v>18</v>
      </c>
      <c r="J352" s="4" t="s">
        <v>18</v>
      </c>
      <c r="K352" s="5">
        <v>60</v>
      </c>
      <c r="L352" s="5">
        <v>5.14</v>
      </c>
      <c r="M352" s="5">
        <f>IFERROR(_xlfn.XLOOKUP(Tableau2[[#This Row],[Groupe rem. article]],remises!$B$2:$B$5,remises!$C$2:$C$5),0)</f>
        <v>0.25</v>
      </c>
      <c r="N352" s="5">
        <f t="shared" si="5"/>
        <v>0</v>
      </c>
      <c r="O352" s="5" t="str">
        <f ca="1">IFERROR(SUM(OFFSET(Tableau2[[#This Row],[MLP]],1,1,Tableau2[[#This Row],[nb sous niveau]],1)),"")</f>
        <v/>
      </c>
      <c r="P352" s="5">
        <f>IF(Tableau2[[#This Row],[Type Ligne Richel]]="détail",Tableau2[[#This Row],[Quantité Totale]]*Tableau2[[#This Row],[Prix unitaire HT]]*(1-Tableau2[[#This Row],[% remise ligne]])*(1+Tableau2[[#This Row],[comm]]),"")</f>
        <v>231.29999999999998</v>
      </c>
      <c r="Q352" s="5" cm="1">
        <f t="array" aca="1" ref="Q35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231.29999999999998</v>
      </c>
      <c r="R352" s="4" t="s">
        <v>64</v>
      </c>
      <c r="S352" s="5">
        <v>0.51</v>
      </c>
      <c r="T352" s="5">
        <v>30.6</v>
      </c>
    </row>
    <row r="353" spans="1:20" x14ac:dyDescent="0.2">
      <c r="A353" s="3">
        <v>35030000</v>
      </c>
      <c r="B353" s="4" t="s">
        <v>19</v>
      </c>
      <c r="C353" s="3">
        <v>5</v>
      </c>
      <c r="D353" s="3">
        <f>IF(Tableau2[[#This Row],[Parent]]="oui",Tableau2[[#This Row],[Niveau]]+1,IF(B352="oui",Tableau2[[#This Row],[Niveau]]+1,D352))</f>
        <v>6</v>
      </c>
      <c r="E353" s="3" cm="1">
        <f t="array" ref="E353">MIN(IFERROR(IF(D353-{0;1;2;3;4;5;6;7}&gt;=0,MATCH(D353-{0;1;2;3;4;5;6;7},D354:D$828,0)-1,""),""))</f>
        <v>0</v>
      </c>
      <c r="F353" s="4" t="s">
        <v>20</v>
      </c>
      <c r="G353" s="4" t="s">
        <v>306</v>
      </c>
      <c r="H353" s="4" t="s">
        <v>307</v>
      </c>
      <c r="I353" s="4" t="s">
        <v>18</v>
      </c>
      <c r="J353" s="4" t="s">
        <v>18</v>
      </c>
      <c r="K353" s="5">
        <v>60</v>
      </c>
      <c r="L353" s="5">
        <v>49.43</v>
      </c>
      <c r="M353" s="5">
        <f>IFERROR(_xlfn.XLOOKUP(Tableau2[[#This Row],[Groupe rem. article]],remises!$B$2:$B$5,remises!$C$2:$C$5),0)</f>
        <v>0.57999999999999996</v>
      </c>
      <c r="N353" s="5">
        <f t="shared" si="5"/>
        <v>0</v>
      </c>
      <c r="O353" s="5" t="str">
        <f ca="1">IFERROR(SUM(OFFSET(Tableau2[[#This Row],[MLP]],1,1,Tableau2[[#This Row],[nb sous niveau]],1)),"")</f>
        <v/>
      </c>
      <c r="P353" s="5">
        <f>IF(Tableau2[[#This Row],[Type Ligne Richel]]="détail",Tableau2[[#This Row],[Quantité Totale]]*Tableau2[[#This Row],[Prix unitaire HT]]*(1-Tableau2[[#This Row],[% remise ligne]])*(1+Tableau2[[#This Row],[comm]]),"")</f>
        <v>1245.6360000000002</v>
      </c>
      <c r="Q353" s="5" cm="1">
        <f t="array" aca="1" ref="Q35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1245.6360000000002</v>
      </c>
      <c r="R353" s="4" t="s">
        <v>26</v>
      </c>
      <c r="S353" s="5">
        <v>7.7969999999999997</v>
      </c>
      <c r="T353" s="5">
        <v>467.82</v>
      </c>
    </row>
    <row r="354" spans="1:20" x14ac:dyDescent="0.2">
      <c r="A354" s="3">
        <v>35040000</v>
      </c>
      <c r="B354" s="4" t="s">
        <v>19</v>
      </c>
      <c r="C354" s="3">
        <v>5</v>
      </c>
      <c r="D354" s="3">
        <f>IF(Tableau2[[#This Row],[Parent]]="oui",Tableau2[[#This Row],[Niveau]]+1,IF(B353="oui",Tableau2[[#This Row],[Niveau]]+1,D353))</f>
        <v>6</v>
      </c>
      <c r="E354" s="3" cm="1">
        <f t="array" ref="E354">MIN(IFERROR(IF(D354-{0;1;2;3;4;5;6;7}&gt;=0,MATCH(D354-{0;1;2;3;4;5;6;7},D355:D$828,0)-1,""),""))</f>
        <v>0</v>
      </c>
      <c r="F354" s="4" t="s">
        <v>20</v>
      </c>
      <c r="G354" s="4" t="s">
        <v>224</v>
      </c>
      <c r="H354" s="4" t="s">
        <v>225</v>
      </c>
      <c r="I354" s="4" t="s">
        <v>18</v>
      </c>
      <c r="J354" s="4" t="s">
        <v>18</v>
      </c>
      <c r="K354" s="5">
        <v>180</v>
      </c>
      <c r="L354" s="5">
        <v>0.32</v>
      </c>
      <c r="M354" s="5">
        <f>IFERROR(_xlfn.XLOOKUP(Tableau2[[#This Row],[Groupe rem. article]],remises!$B$2:$B$5,remises!$C$2:$C$5),0)</f>
        <v>0.53</v>
      </c>
      <c r="N354" s="5">
        <f t="shared" si="5"/>
        <v>0</v>
      </c>
      <c r="O354" s="5" t="str">
        <f ca="1">IFERROR(SUM(OFFSET(Tableau2[[#This Row],[MLP]],1,1,Tableau2[[#This Row],[nb sous niveau]],1)),"")</f>
        <v/>
      </c>
      <c r="P354" s="5">
        <f>IF(Tableau2[[#This Row],[Type Ligne Richel]]="détail",Tableau2[[#This Row],[Quantité Totale]]*Tableau2[[#This Row],[Prix unitaire HT]]*(1-Tableau2[[#This Row],[% remise ligne]])*(1+Tableau2[[#This Row],[comm]]),"")</f>
        <v>27.071999999999999</v>
      </c>
      <c r="Q354" s="5" cm="1">
        <f t="array" aca="1" ref="Q35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27.071999999999999</v>
      </c>
      <c r="R354" s="4" t="s">
        <v>35</v>
      </c>
      <c r="S354" s="5">
        <v>2.5000000000000001E-2</v>
      </c>
      <c r="T354" s="5">
        <v>4.5</v>
      </c>
    </row>
    <row r="355" spans="1:20" x14ac:dyDescent="0.2">
      <c r="A355" s="3">
        <v>35050000</v>
      </c>
      <c r="B355" s="4" t="s">
        <v>19</v>
      </c>
      <c r="C355" s="3">
        <v>5</v>
      </c>
      <c r="D355" s="3">
        <f>IF(Tableau2[[#This Row],[Parent]]="oui",Tableau2[[#This Row],[Niveau]]+1,IF(B354="oui",Tableau2[[#This Row],[Niveau]]+1,D354))</f>
        <v>6</v>
      </c>
      <c r="E355" s="3" cm="1">
        <f t="array" ref="E355">MIN(IFERROR(IF(D355-{0;1;2;3;4;5;6;7}&gt;=0,MATCH(D355-{0;1;2;3;4;5;6;7},D356:D$828,0)-1,""),""))</f>
        <v>0</v>
      </c>
      <c r="F355" s="4" t="s">
        <v>20</v>
      </c>
      <c r="G355" s="4" t="s">
        <v>268</v>
      </c>
      <c r="H355" s="4" t="s">
        <v>269</v>
      </c>
      <c r="I355" s="4" t="s">
        <v>18</v>
      </c>
      <c r="J355" s="4" t="s">
        <v>18</v>
      </c>
      <c r="K355" s="5">
        <v>120</v>
      </c>
      <c r="L355" s="5">
        <v>0.19</v>
      </c>
      <c r="M355" s="5">
        <f>IFERROR(_xlfn.XLOOKUP(Tableau2[[#This Row],[Groupe rem. article]],remises!$B$2:$B$5,remises!$C$2:$C$5),0)</f>
        <v>0.53</v>
      </c>
      <c r="N355" s="5">
        <f t="shared" si="5"/>
        <v>0</v>
      </c>
      <c r="O355" s="5" t="str">
        <f ca="1">IFERROR(SUM(OFFSET(Tableau2[[#This Row],[MLP]],1,1,Tableau2[[#This Row],[nb sous niveau]],1)),"")</f>
        <v/>
      </c>
      <c r="P355" s="5">
        <f>IF(Tableau2[[#This Row],[Type Ligne Richel]]="détail",Tableau2[[#This Row],[Quantité Totale]]*Tableau2[[#This Row],[Prix unitaire HT]]*(1-Tableau2[[#This Row],[% remise ligne]])*(1+Tableau2[[#This Row],[comm]]),"")</f>
        <v>10.715999999999999</v>
      </c>
      <c r="Q355" s="5" cm="1">
        <f t="array" aca="1" ref="Q35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10.715999999999999</v>
      </c>
      <c r="R355" s="4" t="s">
        <v>35</v>
      </c>
      <c r="S355" s="5">
        <v>0.01</v>
      </c>
      <c r="T355" s="5">
        <v>1.2</v>
      </c>
    </row>
    <row r="356" spans="1:20" x14ac:dyDescent="0.2">
      <c r="A356" s="3">
        <v>35060000</v>
      </c>
      <c r="B356" s="4" t="s">
        <v>19</v>
      </c>
      <c r="C356" s="3">
        <v>5</v>
      </c>
      <c r="D356" s="3">
        <f>IF(Tableau2[[#This Row],[Parent]]="oui",Tableau2[[#This Row],[Niveau]]+1,IF(B355="oui",Tableau2[[#This Row],[Niveau]]+1,D355))</f>
        <v>6</v>
      </c>
      <c r="E356" s="3" cm="1">
        <f t="array" ref="E356">MIN(IFERROR(IF(D356-{0;1;2;3;4;5;6;7}&gt;=0,MATCH(D356-{0;1;2;3;4;5;6;7},D357:D$828,0)-1,""),""))</f>
        <v>0</v>
      </c>
      <c r="F356" s="4" t="s">
        <v>20</v>
      </c>
      <c r="G356" s="4" t="s">
        <v>270</v>
      </c>
      <c r="H356" s="4" t="s">
        <v>271</v>
      </c>
      <c r="I356" s="4" t="s">
        <v>18</v>
      </c>
      <c r="J356" s="4" t="s">
        <v>18</v>
      </c>
      <c r="K356" s="5">
        <v>120</v>
      </c>
      <c r="L356" s="5">
        <v>0.05</v>
      </c>
      <c r="M356" s="5">
        <f>IFERROR(_xlfn.XLOOKUP(Tableau2[[#This Row],[Groupe rem. article]],remises!$B$2:$B$5,remises!$C$2:$C$5),0)</f>
        <v>0.53</v>
      </c>
      <c r="N356" s="5">
        <f t="shared" si="5"/>
        <v>0</v>
      </c>
      <c r="O356" s="5" t="str">
        <f ca="1">IFERROR(SUM(OFFSET(Tableau2[[#This Row],[MLP]],1,1,Tableau2[[#This Row],[nb sous niveau]],1)),"")</f>
        <v/>
      </c>
      <c r="P356" s="5">
        <f>IF(Tableau2[[#This Row],[Type Ligne Richel]]="détail",Tableau2[[#This Row],[Quantité Totale]]*Tableau2[[#This Row],[Prix unitaire HT]]*(1-Tableau2[[#This Row],[% remise ligne]])*(1+Tableau2[[#This Row],[comm]]),"")</f>
        <v>2.82</v>
      </c>
      <c r="Q356" s="5" cm="1">
        <f t="array" aca="1" ref="Q35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2.82</v>
      </c>
      <c r="R356" s="4" t="s">
        <v>35</v>
      </c>
      <c r="S356" s="5">
        <v>3.0000000000000001E-3</v>
      </c>
      <c r="T356" s="5">
        <v>0.36</v>
      </c>
    </row>
    <row r="357" spans="1:20" x14ac:dyDescent="0.2">
      <c r="A357" s="3">
        <v>35070000</v>
      </c>
      <c r="B357" s="4" t="s">
        <v>19</v>
      </c>
      <c r="C357" s="3">
        <v>5</v>
      </c>
      <c r="D357" s="3">
        <f>IF(Tableau2[[#This Row],[Parent]]="oui",Tableau2[[#This Row],[Niveau]]+1,IF(B356="oui",Tableau2[[#This Row],[Niveau]]+1,D356))</f>
        <v>6</v>
      </c>
      <c r="E357" s="3" cm="1">
        <f t="array" ref="E357">MIN(IFERROR(IF(D357-{0;1;2;3;4;5;6;7}&gt;=0,MATCH(D357-{0;1;2;3;4;5;6;7},D358:D$828,0)-1,""),""))</f>
        <v>0</v>
      </c>
      <c r="F357" s="4" t="s">
        <v>20</v>
      </c>
      <c r="G357" s="4" t="s">
        <v>272</v>
      </c>
      <c r="H357" s="4" t="s">
        <v>273</v>
      </c>
      <c r="I357" s="4" t="s">
        <v>18</v>
      </c>
      <c r="J357" s="4" t="s">
        <v>18</v>
      </c>
      <c r="K357" s="5">
        <v>120</v>
      </c>
      <c r="L357" s="5">
        <v>0.09</v>
      </c>
      <c r="M357" s="5">
        <f>IFERROR(_xlfn.XLOOKUP(Tableau2[[#This Row],[Groupe rem. article]],remises!$B$2:$B$5,remises!$C$2:$C$5),0)</f>
        <v>0.53</v>
      </c>
      <c r="N357" s="5">
        <f t="shared" si="5"/>
        <v>0</v>
      </c>
      <c r="O357" s="5" t="str">
        <f ca="1">IFERROR(SUM(OFFSET(Tableau2[[#This Row],[MLP]],1,1,Tableau2[[#This Row],[nb sous niveau]],1)),"")</f>
        <v/>
      </c>
      <c r="P357" s="5">
        <f>IF(Tableau2[[#This Row],[Type Ligne Richel]]="détail",Tableau2[[#This Row],[Quantité Totale]]*Tableau2[[#This Row],[Prix unitaire HT]]*(1-Tableau2[[#This Row],[% remise ligne]])*(1+Tableau2[[#This Row],[comm]]),"")</f>
        <v>5.0759999999999996</v>
      </c>
      <c r="Q357" s="5" cm="1">
        <f t="array" aca="1" ref="Q35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5.0759999999999996</v>
      </c>
      <c r="R357" s="4" t="s">
        <v>35</v>
      </c>
      <c r="S357" s="5">
        <v>2E-3</v>
      </c>
      <c r="T357" s="5">
        <v>0.24</v>
      </c>
    </row>
    <row r="358" spans="1:20" x14ac:dyDescent="0.2">
      <c r="A358" s="3">
        <v>35080000</v>
      </c>
      <c r="B358" s="4" t="s">
        <v>19</v>
      </c>
      <c r="C358" s="3">
        <v>5</v>
      </c>
      <c r="D358" s="3">
        <f>IF(Tableau2[[#This Row],[Parent]]="oui",Tableau2[[#This Row],[Niveau]]+1,IF(B357="oui",Tableau2[[#This Row],[Niveau]]+1,D357))</f>
        <v>6</v>
      </c>
      <c r="E358" s="3" cm="1">
        <f t="array" ref="E358">MIN(IFERROR(IF(D358-{0;1;2;3;4;5;6;7}&gt;=0,MATCH(D358-{0;1;2;3;4;5;6;7},D359:D$828,0)-1,""),""))</f>
        <v>0</v>
      </c>
      <c r="F358" s="4" t="s">
        <v>20</v>
      </c>
      <c r="G358" s="4" t="s">
        <v>276</v>
      </c>
      <c r="H358" s="4" t="s">
        <v>277</v>
      </c>
      <c r="I358" s="4" t="s">
        <v>18</v>
      </c>
      <c r="J358" s="4" t="s">
        <v>18</v>
      </c>
      <c r="K358" s="5">
        <v>0.6</v>
      </c>
      <c r="L358" s="5">
        <v>23.62</v>
      </c>
      <c r="M358" s="5">
        <f>IFERROR(_xlfn.XLOOKUP(Tableau2[[#This Row],[Groupe rem. article]],remises!$B$2:$B$5,remises!$C$2:$C$5),0)</f>
        <v>0.25</v>
      </c>
      <c r="N358" s="5">
        <f t="shared" si="5"/>
        <v>0</v>
      </c>
      <c r="O358" s="5" t="str">
        <f ca="1">IFERROR(SUM(OFFSET(Tableau2[[#This Row],[MLP]],1,1,Tableau2[[#This Row],[nb sous niveau]],1)),"")</f>
        <v/>
      </c>
      <c r="P358" s="5">
        <f>IF(Tableau2[[#This Row],[Type Ligne Richel]]="détail",Tableau2[[#This Row],[Quantité Totale]]*Tableau2[[#This Row],[Prix unitaire HT]]*(1-Tableau2[[#This Row],[% remise ligne]])*(1+Tableau2[[#This Row],[comm]]),"")</f>
        <v>10.629000000000001</v>
      </c>
      <c r="Q358" s="5" cm="1">
        <f t="array" aca="1" ref="Q35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10.629000000000001</v>
      </c>
      <c r="R358" s="4" t="s">
        <v>64</v>
      </c>
      <c r="S358" s="5">
        <v>0.5</v>
      </c>
      <c r="T358" s="5">
        <v>0.3</v>
      </c>
    </row>
    <row r="359" spans="1:20" x14ac:dyDescent="0.2">
      <c r="A359" s="3">
        <v>35090000</v>
      </c>
      <c r="B359" s="4" t="s">
        <v>19</v>
      </c>
      <c r="C359" s="3">
        <v>5</v>
      </c>
      <c r="D359" s="3">
        <f>IF(Tableau2[[#This Row],[Parent]]="oui",Tableau2[[#This Row],[Niveau]]+1,IF(B358="oui",Tableau2[[#This Row],[Niveau]]+1,D358))</f>
        <v>6</v>
      </c>
      <c r="E359" s="3" cm="1">
        <f t="array" ref="E359">MIN(IFERROR(IF(D359-{0;1;2;3;4;5;6;7}&gt;=0,MATCH(D359-{0;1;2;3;4;5;6;7},D360:D$828,0)-1,""),""))</f>
        <v>0</v>
      </c>
      <c r="F359" s="4" t="s">
        <v>20</v>
      </c>
      <c r="G359" s="4" t="s">
        <v>131</v>
      </c>
      <c r="H359" s="4" t="s">
        <v>132</v>
      </c>
      <c r="I359" s="4" t="s">
        <v>18</v>
      </c>
      <c r="J359" s="4" t="s">
        <v>18</v>
      </c>
      <c r="K359" s="5">
        <v>120</v>
      </c>
      <c r="L359" s="5">
        <v>0.38</v>
      </c>
      <c r="M359" s="5">
        <f>IFERROR(_xlfn.XLOOKUP(Tableau2[[#This Row],[Groupe rem. article]],remises!$B$2:$B$5,remises!$C$2:$C$5),0)</f>
        <v>0.53</v>
      </c>
      <c r="N359" s="5">
        <f t="shared" si="5"/>
        <v>0</v>
      </c>
      <c r="O359" s="5" t="str">
        <f ca="1">IFERROR(SUM(OFFSET(Tableau2[[#This Row],[MLP]],1,1,Tableau2[[#This Row],[nb sous niveau]],1)),"")</f>
        <v/>
      </c>
      <c r="P359" s="5">
        <f>IF(Tableau2[[#This Row],[Type Ligne Richel]]="détail",Tableau2[[#This Row],[Quantité Totale]]*Tableau2[[#This Row],[Prix unitaire HT]]*(1-Tableau2[[#This Row],[% remise ligne]])*(1+Tableau2[[#This Row],[comm]]),"")</f>
        <v>21.431999999999999</v>
      </c>
      <c r="Q359" s="5" cm="1">
        <f t="array" aca="1" ref="Q35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21.431999999999999</v>
      </c>
      <c r="R359" s="4" t="s">
        <v>35</v>
      </c>
      <c r="S359" s="5">
        <v>0.03</v>
      </c>
      <c r="T359" s="5">
        <v>3.6</v>
      </c>
    </row>
    <row r="360" spans="1:20" x14ac:dyDescent="0.2">
      <c r="A360" s="3">
        <v>35100000</v>
      </c>
      <c r="B360" s="4" t="s">
        <v>19</v>
      </c>
      <c r="C360" s="3">
        <v>5</v>
      </c>
      <c r="D360" s="3">
        <f>IF(Tableau2[[#This Row],[Parent]]="oui",Tableau2[[#This Row],[Niveau]]+1,IF(B359="oui",Tableau2[[#This Row],[Niveau]]+1,D359))</f>
        <v>6</v>
      </c>
      <c r="E360" s="3" cm="1">
        <f t="array" ref="E360">MIN(IFERROR(IF(D360-{0;1;2;3;4;5;6;7}&gt;=0,MATCH(D360-{0;1;2;3;4;5;6;7},D361:D$828,0)-1,""),""))</f>
        <v>0</v>
      </c>
      <c r="F360" s="4" t="s">
        <v>20</v>
      </c>
      <c r="G360" s="4" t="s">
        <v>205</v>
      </c>
      <c r="H360" s="4" t="s">
        <v>206</v>
      </c>
      <c r="I360" s="4" t="s">
        <v>18</v>
      </c>
      <c r="J360" s="4" t="s">
        <v>18</v>
      </c>
      <c r="K360" s="5">
        <v>79.8</v>
      </c>
      <c r="L360" s="5">
        <v>2.73</v>
      </c>
      <c r="M360" s="5">
        <f>IFERROR(_xlfn.XLOOKUP(Tableau2[[#This Row],[Groupe rem. article]],remises!$B$2:$B$5,remises!$C$2:$C$5),0)</f>
        <v>0.53</v>
      </c>
      <c r="N360" s="5">
        <f t="shared" si="5"/>
        <v>0</v>
      </c>
      <c r="O360" s="5" t="str">
        <f ca="1">IFERROR(SUM(OFFSET(Tableau2[[#This Row],[MLP]],1,1,Tableau2[[#This Row],[nb sous niveau]],1)),"")</f>
        <v/>
      </c>
      <c r="P360" s="5">
        <f>IF(Tableau2[[#This Row],[Type Ligne Richel]]="détail",Tableau2[[#This Row],[Quantité Totale]]*Tableau2[[#This Row],[Prix unitaire HT]]*(1-Tableau2[[#This Row],[% remise ligne]])*(1+Tableau2[[#This Row],[comm]]),"")</f>
        <v>102.39137999999998</v>
      </c>
      <c r="Q360" s="5" cm="1">
        <f t="array" aca="1" ref="Q36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102.39137999999998</v>
      </c>
      <c r="R360" s="4" t="s">
        <v>35</v>
      </c>
      <c r="S360" s="5">
        <v>0.3</v>
      </c>
      <c r="T360" s="5">
        <v>23.94</v>
      </c>
    </row>
    <row r="361" spans="1:20" x14ac:dyDescent="0.2">
      <c r="A361" s="3">
        <v>35110000</v>
      </c>
      <c r="B361" s="4" t="s">
        <v>19</v>
      </c>
      <c r="C361" s="3">
        <v>5</v>
      </c>
      <c r="D361" s="3">
        <f>IF(Tableau2[[#This Row],[Parent]]="oui",Tableau2[[#This Row],[Niveau]]+1,IF(B360="oui",Tableau2[[#This Row],[Niveau]]+1,D360))</f>
        <v>6</v>
      </c>
      <c r="E361" s="3" cm="1">
        <f t="array" ref="E361">MIN(IFERROR(IF(D361-{0;1;2;3;4;5;6;7}&gt;=0,MATCH(D361-{0;1;2;3;4;5;6;7},D362:D$828,0)-1,""),""))</f>
        <v>0</v>
      </c>
      <c r="F361" s="4" t="s">
        <v>20</v>
      </c>
      <c r="G361" s="4" t="s">
        <v>207</v>
      </c>
      <c r="H361" s="4" t="s">
        <v>208</v>
      </c>
      <c r="I361" s="4" t="s">
        <v>18</v>
      </c>
      <c r="J361" s="4" t="s">
        <v>18</v>
      </c>
      <c r="K361" s="5">
        <v>79.8</v>
      </c>
      <c r="L361" s="5">
        <v>1.45</v>
      </c>
      <c r="M361" s="5">
        <f>IFERROR(_xlfn.XLOOKUP(Tableau2[[#This Row],[Groupe rem. article]],remises!$B$2:$B$5,remises!$C$2:$C$5),0)</f>
        <v>0.53</v>
      </c>
      <c r="N361" s="5">
        <f t="shared" si="5"/>
        <v>0</v>
      </c>
      <c r="O361" s="5" t="str">
        <f ca="1">IFERROR(SUM(OFFSET(Tableau2[[#This Row],[MLP]],1,1,Tableau2[[#This Row],[nb sous niveau]],1)),"")</f>
        <v/>
      </c>
      <c r="P361" s="5">
        <f>IF(Tableau2[[#This Row],[Type Ligne Richel]]="détail",Tableau2[[#This Row],[Quantité Totale]]*Tableau2[[#This Row],[Prix unitaire HT]]*(1-Tableau2[[#This Row],[% remise ligne]])*(1+Tableau2[[#This Row],[comm]]),"")</f>
        <v>54.383699999999997</v>
      </c>
      <c r="Q361" s="5" cm="1">
        <f t="array" aca="1" ref="Q36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54.383699999999997</v>
      </c>
      <c r="R361" s="4" t="s">
        <v>35</v>
      </c>
      <c r="S361" s="5">
        <v>0.14299999999999999</v>
      </c>
      <c r="T361" s="5">
        <v>11.4114</v>
      </c>
    </row>
    <row r="362" spans="1:20" x14ac:dyDescent="0.2">
      <c r="A362" s="3">
        <v>35120000</v>
      </c>
      <c r="B362" s="4" t="s">
        <v>19</v>
      </c>
      <c r="C362" s="3">
        <v>5</v>
      </c>
      <c r="D362" s="3">
        <f>IF(Tableau2[[#This Row],[Parent]]="oui",Tableau2[[#This Row],[Niveau]]+1,IF(B361="oui",Tableau2[[#This Row],[Niveau]]+1,D361))</f>
        <v>6</v>
      </c>
      <c r="E362" s="3" cm="1">
        <f t="array" ref="E362">MIN(IFERROR(IF(D362-{0;1;2;3;4;5;6;7}&gt;=0,MATCH(D362-{0;1;2;3;4;5;6;7},D363:D$828,0)-1,""),""))</f>
        <v>0</v>
      </c>
      <c r="F362" s="4" t="s">
        <v>20</v>
      </c>
      <c r="G362" s="4" t="s">
        <v>280</v>
      </c>
      <c r="H362" s="4" t="s">
        <v>281</v>
      </c>
      <c r="I362" s="4" t="s">
        <v>18</v>
      </c>
      <c r="J362" s="4" t="s">
        <v>18</v>
      </c>
      <c r="K362" s="5">
        <v>60</v>
      </c>
      <c r="L362" s="5">
        <v>60.24</v>
      </c>
      <c r="M362" s="5">
        <f>IFERROR(_xlfn.XLOOKUP(Tableau2[[#This Row],[Groupe rem. article]],remises!$B$2:$B$5,remises!$C$2:$C$5),0)</f>
        <v>0.53</v>
      </c>
      <c r="N362" s="5">
        <f t="shared" si="5"/>
        <v>0</v>
      </c>
      <c r="O362" s="5" t="str">
        <f ca="1">IFERROR(SUM(OFFSET(Tableau2[[#This Row],[MLP]],1,1,Tableau2[[#This Row],[nb sous niveau]],1)),"")</f>
        <v/>
      </c>
      <c r="P362" s="5">
        <f>IF(Tableau2[[#This Row],[Type Ligne Richel]]="détail",Tableau2[[#This Row],[Quantité Totale]]*Tableau2[[#This Row],[Prix unitaire HT]]*(1-Tableau2[[#This Row],[% remise ligne]])*(1+Tableau2[[#This Row],[comm]]),"")</f>
        <v>1698.768</v>
      </c>
      <c r="Q362" s="5" cm="1">
        <f t="array" aca="1" ref="Q36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1698.768</v>
      </c>
      <c r="R362" s="4" t="s">
        <v>35</v>
      </c>
      <c r="S362" s="5">
        <v>9.44</v>
      </c>
      <c r="T362" s="5">
        <v>566.4</v>
      </c>
    </row>
    <row r="363" spans="1:20" x14ac:dyDescent="0.2">
      <c r="A363" s="3">
        <v>35130000</v>
      </c>
      <c r="B363" s="4" t="s">
        <v>19</v>
      </c>
      <c r="C363" s="3">
        <v>5</v>
      </c>
      <c r="D363" s="3">
        <f>IF(Tableau2[[#This Row],[Parent]]="oui",Tableau2[[#This Row],[Niveau]]+1,IF(B362="oui",Tableau2[[#This Row],[Niveau]]+1,D362))</f>
        <v>6</v>
      </c>
      <c r="E363" s="3" cm="1">
        <f t="array" ref="E363">MIN(IFERROR(IF(D363-{0;1;2;3;4;5;6;7}&gt;=0,MATCH(D363-{0;1;2;3;4;5;6;7},D364:D$828,0)-1,""),""))</f>
        <v>0</v>
      </c>
      <c r="F363" s="4" t="s">
        <v>20</v>
      </c>
      <c r="G363" s="4" t="s">
        <v>197</v>
      </c>
      <c r="H363" s="4" t="s">
        <v>198</v>
      </c>
      <c r="I363" s="4" t="s">
        <v>18</v>
      </c>
      <c r="J363" s="4" t="s">
        <v>18</v>
      </c>
      <c r="K363" s="5">
        <v>120</v>
      </c>
      <c r="L363" s="5">
        <v>1.37</v>
      </c>
      <c r="M363" s="5">
        <f>IFERROR(_xlfn.XLOOKUP(Tableau2[[#This Row],[Groupe rem. article]],remises!$B$2:$B$5,remises!$C$2:$C$5),0)</f>
        <v>0.57999999999999996</v>
      </c>
      <c r="N363" s="5">
        <f t="shared" si="5"/>
        <v>0</v>
      </c>
      <c r="O363" s="5" t="str">
        <f ca="1">IFERROR(SUM(OFFSET(Tableau2[[#This Row],[MLP]],1,1,Tableau2[[#This Row],[nb sous niveau]],1)),"")</f>
        <v/>
      </c>
      <c r="P363" s="5">
        <f>IF(Tableau2[[#This Row],[Type Ligne Richel]]="détail",Tableau2[[#This Row],[Quantité Totale]]*Tableau2[[#This Row],[Prix unitaire HT]]*(1-Tableau2[[#This Row],[% remise ligne]])*(1+Tableau2[[#This Row],[comm]]),"")</f>
        <v>69.048000000000016</v>
      </c>
      <c r="Q363" s="5" cm="1">
        <f t="array" aca="1" ref="Q36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69.048000000000016</v>
      </c>
      <c r="R363" s="4" t="s">
        <v>26</v>
      </c>
      <c r="S363" s="5">
        <v>0.08</v>
      </c>
      <c r="T363" s="5">
        <v>9.6</v>
      </c>
    </row>
    <row r="364" spans="1:20" x14ac:dyDescent="0.2">
      <c r="A364" s="3">
        <v>35140000</v>
      </c>
      <c r="B364" s="4" t="s">
        <v>19</v>
      </c>
      <c r="C364" s="3">
        <v>5</v>
      </c>
      <c r="D364" s="3">
        <f>IF(Tableau2[[#This Row],[Parent]]="oui",Tableau2[[#This Row],[Niveau]]+1,IF(B363="oui",Tableau2[[#This Row],[Niveau]]+1,D363))</f>
        <v>6</v>
      </c>
      <c r="E364" s="3" cm="1">
        <f t="array" ref="E364">MIN(IFERROR(IF(D364-{0;1;2;3;4;5;6;7}&gt;=0,MATCH(D364-{0;1;2;3;4;5;6;7},D365:D$828,0)-1,""),""))</f>
        <v>0</v>
      </c>
      <c r="F364" s="4" t="s">
        <v>20</v>
      </c>
      <c r="G364" s="4" t="s">
        <v>179</v>
      </c>
      <c r="H364" s="4" t="s">
        <v>180</v>
      </c>
      <c r="I364" s="4" t="s">
        <v>18</v>
      </c>
      <c r="J364" s="4" t="s">
        <v>18</v>
      </c>
      <c r="K364" s="5">
        <v>240</v>
      </c>
      <c r="L364" s="5">
        <v>0.45</v>
      </c>
      <c r="M364" s="5">
        <f>IFERROR(_xlfn.XLOOKUP(Tableau2[[#This Row],[Groupe rem. article]],remises!$B$2:$B$5,remises!$C$2:$C$5),0)</f>
        <v>0.53</v>
      </c>
      <c r="N364" s="5">
        <f t="shared" si="5"/>
        <v>0</v>
      </c>
      <c r="O364" s="5" t="str">
        <f ca="1">IFERROR(SUM(OFFSET(Tableau2[[#This Row],[MLP]],1,1,Tableau2[[#This Row],[nb sous niveau]],1)),"")</f>
        <v/>
      </c>
      <c r="P364" s="5">
        <f>IF(Tableau2[[#This Row],[Type Ligne Richel]]="détail",Tableau2[[#This Row],[Quantité Totale]]*Tableau2[[#This Row],[Prix unitaire HT]]*(1-Tableau2[[#This Row],[% remise ligne]])*(1+Tableau2[[#This Row],[comm]]),"")</f>
        <v>50.76</v>
      </c>
      <c r="Q364" s="5" cm="1">
        <f t="array" aca="1" ref="Q36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50.76</v>
      </c>
      <c r="R364" s="4" t="s">
        <v>35</v>
      </c>
      <c r="S364" s="5">
        <v>0.03</v>
      </c>
      <c r="T364" s="5">
        <v>7.2</v>
      </c>
    </row>
    <row r="365" spans="1:20" x14ac:dyDescent="0.2">
      <c r="A365" s="3">
        <v>35150000</v>
      </c>
      <c r="B365" s="4" t="s">
        <v>19</v>
      </c>
      <c r="C365" s="3">
        <v>5</v>
      </c>
      <c r="D365" s="3">
        <f>IF(Tableau2[[#This Row],[Parent]]="oui",Tableau2[[#This Row],[Niveau]]+1,IF(B364="oui",Tableau2[[#This Row],[Niveau]]+1,D364))</f>
        <v>6</v>
      </c>
      <c r="E365" s="3" cm="1">
        <f t="array" ref="E365">MIN(IFERROR(IF(D365-{0;1;2;3;4;5;6;7}&gt;=0,MATCH(D365-{0;1;2;3;4;5;6;7},D366:D$828,0)-1,""),""))</f>
        <v>0</v>
      </c>
      <c r="F365" s="4" t="s">
        <v>20</v>
      </c>
      <c r="G365" s="4" t="s">
        <v>282</v>
      </c>
      <c r="H365" s="4" t="s">
        <v>283</v>
      </c>
      <c r="I365" s="4" t="s">
        <v>18</v>
      </c>
      <c r="J365" s="4" t="s">
        <v>18</v>
      </c>
      <c r="K365" s="5">
        <v>120</v>
      </c>
      <c r="L365" s="5">
        <v>25.15</v>
      </c>
      <c r="M365" s="5">
        <f>IFERROR(_xlfn.XLOOKUP(Tableau2[[#This Row],[Groupe rem. article]],remises!$B$2:$B$5,remises!$C$2:$C$5),0)</f>
        <v>0.57999999999999996</v>
      </c>
      <c r="N365" s="5">
        <f t="shared" si="5"/>
        <v>0</v>
      </c>
      <c r="O365" s="5" t="str">
        <f ca="1">IFERROR(SUM(OFFSET(Tableau2[[#This Row],[MLP]],1,1,Tableau2[[#This Row],[nb sous niveau]],1)),"")</f>
        <v/>
      </c>
      <c r="P365" s="5">
        <f>IF(Tableau2[[#This Row],[Type Ligne Richel]]="détail",Tableau2[[#This Row],[Quantité Totale]]*Tableau2[[#This Row],[Prix unitaire HT]]*(1-Tableau2[[#This Row],[% remise ligne]])*(1+Tableau2[[#This Row],[comm]]),"")</f>
        <v>1267.5600000000002</v>
      </c>
      <c r="Q365" s="5" cm="1">
        <f t="array" aca="1" ref="Q36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1267.5600000000002</v>
      </c>
      <c r="R365" s="4" t="s">
        <v>26</v>
      </c>
      <c r="S365" s="5">
        <v>3.65</v>
      </c>
      <c r="T365" s="5">
        <v>438</v>
      </c>
    </row>
    <row r="366" spans="1:20" x14ac:dyDescent="0.2">
      <c r="A366" s="3">
        <v>35160000</v>
      </c>
      <c r="B366" s="4" t="s">
        <v>19</v>
      </c>
      <c r="C366" s="3">
        <v>5</v>
      </c>
      <c r="D366" s="3">
        <f>IF(Tableau2[[#This Row],[Parent]]="oui",Tableau2[[#This Row],[Niveau]]+1,IF(B365="oui",Tableau2[[#This Row],[Niveau]]+1,D365))</f>
        <v>6</v>
      </c>
      <c r="E366" s="3" cm="1">
        <f t="array" ref="E366">MIN(IFERROR(IF(D366-{0;1;2;3;4;5;6;7}&gt;=0,MATCH(D366-{0;1;2;3;4;5;6;7},D367:D$828,0)-1,""),""))</f>
        <v>0</v>
      </c>
      <c r="F366" s="4" t="s">
        <v>20</v>
      </c>
      <c r="G366" s="4" t="s">
        <v>284</v>
      </c>
      <c r="H366" s="4" t="s">
        <v>285</v>
      </c>
      <c r="I366" s="4" t="s">
        <v>18</v>
      </c>
      <c r="J366" s="4" t="s">
        <v>18</v>
      </c>
      <c r="K366" s="5">
        <v>120</v>
      </c>
      <c r="L366" s="5">
        <v>2.0499999999999998</v>
      </c>
      <c r="M366" s="5">
        <f>IFERROR(_xlfn.XLOOKUP(Tableau2[[#This Row],[Groupe rem. article]],remises!$B$2:$B$5,remises!$C$2:$C$5),0)</f>
        <v>0.53</v>
      </c>
      <c r="N366" s="5">
        <f t="shared" si="5"/>
        <v>0</v>
      </c>
      <c r="O366" s="5" t="str">
        <f ca="1">IFERROR(SUM(OFFSET(Tableau2[[#This Row],[MLP]],1,1,Tableau2[[#This Row],[nb sous niveau]],1)),"")</f>
        <v/>
      </c>
      <c r="P366" s="5">
        <f>IF(Tableau2[[#This Row],[Type Ligne Richel]]="détail",Tableau2[[#This Row],[Quantité Totale]]*Tableau2[[#This Row],[Prix unitaire HT]]*(1-Tableau2[[#This Row],[% remise ligne]])*(1+Tableau2[[#This Row],[comm]]),"")</f>
        <v>115.61999999999998</v>
      </c>
      <c r="Q366" s="5" cm="1">
        <f t="array" aca="1" ref="Q36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115.61999999999998</v>
      </c>
      <c r="R366" s="4" t="s">
        <v>35</v>
      </c>
      <c r="S366" s="5">
        <v>0.25</v>
      </c>
      <c r="T366" s="5">
        <v>30</v>
      </c>
    </row>
    <row r="367" spans="1:20" x14ac:dyDescent="0.2">
      <c r="A367" s="3">
        <v>35170000</v>
      </c>
      <c r="B367" s="4" t="s">
        <v>19</v>
      </c>
      <c r="C367" s="3">
        <v>5</v>
      </c>
      <c r="D367" s="3">
        <f>IF(Tableau2[[#This Row],[Parent]]="oui",Tableau2[[#This Row],[Niveau]]+1,IF(B366="oui",Tableau2[[#This Row],[Niveau]]+1,D366))</f>
        <v>6</v>
      </c>
      <c r="E367" s="3" cm="1">
        <f t="array" ref="E367">MIN(IFERROR(IF(D367-{0;1;2;3;4;5;6;7}&gt;=0,MATCH(D367-{0;1;2;3;4;5;6;7},D368:D$828,0)-1,""),""))</f>
        <v>0</v>
      </c>
      <c r="F367" s="4" t="s">
        <v>20</v>
      </c>
      <c r="G367" s="4" t="s">
        <v>286</v>
      </c>
      <c r="H367" s="4" t="s">
        <v>287</v>
      </c>
      <c r="I367" s="4" t="s">
        <v>18</v>
      </c>
      <c r="J367" s="4" t="s">
        <v>18</v>
      </c>
      <c r="K367" s="5">
        <v>120</v>
      </c>
      <c r="L367" s="5">
        <v>3.94</v>
      </c>
      <c r="M367" s="5">
        <f>IFERROR(_xlfn.XLOOKUP(Tableau2[[#This Row],[Groupe rem. article]],remises!$B$2:$B$5,remises!$C$2:$C$5),0)</f>
        <v>0.53</v>
      </c>
      <c r="N367" s="5">
        <f t="shared" si="5"/>
        <v>0</v>
      </c>
      <c r="O367" s="5" t="str">
        <f ca="1">IFERROR(SUM(OFFSET(Tableau2[[#This Row],[MLP]],1,1,Tableau2[[#This Row],[nb sous niveau]],1)),"")</f>
        <v/>
      </c>
      <c r="P367" s="5">
        <f>IF(Tableau2[[#This Row],[Type Ligne Richel]]="détail",Tableau2[[#This Row],[Quantité Totale]]*Tableau2[[#This Row],[Prix unitaire HT]]*(1-Tableau2[[#This Row],[% remise ligne]])*(1+Tableau2[[#This Row],[comm]]),"")</f>
        <v>222.21599999999998</v>
      </c>
      <c r="Q367" s="5" cm="1">
        <f t="array" aca="1" ref="Q36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222.21599999999998</v>
      </c>
      <c r="R367" s="4" t="s">
        <v>35</v>
      </c>
      <c r="S367" s="5">
        <v>0.35</v>
      </c>
      <c r="T367" s="5">
        <v>42</v>
      </c>
    </row>
    <row r="368" spans="1:20" x14ac:dyDescent="0.2">
      <c r="A368" s="3">
        <v>35180000</v>
      </c>
      <c r="B368" s="4" t="s">
        <v>19</v>
      </c>
      <c r="C368" s="3">
        <v>5</v>
      </c>
      <c r="D368" s="3">
        <f>IF(Tableau2[[#This Row],[Parent]]="oui",Tableau2[[#This Row],[Niveau]]+1,IF(B367="oui",Tableau2[[#This Row],[Niveau]]+1,D367))</f>
        <v>6</v>
      </c>
      <c r="E368" s="3" cm="1">
        <f t="array" ref="E368">MIN(IFERROR(IF(D368-{0;1;2;3;4;5;6;7}&gt;=0,MATCH(D368-{0;1;2;3;4;5;6;7},D369:D$828,0)-1,""),""))</f>
        <v>0</v>
      </c>
      <c r="F368" s="4" t="s">
        <v>20</v>
      </c>
      <c r="G368" s="4" t="s">
        <v>288</v>
      </c>
      <c r="H368" s="4" t="s">
        <v>289</v>
      </c>
      <c r="I368" s="4" t="s">
        <v>18</v>
      </c>
      <c r="J368" s="4" t="s">
        <v>18</v>
      </c>
      <c r="K368" s="5">
        <v>60</v>
      </c>
      <c r="L368" s="5">
        <v>1.83</v>
      </c>
      <c r="M368" s="5">
        <f>IFERROR(_xlfn.XLOOKUP(Tableau2[[#This Row],[Groupe rem. article]],remises!$B$2:$B$5,remises!$C$2:$C$5),0)</f>
        <v>0.53</v>
      </c>
      <c r="N368" s="5">
        <f t="shared" si="5"/>
        <v>0</v>
      </c>
      <c r="O368" s="5" t="str">
        <f ca="1">IFERROR(SUM(OFFSET(Tableau2[[#This Row],[MLP]],1,1,Tableau2[[#This Row],[nb sous niveau]],1)),"")</f>
        <v/>
      </c>
      <c r="P368" s="5">
        <f>IF(Tableau2[[#This Row],[Type Ligne Richel]]="détail",Tableau2[[#This Row],[Quantité Totale]]*Tableau2[[#This Row],[Prix unitaire HT]]*(1-Tableau2[[#This Row],[% remise ligne]])*(1+Tableau2[[#This Row],[comm]]),"")</f>
        <v>51.606000000000002</v>
      </c>
      <c r="Q368" s="5" cm="1">
        <f t="array" aca="1" ref="Q36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51.606000000000002</v>
      </c>
      <c r="R368" s="4" t="s">
        <v>35</v>
      </c>
      <c r="S368" s="5">
        <v>0.21</v>
      </c>
      <c r="T368" s="5">
        <v>12.6</v>
      </c>
    </row>
    <row r="369" spans="1:20" x14ac:dyDescent="0.2">
      <c r="A369" s="3">
        <v>35190000</v>
      </c>
      <c r="B369" s="4" t="s">
        <v>19</v>
      </c>
      <c r="C369" s="3">
        <v>5</v>
      </c>
      <c r="D369" s="3">
        <f>IF(Tableau2[[#This Row],[Parent]]="oui",Tableau2[[#This Row],[Niveau]]+1,IF(B368="oui",Tableau2[[#This Row],[Niveau]]+1,D368))</f>
        <v>6</v>
      </c>
      <c r="E369" s="3" cm="1">
        <f t="array" ref="E369">MIN(IFERROR(IF(D369-{0;1;2;3;4;5;6;7}&gt;=0,MATCH(D369-{0;1;2;3;4;5;6;7},D370:D$828,0)-1,""),""))</f>
        <v>0</v>
      </c>
      <c r="F369" s="4" t="s">
        <v>20</v>
      </c>
      <c r="G369" s="4" t="s">
        <v>189</v>
      </c>
      <c r="H369" s="4" t="s">
        <v>190</v>
      </c>
      <c r="I369" s="4" t="s">
        <v>18</v>
      </c>
      <c r="J369" s="4" t="s">
        <v>18</v>
      </c>
      <c r="K369" s="5">
        <v>240</v>
      </c>
      <c r="L369" s="5">
        <v>0.33</v>
      </c>
      <c r="M369" s="5">
        <f>IFERROR(_xlfn.XLOOKUP(Tableau2[[#This Row],[Groupe rem. article]],remises!$B$2:$B$5,remises!$C$2:$C$5),0)</f>
        <v>0.53</v>
      </c>
      <c r="N369" s="5">
        <f t="shared" si="5"/>
        <v>0</v>
      </c>
      <c r="O369" s="5" t="str">
        <f ca="1">IFERROR(SUM(OFFSET(Tableau2[[#This Row],[MLP]],1,1,Tableau2[[#This Row],[nb sous niveau]],1)),"")</f>
        <v/>
      </c>
      <c r="P369" s="5">
        <f>IF(Tableau2[[#This Row],[Type Ligne Richel]]="détail",Tableau2[[#This Row],[Quantité Totale]]*Tableau2[[#This Row],[Prix unitaire HT]]*(1-Tableau2[[#This Row],[% remise ligne]])*(1+Tableau2[[#This Row],[comm]]),"")</f>
        <v>37.223999999999997</v>
      </c>
      <c r="Q369" s="5" cm="1">
        <f t="array" aca="1" ref="Q36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37.223999999999997</v>
      </c>
      <c r="R369" s="4" t="s">
        <v>35</v>
      </c>
      <c r="S369" s="5">
        <v>0.02</v>
      </c>
      <c r="T369" s="5">
        <v>4.8</v>
      </c>
    </row>
    <row r="370" spans="1:20" x14ac:dyDescent="0.2">
      <c r="A370" s="3">
        <v>35200000</v>
      </c>
      <c r="B370" s="4" t="s">
        <v>19</v>
      </c>
      <c r="C370" s="3">
        <v>5</v>
      </c>
      <c r="D370" s="3">
        <f>IF(Tableau2[[#This Row],[Parent]]="oui",Tableau2[[#This Row],[Niveau]]+1,IF(B369="oui",Tableau2[[#This Row],[Niveau]]+1,D369))</f>
        <v>6</v>
      </c>
      <c r="E370" s="3" cm="1">
        <f t="array" ref="E370">MIN(IFERROR(IF(D370-{0;1;2;3;4;5;6;7}&gt;=0,MATCH(D370-{0;1;2;3;4;5;6;7},D371:D$828,0)-1,""),""))</f>
        <v>0</v>
      </c>
      <c r="F370" s="4" t="s">
        <v>20</v>
      </c>
      <c r="G370" s="4" t="s">
        <v>56</v>
      </c>
      <c r="H370" s="4" t="s">
        <v>57</v>
      </c>
      <c r="I370" s="4" t="s">
        <v>18</v>
      </c>
      <c r="J370" s="4" t="s">
        <v>18</v>
      </c>
      <c r="K370" s="5">
        <v>180</v>
      </c>
      <c r="L370" s="5">
        <v>7.0000000000000007E-2</v>
      </c>
      <c r="M370" s="5">
        <f>IFERROR(_xlfn.XLOOKUP(Tableau2[[#This Row],[Groupe rem. article]],remises!$B$2:$B$5,remises!$C$2:$C$5),0)</f>
        <v>0.53</v>
      </c>
      <c r="N370" s="5">
        <f t="shared" si="5"/>
        <v>0</v>
      </c>
      <c r="O370" s="5" t="str">
        <f ca="1">IFERROR(SUM(OFFSET(Tableau2[[#This Row],[MLP]],1,1,Tableau2[[#This Row],[nb sous niveau]],1)),"")</f>
        <v/>
      </c>
      <c r="P370" s="5">
        <f>IF(Tableau2[[#This Row],[Type Ligne Richel]]="détail",Tableau2[[#This Row],[Quantité Totale]]*Tableau2[[#This Row],[Prix unitaire HT]]*(1-Tableau2[[#This Row],[% remise ligne]])*(1+Tableau2[[#This Row],[comm]]),"")</f>
        <v>5.9220000000000006</v>
      </c>
      <c r="Q370" s="5" cm="1">
        <f t="array" aca="1" ref="Q37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5.9220000000000006</v>
      </c>
      <c r="R370" s="4" t="s">
        <v>35</v>
      </c>
      <c r="S370" s="5">
        <v>3.0000000000000001E-3</v>
      </c>
      <c r="T370" s="5">
        <v>0.54</v>
      </c>
    </row>
    <row r="371" spans="1:20" x14ac:dyDescent="0.2">
      <c r="A371" s="3">
        <v>35210000</v>
      </c>
      <c r="B371" s="4" t="s">
        <v>19</v>
      </c>
      <c r="C371" s="3">
        <v>5</v>
      </c>
      <c r="D371" s="3">
        <f>IF(Tableau2[[#This Row],[Parent]]="oui",Tableau2[[#This Row],[Niveau]]+1,IF(B370="oui",Tableau2[[#This Row],[Niveau]]+1,D370))</f>
        <v>6</v>
      </c>
      <c r="E371" s="3" cm="1">
        <f t="array" ref="E371">MIN(IFERROR(IF(D371-{0;1;2;3;4;5;6;7}&gt;=0,MATCH(D371-{0;1;2;3;4;5;6;7},D372:D$828,0)-1,""),""))</f>
        <v>0</v>
      </c>
      <c r="F371" s="4" t="s">
        <v>20</v>
      </c>
      <c r="G371" s="4" t="s">
        <v>50</v>
      </c>
      <c r="H371" s="4" t="s">
        <v>51</v>
      </c>
      <c r="I371" s="4" t="s">
        <v>18</v>
      </c>
      <c r="J371" s="4" t="s">
        <v>18</v>
      </c>
      <c r="K371" s="5">
        <v>1380</v>
      </c>
      <c r="L371" s="5">
        <v>0.09</v>
      </c>
      <c r="M371" s="5">
        <f>IFERROR(_xlfn.XLOOKUP(Tableau2[[#This Row],[Groupe rem. article]],remises!$B$2:$B$5,remises!$C$2:$C$5),0)</f>
        <v>0.53</v>
      </c>
      <c r="N371" s="5">
        <f t="shared" si="5"/>
        <v>0</v>
      </c>
      <c r="O371" s="5" t="str">
        <f ca="1">IFERROR(SUM(OFFSET(Tableau2[[#This Row],[MLP]],1,1,Tableau2[[#This Row],[nb sous niveau]],1)),"")</f>
        <v/>
      </c>
      <c r="P371" s="5">
        <f>IF(Tableau2[[#This Row],[Type Ligne Richel]]="détail",Tableau2[[#This Row],[Quantité Totale]]*Tableau2[[#This Row],[Prix unitaire HT]]*(1-Tableau2[[#This Row],[% remise ligne]])*(1+Tableau2[[#This Row],[comm]]),"")</f>
        <v>58.373999999999988</v>
      </c>
      <c r="Q371" s="5" cm="1">
        <f t="array" aca="1" ref="Q37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58.373999999999988</v>
      </c>
      <c r="R371" s="4" t="s">
        <v>35</v>
      </c>
      <c r="S371" s="5">
        <v>5.0000000000000001E-3</v>
      </c>
      <c r="T371" s="5">
        <v>6.9</v>
      </c>
    </row>
    <row r="372" spans="1:20" x14ac:dyDescent="0.2">
      <c r="A372" s="3">
        <v>35220000</v>
      </c>
      <c r="B372" s="4" t="s">
        <v>19</v>
      </c>
      <c r="C372" s="3">
        <v>5</v>
      </c>
      <c r="D372" s="3">
        <f>IF(Tableau2[[#This Row],[Parent]]="oui",Tableau2[[#This Row],[Niveau]]+1,IF(B371="oui",Tableau2[[#This Row],[Niveau]]+1,D371))</f>
        <v>6</v>
      </c>
      <c r="E372" s="3" cm="1">
        <f t="array" ref="E372">MIN(IFERROR(IF(D372-{0;1;2;3;4;5;6;7}&gt;=0,MATCH(D372-{0;1;2;3;4;5;6;7},D373:D$828,0)-1,""),""))</f>
        <v>0</v>
      </c>
      <c r="F372" s="4" t="s">
        <v>20</v>
      </c>
      <c r="G372" s="4" t="s">
        <v>294</v>
      </c>
      <c r="H372" s="4" t="s">
        <v>295</v>
      </c>
      <c r="I372" s="4" t="s">
        <v>18</v>
      </c>
      <c r="J372" s="4" t="s">
        <v>18</v>
      </c>
      <c r="K372" s="5">
        <v>60</v>
      </c>
      <c r="L372" s="5">
        <v>2.46</v>
      </c>
      <c r="M372" s="5">
        <f>IFERROR(_xlfn.XLOOKUP(Tableau2[[#This Row],[Groupe rem. article]],remises!$B$2:$B$5,remises!$C$2:$C$5),0)</f>
        <v>0.53</v>
      </c>
      <c r="N372" s="5">
        <f t="shared" si="5"/>
        <v>0</v>
      </c>
      <c r="O372" s="5" t="str">
        <f ca="1">IFERROR(SUM(OFFSET(Tableau2[[#This Row],[MLP]],1,1,Tableau2[[#This Row],[nb sous niveau]],1)),"")</f>
        <v/>
      </c>
      <c r="P372" s="5">
        <f>IF(Tableau2[[#This Row],[Type Ligne Richel]]="détail",Tableau2[[#This Row],[Quantité Totale]]*Tableau2[[#This Row],[Prix unitaire HT]]*(1-Tableau2[[#This Row],[% remise ligne]])*(1+Tableau2[[#This Row],[comm]]),"")</f>
        <v>69.372</v>
      </c>
      <c r="Q372" s="5" cm="1">
        <f t="array" aca="1" ref="Q37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69.372</v>
      </c>
      <c r="R372" s="4" t="s">
        <v>35</v>
      </c>
      <c r="S372" s="5">
        <v>0.27</v>
      </c>
      <c r="T372" s="5">
        <v>16.2</v>
      </c>
    </row>
    <row r="373" spans="1:20" x14ac:dyDescent="0.2">
      <c r="A373" s="3">
        <v>35230000</v>
      </c>
      <c r="B373" s="4" t="s">
        <v>19</v>
      </c>
      <c r="C373" s="3">
        <v>5</v>
      </c>
      <c r="D373" s="3">
        <f>IF(Tableau2[[#This Row],[Parent]]="oui",Tableau2[[#This Row],[Niveau]]+1,IF(B372="oui",Tableau2[[#This Row],[Niveau]]+1,D372))</f>
        <v>6</v>
      </c>
      <c r="E373" s="3" cm="1">
        <f t="array" ref="E373">MIN(IFERROR(IF(D373-{0;1;2;3;4;5;6;7}&gt;=0,MATCH(D373-{0;1;2;3;4;5;6;7},D374:D$828,0)-1,""),""))</f>
        <v>0</v>
      </c>
      <c r="F373" s="4" t="s">
        <v>20</v>
      </c>
      <c r="G373" s="4" t="s">
        <v>296</v>
      </c>
      <c r="H373" s="4" t="s">
        <v>297</v>
      </c>
      <c r="I373" s="4" t="s">
        <v>18</v>
      </c>
      <c r="J373" s="4" t="s">
        <v>18</v>
      </c>
      <c r="K373" s="5">
        <v>120</v>
      </c>
      <c r="L373" s="5">
        <v>0.18</v>
      </c>
      <c r="M373" s="5">
        <f>IFERROR(_xlfn.XLOOKUP(Tableau2[[#This Row],[Groupe rem. article]],remises!$B$2:$B$5,remises!$C$2:$C$5),0)</f>
        <v>0.53</v>
      </c>
      <c r="N373" s="5">
        <f t="shared" si="5"/>
        <v>0</v>
      </c>
      <c r="O373" s="5" t="str">
        <f ca="1">IFERROR(SUM(OFFSET(Tableau2[[#This Row],[MLP]],1,1,Tableau2[[#This Row],[nb sous niveau]],1)),"")</f>
        <v/>
      </c>
      <c r="P373" s="5">
        <f>IF(Tableau2[[#This Row],[Type Ligne Richel]]="détail",Tableau2[[#This Row],[Quantité Totale]]*Tableau2[[#This Row],[Prix unitaire HT]]*(1-Tableau2[[#This Row],[% remise ligne]])*(1+Tableau2[[#This Row],[comm]]),"")</f>
        <v>10.151999999999999</v>
      </c>
      <c r="Q373" s="5" cm="1">
        <f t="array" aca="1" ref="Q37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10.151999999999999</v>
      </c>
      <c r="R373" s="4" t="s">
        <v>35</v>
      </c>
      <c r="S373" s="5">
        <v>1.2999999999999999E-2</v>
      </c>
      <c r="T373" s="5">
        <v>1.56</v>
      </c>
    </row>
    <row r="374" spans="1:20" x14ac:dyDescent="0.2">
      <c r="A374" s="3">
        <v>35240000</v>
      </c>
      <c r="B374" s="4" t="s">
        <v>19</v>
      </c>
      <c r="C374" s="3">
        <v>5</v>
      </c>
      <c r="D374" s="3">
        <f>IF(Tableau2[[#This Row],[Parent]]="oui",Tableau2[[#This Row],[Niveau]]+1,IF(B373="oui",Tableau2[[#This Row],[Niveau]]+1,D373))</f>
        <v>6</v>
      </c>
      <c r="E374" s="3" cm="1">
        <f t="array" ref="E374">MIN(IFERROR(IF(D374-{0;1;2;3;4;5;6;7}&gt;=0,MATCH(D374-{0;1;2;3;4;5;6;7},D375:D$828,0)-1,""),""))</f>
        <v>0</v>
      </c>
      <c r="F374" s="4" t="s">
        <v>20</v>
      </c>
      <c r="G374" s="4" t="s">
        <v>298</v>
      </c>
      <c r="H374" s="4" t="s">
        <v>299</v>
      </c>
      <c r="I374" s="4" t="s">
        <v>18</v>
      </c>
      <c r="J374" s="4" t="s">
        <v>18</v>
      </c>
      <c r="K374" s="5">
        <v>60</v>
      </c>
      <c r="L374" s="5">
        <v>4.22</v>
      </c>
      <c r="M374" s="5">
        <f>IFERROR(_xlfn.XLOOKUP(Tableau2[[#This Row],[Groupe rem. article]],remises!$B$2:$B$5,remises!$C$2:$C$5),0)</f>
        <v>0.53</v>
      </c>
      <c r="N374" s="5">
        <f t="shared" si="5"/>
        <v>0</v>
      </c>
      <c r="O374" s="5" t="str">
        <f ca="1">IFERROR(SUM(OFFSET(Tableau2[[#This Row],[MLP]],1,1,Tableau2[[#This Row],[nb sous niveau]],1)),"")</f>
        <v/>
      </c>
      <c r="P374" s="5">
        <f>IF(Tableau2[[#This Row],[Type Ligne Richel]]="détail",Tableau2[[#This Row],[Quantité Totale]]*Tableau2[[#This Row],[Prix unitaire HT]]*(1-Tableau2[[#This Row],[% remise ligne]])*(1+Tableau2[[#This Row],[comm]]),"")</f>
        <v>119.00399999999999</v>
      </c>
      <c r="Q374" s="5" cm="1">
        <f t="array" aca="1" ref="Q37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119.00399999999999</v>
      </c>
      <c r="R374" s="4" t="s">
        <v>35</v>
      </c>
      <c r="S374" s="5">
        <v>0.26</v>
      </c>
      <c r="T374" s="5">
        <v>15.6</v>
      </c>
    </row>
    <row r="375" spans="1:20" x14ac:dyDescent="0.2">
      <c r="A375" s="3">
        <v>36000000</v>
      </c>
      <c r="B375" s="4" t="s">
        <v>14</v>
      </c>
      <c r="C375" s="3">
        <v>2</v>
      </c>
      <c r="D375" s="3">
        <f>IF(Tableau2[[#This Row],[Parent]]="oui",Tableau2[[#This Row],[Niveau]]+1,IF(B374="oui",Tableau2[[#This Row],[Niveau]]+1,D374))</f>
        <v>3</v>
      </c>
      <c r="E375" s="3" cm="1">
        <f t="array" ref="E375">MIN(IFERROR(IF(D375-{0;1;2;3;4;5;6;7}&gt;=0,MATCH(D375-{0;1;2;3;4;5;6;7},D376:D$828,0)-1,""),""))</f>
        <v>7</v>
      </c>
      <c r="F375" s="4" t="s">
        <v>15</v>
      </c>
      <c r="G375" s="4" t="s">
        <v>18</v>
      </c>
      <c r="H375" s="4" t="s">
        <v>312</v>
      </c>
      <c r="I375" s="4" t="s">
        <v>18</v>
      </c>
      <c r="J375" s="4" t="s">
        <v>18</v>
      </c>
      <c r="K375" s="5">
        <v>1</v>
      </c>
      <c r="L375" s="5">
        <v>2203.58</v>
      </c>
      <c r="M375" s="5">
        <f>IFERROR(_xlfn.XLOOKUP(Tableau2[[#This Row],[Groupe rem. article]],remises!$B$2:$B$5,remises!$C$2:$C$5),0)</f>
        <v>0</v>
      </c>
      <c r="N375" s="5">
        <f t="shared" si="5"/>
        <v>0</v>
      </c>
      <c r="O375" s="5">
        <f ca="1">IFERROR(SUM(OFFSET(Tableau2[[#This Row],[MLP]],1,1,Tableau2[[#This Row],[nb sous niveau]],1)),"")</f>
        <v>957.16735200000005</v>
      </c>
      <c r="P375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375" s="5" cm="1">
        <f t="array" aca="1" ref="Q37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957.16735200000005</v>
      </c>
      <c r="R375" s="4" t="s">
        <v>18</v>
      </c>
      <c r="S375" s="5">
        <v>4.117</v>
      </c>
      <c r="T375" s="5">
        <v>290.77415999999999</v>
      </c>
    </row>
    <row r="376" spans="1:20" x14ac:dyDescent="0.2">
      <c r="A376" s="3">
        <v>37000000</v>
      </c>
      <c r="B376" s="4" t="s">
        <v>14</v>
      </c>
      <c r="C376" s="3">
        <v>3</v>
      </c>
      <c r="D376" s="3">
        <f>IF(Tableau2[[#This Row],[Parent]]="oui",Tableau2[[#This Row],[Niveau]]+1,IF(B375="oui",Tableau2[[#This Row],[Niveau]]+1,D375))</f>
        <v>4</v>
      </c>
      <c r="E376" s="3" cm="1">
        <f t="array" ref="E376">MIN(IFERROR(IF(D376-{0;1;2;3;4;5;6;7}&gt;=0,MATCH(D376-{0;1;2;3;4;5;6;7},D377:D$828,0)-1,""),""))</f>
        <v>6</v>
      </c>
      <c r="F376" s="4" t="s">
        <v>15</v>
      </c>
      <c r="G376" s="4" t="s">
        <v>18</v>
      </c>
      <c r="H376" s="4" t="s">
        <v>313</v>
      </c>
      <c r="I376" s="4" t="s">
        <v>18</v>
      </c>
      <c r="J376" s="4" t="s">
        <v>18</v>
      </c>
      <c r="K376" s="5">
        <v>1</v>
      </c>
      <c r="L376" s="5">
        <v>2203.58</v>
      </c>
      <c r="M376" s="5">
        <f>IFERROR(_xlfn.XLOOKUP(Tableau2[[#This Row],[Groupe rem. article]],remises!$B$2:$B$5,remises!$C$2:$C$5),0)</f>
        <v>0</v>
      </c>
      <c r="N376" s="5">
        <f t="shared" si="5"/>
        <v>0</v>
      </c>
      <c r="O376" s="5">
        <f ca="1">IFERROR(SUM(OFFSET(Tableau2[[#This Row],[MLP]],1,1,Tableau2[[#This Row],[nb sous niveau]],1)),"")</f>
        <v>957.16735200000005</v>
      </c>
      <c r="P37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376" s="5" cm="1">
        <f t="array" aca="1" ref="Q37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957.16735200000005</v>
      </c>
      <c r="R376" s="4" t="s">
        <v>18</v>
      </c>
      <c r="S376" s="5">
        <v>4.117</v>
      </c>
      <c r="T376" s="5">
        <v>290.77415999999999</v>
      </c>
    </row>
    <row r="377" spans="1:20" x14ac:dyDescent="0.2">
      <c r="A377" s="3">
        <v>38000000</v>
      </c>
      <c r="B377" s="4" t="s">
        <v>14</v>
      </c>
      <c r="C377" s="3">
        <v>4</v>
      </c>
      <c r="D377" s="3">
        <f>IF(Tableau2[[#This Row],[Parent]]="oui",Tableau2[[#This Row],[Niveau]]+1,IF(B376="oui",Tableau2[[#This Row],[Niveau]]+1,D376))</f>
        <v>5</v>
      </c>
      <c r="E377" s="3" cm="1">
        <f t="array" ref="E377">MIN(IFERROR(IF(D377-{0;1;2;3;4;5;6;7}&gt;=0,MATCH(D377-{0;1;2;3;4;5;6;7},D378:D$828,0)-1,""),""))</f>
        <v>5</v>
      </c>
      <c r="F377" s="4" t="s">
        <v>23</v>
      </c>
      <c r="G377" s="4" t="s">
        <v>314</v>
      </c>
      <c r="H377" s="4" t="s">
        <v>315</v>
      </c>
      <c r="I377" s="4" t="s">
        <v>18</v>
      </c>
      <c r="J377" s="4" t="s">
        <v>18</v>
      </c>
      <c r="K377" s="5">
        <v>36</v>
      </c>
      <c r="L377" s="5">
        <v>61.210555555555558</v>
      </c>
      <c r="M377" s="5">
        <f>IFERROR(_xlfn.XLOOKUP(Tableau2[[#This Row],[Groupe rem. article]],remises!$B$2:$B$5,remises!$C$2:$C$5),0)</f>
        <v>0</v>
      </c>
      <c r="N377" s="5">
        <f t="shared" si="5"/>
        <v>0</v>
      </c>
      <c r="O377" s="5">
        <f ca="1">IFERROR(SUM(OFFSET(Tableau2[[#This Row],[MLP]],1,1,Tableau2[[#This Row],[nb sous niveau]],1)),"")</f>
        <v>957.16735200000005</v>
      </c>
      <c r="P377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377" s="5" cm="1">
        <f t="array" aca="1" ref="Q37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957.16735200000005</v>
      </c>
      <c r="R377" s="4" t="s">
        <v>18</v>
      </c>
      <c r="S377" s="5">
        <v>4.117</v>
      </c>
      <c r="T377" s="5">
        <v>290.77415999999999</v>
      </c>
    </row>
    <row r="378" spans="1:20" x14ac:dyDescent="0.2">
      <c r="A378" s="3">
        <v>38010000</v>
      </c>
      <c r="B378" s="4" t="s">
        <v>19</v>
      </c>
      <c r="C378" s="3">
        <v>5</v>
      </c>
      <c r="D378" s="3">
        <f>IF(Tableau2[[#This Row],[Parent]]="oui",Tableau2[[#This Row],[Niveau]]+1,IF(B377="oui",Tableau2[[#This Row],[Niveau]]+1,D377))</f>
        <v>6</v>
      </c>
      <c r="E378" s="3" cm="1">
        <f t="array" ref="E378">MIN(IFERROR(IF(D378-{0;1;2;3;4;5;6;7}&gt;=0,MATCH(D378-{0;1;2;3;4;5;6;7},D379:D$828,0)-1,""),""))</f>
        <v>0</v>
      </c>
      <c r="F378" s="4" t="s">
        <v>20</v>
      </c>
      <c r="G378" s="4" t="s">
        <v>205</v>
      </c>
      <c r="H378" s="4" t="s">
        <v>206</v>
      </c>
      <c r="I378" s="4" t="s">
        <v>18</v>
      </c>
      <c r="J378" s="4" t="s">
        <v>18</v>
      </c>
      <c r="K378" s="5">
        <v>96.12</v>
      </c>
      <c r="L378" s="5">
        <v>2.73</v>
      </c>
      <c r="M378" s="5">
        <f>IFERROR(_xlfn.XLOOKUP(Tableau2[[#This Row],[Groupe rem. article]],remises!$B$2:$B$5,remises!$C$2:$C$5),0)</f>
        <v>0.53</v>
      </c>
      <c r="N378" s="5">
        <f t="shared" si="5"/>
        <v>0</v>
      </c>
      <c r="O378" s="5" t="str">
        <f ca="1">IFERROR(SUM(OFFSET(Tableau2[[#This Row],[MLP]],1,1,Tableau2[[#This Row],[nb sous niveau]],1)),"")</f>
        <v/>
      </c>
      <c r="P378" s="5">
        <f>IF(Tableau2[[#This Row],[Type Ligne Richel]]="détail",Tableau2[[#This Row],[Quantité Totale]]*Tableau2[[#This Row],[Prix unitaire HT]]*(1-Tableau2[[#This Row],[% remise ligne]])*(1+Tableau2[[#This Row],[comm]]),"")</f>
        <v>123.33157199999999</v>
      </c>
      <c r="Q378" s="5" cm="1">
        <f t="array" aca="1" ref="Q37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123.33157199999999</v>
      </c>
      <c r="R378" s="4" t="s">
        <v>35</v>
      </c>
      <c r="S378" s="5">
        <v>0.3</v>
      </c>
      <c r="T378" s="5">
        <v>28.835999999999999</v>
      </c>
    </row>
    <row r="379" spans="1:20" x14ac:dyDescent="0.2">
      <c r="A379" s="3">
        <v>38020000</v>
      </c>
      <c r="B379" s="4" t="s">
        <v>19</v>
      </c>
      <c r="C379" s="3">
        <v>5</v>
      </c>
      <c r="D379" s="3">
        <f>IF(Tableau2[[#This Row],[Parent]]="oui",Tableau2[[#This Row],[Niveau]]+1,IF(B378="oui",Tableau2[[#This Row],[Niveau]]+1,D378))</f>
        <v>6</v>
      </c>
      <c r="E379" s="3" cm="1">
        <f t="array" ref="E379">MIN(IFERROR(IF(D379-{0;1;2;3;4;5;6;7}&gt;=0,MATCH(D379-{0;1;2;3;4;5;6;7},D380:D$828,0)-1,""),""))</f>
        <v>0</v>
      </c>
      <c r="F379" s="4" t="s">
        <v>20</v>
      </c>
      <c r="G379" s="4" t="s">
        <v>207</v>
      </c>
      <c r="H379" s="4" t="s">
        <v>208</v>
      </c>
      <c r="I379" s="4" t="s">
        <v>18</v>
      </c>
      <c r="J379" s="4" t="s">
        <v>18</v>
      </c>
      <c r="K379" s="5">
        <v>96.12</v>
      </c>
      <c r="L379" s="5">
        <v>1.45</v>
      </c>
      <c r="M379" s="5">
        <f>IFERROR(_xlfn.XLOOKUP(Tableau2[[#This Row],[Groupe rem. article]],remises!$B$2:$B$5,remises!$C$2:$C$5),0)</f>
        <v>0.53</v>
      </c>
      <c r="N379" s="5">
        <f t="shared" si="5"/>
        <v>0</v>
      </c>
      <c r="O379" s="5" t="str">
        <f ca="1">IFERROR(SUM(OFFSET(Tableau2[[#This Row],[MLP]],1,1,Tableau2[[#This Row],[nb sous niveau]],1)),"")</f>
        <v/>
      </c>
      <c r="P379" s="5">
        <f>IF(Tableau2[[#This Row],[Type Ligne Richel]]="détail",Tableau2[[#This Row],[Quantité Totale]]*Tableau2[[#This Row],[Prix unitaire HT]]*(1-Tableau2[[#This Row],[% remise ligne]])*(1+Tableau2[[#This Row],[comm]]),"")</f>
        <v>65.505779999999987</v>
      </c>
      <c r="Q379" s="5" cm="1">
        <f t="array" aca="1" ref="Q37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65.505779999999987</v>
      </c>
      <c r="R379" s="4" t="s">
        <v>35</v>
      </c>
      <c r="S379" s="5">
        <v>0.14299999999999999</v>
      </c>
      <c r="T379" s="5">
        <v>13.74516</v>
      </c>
    </row>
    <row r="380" spans="1:20" x14ac:dyDescent="0.2">
      <c r="A380" s="3">
        <v>38030000</v>
      </c>
      <c r="B380" s="4" t="s">
        <v>19</v>
      </c>
      <c r="C380" s="3">
        <v>5</v>
      </c>
      <c r="D380" s="3">
        <f>IF(Tableau2[[#This Row],[Parent]]="oui",Tableau2[[#This Row],[Niveau]]+1,IF(B379="oui",Tableau2[[#This Row],[Niveau]]+1,D379))</f>
        <v>6</v>
      </c>
      <c r="E380" s="3" cm="1">
        <f t="array" ref="E380">MIN(IFERROR(IF(D380-{0;1;2;3;4;5;6;7}&gt;=0,MATCH(D380-{0;1;2;3;4;5;6;7},D381:D$828,0)-1,""),""))</f>
        <v>0</v>
      </c>
      <c r="F380" s="4" t="s">
        <v>20</v>
      </c>
      <c r="G380" s="4" t="s">
        <v>187</v>
      </c>
      <c r="H380" s="4" t="s">
        <v>188</v>
      </c>
      <c r="I380" s="4" t="s">
        <v>18</v>
      </c>
      <c r="J380" s="4" t="s">
        <v>18</v>
      </c>
      <c r="K380" s="5">
        <v>1152</v>
      </c>
      <c r="L380" s="5">
        <v>0.06</v>
      </c>
      <c r="M380" s="5">
        <f>IFERROR(_xlfn.XLOOKUP(Tableau2[[#This Row],[Groupe rem. article]],remises!$B$2:$B$5,remises!$C$2:$C$5),0)</f>
        <v>0.53</v>
      </c>
      <c r="N380" s="5">
        <f t="shared" si="5"/>
        <v>0</v>
      </c>
      <c r="O380" s="5" t="str">
        <f ca="1">IFERROR(SUM(OFFSET(Tableau2[[#This Row],[MLP]],1,1,Tableau2[[#This Row],[nb sous niveau]],1)),"")</f>
        <v/>
      </c>
      <c r="P380" s="5">
        <f>IF(Tableau2[[#This Row],[Type Ligne Richel]]="détail",Tableau2[[#This Row],[Quantité Totale]]*Tableau2[[#This Row],[Prix unitaire HT]]*(1-Tableau2[[#This Row],[% remise ligne]])*(1+Tableau2[[#This Row],[comm]]),"")</f>
        <v>32.486400000000003</v>
      </c>
      <c r="Q380" s="5" cm="1">
        <f t="array" aca="1" ref="Q38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32.486400000000003</v>
      </c>
      <c r="R380" s="4" t="s">
        <v>35</v>
      </c>
      <c r="S380" s="5">
        <v>3.0000000000000001E-3</v>
      </c>
      <c r="T380" s="5">
        <v>3.456</v>
      </c>
    </row>
    <row r="381" spans="1:20" x14ac:dyDescent="0.2">
      <c r="A381" s="3">
        <v>38040000</v>
      </c>
      <c r="B381" s="4" t="s">
        <v>19</v>
      </c>
      <c r="C381" s="3">
        <v>5</v>
      </c>
      <c r="D381" s="3">
        <f>IF(Tableau2[[#This Row],[Parent]]="oui",Tableau2[[#This Row],[Niveau]]+1,IF(B380="oui",Tableau2[[#This Row],[Niveau]]+1,D380))</f>
        <v>6</v>
      </c>
      <c r="E381" s="3" cm="1">
        <f t="array" ref="E381">MIN(IFERROR(IF(D381-{0;1;2;3;4;5;6;7}&gt;=0,MATCH(D381-{0;1;2;3;4;5;6;7},D382:D$828,0)-1,""),""))</f>
        <v>0</v>
      </c>
      <c r="F381" s="4" t="s">
        <v>20</v>
      </c>
      <c r="G381" s="4" t="s">
        <v>228</v>
      </c>
      <c r="H381" s="4" t="s">
        <v>229</v>
      </c>
      <c r="I381" s="4" t="s">
        <v>18</v>
      </c>
      <c r="J381" s="4" t="s">
        <v>18</v>
      </c>
      <c r="K381" s="5">
        <v>72</v>
      </c>
      <c r="L381" s="5">
        <v>21.81</v>
      </c>
      <c r="M381" s="5">
        <f>IFERROR(_xlfn.XLOOKUP(Tableau2[[#This Row],[Groupe rem. article]],remises!$B$2:$B$5,remises!$C$2:$C$5),0)</f>
        <v>0.57999999999999996</v>
      </c>
      <c r="N381" s="5">
        <f t="shared" si="5"/>
        <v>0</v>
      </c>
      <c r="O381" s="5" t="str">
        <f ca="1">IFERROR(SUM(OFFSET(Tableau2[[#This Row],[MLP]],1,1,Tableau2[[#This Row],[nb sous niveau]],1)),"")</f>
        <v/>
      </c>
      <c r="P381" s="5">
        <f>IF(Tableau2[[#This Row],[Type Ligne Richel]]="détail",Tableau2[[#This Row],[Quantité Totale]]*Tableau2[[#This Row],[Prix unitaire HT]]*(1-Tableau2[[#This Row],[% remise ligne]])*(1+Tableau2[[#This Row],[comm]]),"")</f>
        <v>659.53440000000001</v>
      </c>
      <c r="Q381" s="5" cm="1">
        <f t="array" aca="1" ref="Q38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659.53440000000001</v>
      </c>
      <c r="R381" s="4" t="s">
        <v>26</v>
      </c>
      <c r="S381" s="5">
        <v>3.2959999999999998</v>
      </c>
      <c r="T381" s="5">
        <v>237.31200000000001</v>
      </c>
    </row>
    <row r="382" spans="1:20" x14ac:dyDescent="0.2">
      <c r="A382" s="3">
        <v>38050000</v>
      </c>
      <c r="B382" s="4" t="s">
        <v>19</v>
      </c>
      <c r="C382" s="3">
        <v>5</v>
      </c>
      <c r="D382" s="3">
        <f>IF(Tableau2[[#This Row],[Parent]]="oui",Tableau2[[#This Row],[Niveau]]+1,IF(B381="oui",Tableau2[[#This Row],[Niveau]]+1,D381))</f>
        <v>6</v>
      </c>
      <c r="E382" s="3" cm="1">
        <f t="array" ref="E382">MIN(IFERROR(IF(D382-{0;1;2;3;4;5;6;7}&gt;=0,MATCH(D382-{0;1;2;3;4;5;6;7},D383:D$828,0)-1,""),""))</f>
        <v>0</v>
      </c>
      <c r="F382" s="4" t="s">
        <v>20</v>
      </c>
      <c r="G382" s="4" t="s">
        <v>316</v>
      </c>
      <c r="H382" s="4" t="s">
        <v>317</v>
      </c>
      <c r="I382" s="4" t="s">
        <v>18</v>
      </c>
      <c r="J382" s="4" t="s">
        <v>18</v>
      </c>
      <c r="K382" s="5">
        <v>19.8</v>
      </c>
      <c r="L382" s="5">
        <v>8.1999999999999993</v>
      </c>
      <c r="M382" s="5">
        <f>IFERROR(_xlfn.XLOOKUP(Tableau2[[#This Row],[Groupe rem. article]],remises!$B$2:$B$5,remises!$C$2:$C$5),0)</f>
        <v>0.53</v>
      </c>
      <c r="N382" s="5">
        <f t="shared" si="5"/>
        <v>0</v>
      </c>
      <c r="O382" s="5" t="str">
        <f ca="1">IFERROR(SUM(OFFSET(Tableau2[[#This Row],[MLP]],1,1,Tableau2[[#This Row],[nb sous niveau]],1)),"")</f>
        <v/>
      </c>
      <c r="P382" s="5">
        <f>IF(Tableau2[[#This Row],[Type Ligne Richel]]="détail",Tableau2[[#This Row],[Quantité Totale]]*Tableau2[[#This Row],[Prix unitaire HT]]*(1-Tableau2[[#This Row],[% remise ligne]])*(1+Tableau2[[#This Row],[comm]]),"")</f>
        <v>76.30919999999999</v>
      </c>
      <c r="Q382" s="5" cm="1">
        <f t="array" aca="1" ref="Q38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76.30919999999999</v>
      </c>
      <c r="R382" s="4" t="s">
        <v>35</v>
      </c>
      <c r="S382" s="5">
        <v>0.375</v>
      </c>
      <c r="T382" s="5">
        <v>7.4249999999999998</v>
      </c>
    </row>
    <row r="383" spans="1:20" x14ac:dyDescent="0.2">
      <c r="A383" s="3">
        <v>39000000</v>
      </c>
      <c r="B383" s="4" t="s">
        <v>14</v>
      </c>
      <c r="C383" s="3">
        <v>2</v>
      </c>
      <c r="D383" s="3">
        <f>IF(Tableau2[[#This Row],[Parent]]="oui",Tableau2[[#This Row],[Niveau]]+1,IF(B382="oui",Tableau2[[#This Row],[Niveau]]+1,D382))</f>
        <v>3</v>
      </c>
      <c r="E383" s="3" cm="1">
        <f t="array" ref="E383">MIN(IFERROR(IF(D383-{0;1;2;3;4;5;6;7}&gt;=0,MATCH(D383-{0;1;2;3;4;5;6;7},D384:D$828,0)-1,""),""))</f>
        <v>33</v>
      </c>
      <c r="F383" s="4" t="s">
        <v>15</v>
      </c>
      <c r="G383" s="4" t="s">
        <v>18</v>
      </c>
      <c r="H383" s="4" t="s">
        <v>318</v>
      </c>
      <c r="I383" s="4" t="s">
        <v>18</v>
      </c>
      <c r="J383" s="4" t="s">
        <v>18</v>
      </c>
      <c r="K383" s="5">
        <v>1</v>
      </c>
      <c r="L383" s="5">
        <v>6259.58</v>
      </c>
      <c r="M383" s="5">
        <f>IFERROR(_xlfn.XLOOKUP(Tableau2[[#This Row],[Groupe rem. article]],remises!$B$2:$B$5,remises!$C$2:$C$5),0)</f>
        <v>0</v>
      </c>
      <c r="N383" s="5">
        <f t="shared" si="5"/>
        <v>0</v>
      </c>
      <c r="O383" s="5">
        <f ca="1">IFERROR(SUM(OFFSET(Tableau2[[#This Row],[MLP]],1,1,Tableau2[[#This Row],[nb sous niveau]],1)),"")</f>
        <v>4458.9065999999993</v>
      </c>
      <c r="P383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383" s="5" cm="1">
        <f t="array" aca="1" ref="Q38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4458.9065999999993</v>
      </c>
      <c r="R383" s="4" t="s">
        <v>18</v>
      </c>
      <c r="S383" s="5">
        <v>56.564</v>
      </c>
      <c r="T383" s="5">
        <v>375.65800000000002</v>
      </c>
    </row>
    <row r="384" spans="1:20" x14ac:dyDescent="0.2">
      <c r="A384" s="3">
        <v>40000000</v>
      </c>
      <c r="B384" s="4" t="s">
        <v>14</v>
      </c>
      <c r="C384" s="3">
        <v>3</v>
      </c>
      <c r="D384" s="3">
        <f>IF(Tableau2[[#This Row],[Parent]]="oui",Tableau2[[#This Row],[Niveau]]+1,IF(B383="oui",Tableau2[[#This Row],[Niveau]]+1,D383))</f>
        <v>4</v>
      </c>
      <c r="E384" s="3" cm="1">
        <f t="array" ref="E384">MIN(IFERROR(IF(D384-{0;1;2;3;4;5;6;7}&gt;=0,MATCH(D384-{0;1;2;3;4;5;6;7},D385:D$828,0)-1,""),""))</f>
        <v>25</v>
      </c>
      <c r="F384" s="4" t="s">
        <v>23</v>
      </c>
      <c r="G384" s="4" t="s">
        <v>319</v>
      </c>
      <c r="H384" s="4" t="s">
        <v>320</v>
      </c>
      <c r="I384" s="4" t="s">
        <v>18</v>
      </c>
      <c r="J384" s="4" t="s">
        <v>18</v>
      </c>
      <c r="K384" s="5">
        <v>6</v>
      </c>
      <c r="L384" s="5">
        <v>140.22999999999999</v>
      </c>
      <c r="M384" s="5">
        <f>IFERROR(_xlfn.XLOOKUP(Tableau2[[#This Row],[Groupe rem. article]],remises!$B$2:$B$5,remises!$C$2:$C$5),0)</f>
        <v>0</v>
      </c>
      <c r="N384" s="5">
        <f t="shared" ref="N384:N447" si="6">$N$1</f>
        <v>0</v>
      </c>
      <c r="O384" s="5">
        <f ca="1">IFERROR(SUM(OFFSET(Tableau2[[#This Row],[MLP]],1,1,Tableau2[[#This Row],[nb sous niveau]],1)),"")</f>
        <v>4451.8415999999997</v>
      </c>
      <c r="P38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384" s="5" cm="1">
        <f t="array" aca="1" ref="Q38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4451.8415999999997</v>
      </c>
      <c r="R384" s="4" t="s">
        <v>18</v>
      </c>
      <c r="S384" s="5">
        <v>15.513</v>
      </c>
      <c r="T384" s="5">
        <v>97.715999999999994</v>
      </c>
    </row>
    <row r="385" spans="1:20" x14ac:dyDescent="0.2">
      <c r="A385" s="3">
        <v>40010000</v>
      </c>
      <c r="B385" s="4" t="s">
        <v>19</v>
      </c>
      <c r="C385" s="3">
        <v>4</v>
      </c>
      <c r="D385" s="3">
        <f>IF(Tableau2[[#This Row],[Parent]]="oui",Tableau2[[#This Row],[Niveau]]+1,IF(B384="oui",Tableau2[[#This Row],[Niveau]]+1,D384))</f>
        <v>5</v>
      </c>
      <c r="E385" s="3" cm="1">
        <f t="array" ref="E385">MIN(IFERROR(IF(D385-{0;1;2;3;4;5;6;7}&gt;=0,MATCH(D385-{0;1;2;3;4;5;6;7},D386:D$828,0)-1,""),""))</f>
        <v>0</v>
      </c>
      <c r="F385" s="4" t="s">
        <v>20</v>
      </c>
      <c r="G385" s="4" t="s">
        <v>321</v>
      </c>
      <c r="H385" s="4" t="s">
        <v>322</v>
      </c>
      <c r="I385" s="4" t="s">
        <v>18</v>
      </c>
      <c r="J385" s="4" t="s">
        <v>18</v>
      </c>
      <c r="K385" s="5">
        <v>24</v>
      </c>
      <c r="L385" s="5">
        <v>0.43</v>
      </c>
      <c r="M385" s="5">
        <f>IFERROR(_xlfn.XLOOKUP(Tableau2[[#This Row],[Groupe rem. article]],remises!$B$2:$B$5,remises!$C$2:$C$5),0)</f>
        <v>0.53</v>
      </c>
      <c r="N385" s="5">
        <f t="shared" si="6"/>
        <v>0</v>
      </c>
      <c r="O385" s="5" t="str">
        <f ca="1">IFERROR(SUM(OFFSET(Tableau2[[#This Row],[MLP]],1,1,Tableau2[[#This Row],[nb sous niveau]],1)),"")</f>
        <v/>
      </c>
      <c r="P385" s="5">
        <f>IF(Tableau2[[#This Row],[Type Ligne Richel]]="détail",Tableau2[[#This Row],[Quantité Totale]]*Tableau2[[#This Row],[Prix unitaire HT]]*(1-Tableau2[[#This Row],[% remise ligne]])*(1+Tableau2[[#This Row],[comm]]),"")</f>
        <v>4.8503999999999996</v>
      </c>
      <c r="Q385" s="5" cm="1">
        <f t="array" aca="1" ref="Q38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4.8503999999999996</v>
      </c>
      <c r="R385" s="4" t="s">
        <v>35</v>
      </c>
      <c r="S385" s="5">
        <v>0.03</v>
      </c>
      <c r="T385" s="5">
        <v>0.72</v>
      </c>
    </row>
    <row r="386" spans="1:20" x14ac:dyDescent="0.2">
      <c r="A386" s="3">
        <v>40020000</v>
      </c>
      <c r="B386" s="4" t="s">
        <v>19</v>
      </c>
      <c r="C386" s="3">
        <v>4</v>
      </c>
      <c r="D386" s="3">
        <f>IF(Tableau2[[#This Row],[Parent]]="oui",Tableau2[[#This Row],[Niveau]]+1,IF(B385="oui",Tableau2[[#This Row],[Niveau]]+1,D385))</f>
        <v>5</v>
      </c>
      <c r="E386" s="3" cm="1">
        <f t="array" ref="E386">MIN(IFERROR(IF(D386-{0;1;2;3;4;5;6;7}&gt;=0,MATCH(D386-{0;1;2;3;4;5;6;7},D387:D$828,0)-1,""),""))</f>
        <v>0</v>
      </c>
      <c r="F386" s="4" t="s">
        <v>20</v>
      </c>
      <c r="G386" s="4" t="s">
        <v>33</v>
      </c>
      <c r="H386" s="4" t="s">
        <v>34</v>
      </c>
      <c r="I386" s="4" t="s">
        <v>18</v>
      </c>
      <c r="J386" s="4" t="s">
        <v>18</v>
      </c>
      <c r="K386" s="5">
        <v>24</v>
      </c>
      <c r="L386" s="5">
        <v>0.21</v>
      </c>
      <c r="M386" s="5">
        <f>IFERROR(_xlfn.XLOOKUP(Tableau2[[#This Row],[Groupe rem. article]],remises!$B$2:$B$5,remises!$C$2:$C$5),0)</f>
        <v>0.53</v>
      </c>
      <c r="N386" s="5">
        <f t="shared" si="6"/>
        <v>0</v>
      </c>
      <c r="O386" s="5" t="str">
        <f ca="1">IFERROR(SUM(OFFSET(Tableau2[[#This Row],[MLP]],1,1,Tableau2[[#This Row],[nb sous niveau]],1)),"")</f>
        <v/>
      </c>
      <c r="P386" s="5">
        <f>IF(Tableau2[[#This Row],[Type Ligne Richel]]="détail",Tableau2[[#This Row],[Quantité Totale]]*Tableau2[[#This Row],[Prix unitaire HT]]*(1-Tableau2[[#This Row],[% remise ligne]])*(1+Tableau2[[#This Row],[comm]]),"")</f>
        <v>2.3687999999999998</v>
      </c>
      <c r="Q386" s="5" cm="1">
        <f t="array" aca="1" ref="Q38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2.3687999999999998</v>
      </c>
      <c r="R386" s="4" t="s">
        <v>35</v>
      </c>
      <c r="S386" s="5">
        <v>0.01</v>
      </c>
      <c r="T386" s="5">
        <v>0.24</v>
      </c>
    </row>
    <row r="387" spans="1:20" x14ac:dyDescent="0.2">
      <c r="A387" s="3">
        <v>40030000</v>
      </c>
      <c r="B387" s="4" t="s">
        <v>19</v>
      </c>
      <c r="C387" s="3">
        <v>4</v>
      </c>
      <c r="D387" s="3">
        <f>IF(Tableau2[[#This Row],[Parent]]="oui",Tableau2[[#This Row],[Niveau]]+1,IF(B386="oui",Tableau2[[#This Row],[Niveau]]+1,D386))</f>
        <v>5</v>
      </c>
      <c r="E387" s="3" cm="1">
        <f t="array" ref="E387">MIN(IFERROR(IF(D387-{0;1;2;3;4;5;6;7}&gt;=0,MATCH(D387-{0;1;2;3;4;5;6;7},D388:D$828,0)-1,""),""))</f>
        <v>0</v>
      </c>
      <c r="F387" s="4" t="s">
        <v>20</v>
      </c>
      <c r="G387" s="4" t="s">
        <v>323</v>
      </c>
      <c r="H387" s="4" t="s">
        <v>324</v>
      </c>
      <c r="I387" s="4" t="s">
        <v>18</v>
      </c>
      <c r="J387" s="4" t="s">
        <v>18</v>
      </c>
      <c r="K387" s="5">
        <v>6</v>
      </c>
      <c r="L387" s="5">
        <v>32.729999999999997</v>
      </c>
      <c r="M387" s="5">
        <f>IFERROR(_xlfn.XLOOKUP(Tableau2[[#This Row],[Groupe rem. article]],remises!$B$2:$B$5,remises!$C$2:$C$5),0)</f>
        <v>0.53</v>
      </c>
      <c r="N387" s="5">
        <f t="shared" si="6"/>
        <v>0</v>
      </c>
      <c r="O387" s="5" t="str">
        <f ca="1">IFERROR(SUM(OFFSET(Tableau2[[#This Row],[MLP]],1,1,Tableau2[[#This Row],[nb sous niveau]],1)),"")</f>
        <v/>
      </c>
      <c r="P387" s="5">
        <f>IF(Tableau2[[#This Row],[Type Ligne Richel]]="détail",Tableau2[[#This Row],[Quantité Totale]]*Tableau2[[#This Row],[Prix unitaire HT]]*(1-Tableau2[[#This Row],[% remise ligne]])*(1+Tableau2[[#This Row],[comm]]),"")</f>
        <v>92.298599999999993</v>
      </c>
      <c r="Q387" s="5" cm="1">
        <f t="array" aca="1" ref="Q38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92.298599999999993</v>
      </c>
      <c r="R387" s="4" t="s">
        <v>35</v>
      </c>
      <c r="S387" s="5">
        <v>3.33</v>
      </c>
      <c r="T387" s="5">
        <v>19.98</v>
      </c>
    </row>
    <row r="388" spans="1:20" x14ac:dyDescent="0.2">
      <c r="A388" s="3">
        <v>40040000</v>
      </c>
      <c r="B388" s="4" t="s">
        <v>19</v>
      </c>
      <c r="C388" s="3">
        <v>4</v>
      </c>
      <c r="D388" s="3">
        <f>IF(Tableau2[[#This Row],[Parent]]="oui",Tableau2[[#This Row],[Niveau]]+1,IF(B387="oui",Tableau2[[#This Row],[Niveau]]+1,D387))</f>
        <v>5</v>
      </c>
      <c r="E388" s="3" cm="1">
        <f t="array" ref="E388">MIN(IFERROR(IF(D388-{0;1;2;3;4;5;6;7}&gt;=0,MATCH(D388-{0;1;2;3;4;5;6;7},D389:D$828,0)-1,""),""))</f>
        <v>0</v>
      </c>
      <c r="F388" s="4" t="s">
        <v>20</v>
      </c>
      <c r="G388" s="4" t="s">
        <v>40</v>
      </c>
      <c r="H388" s="4" t="s">
        <v>41</v>
      </c>
      <c r="I388" s="4" t="s">
        <v>18</v>
      </c>
      <c r="J388" s="4" t="s">
        <v>18</v>
      </c>
      <c r="K388" s="5">
        <v>48</v>
      </c>
      <c r="L388" s="5">
        <v>0.16</v>
      </c>
      <c r="M388" s="5">
        <f>IFERROR(_xlfn.XLOOKUP(Tableau2[[#This Row],[Groupe rem. article]],remises!$B$2:$B$5,remises!$C$2:$C$5),0)</f>
        <v>0.53</v>
      </c>
      <c r="N388" s="5">
        <f t="shared" si="6"/>
        <v>0</v>
      </c>
      <c r="O388" s="5" t="str">
        <f ca="1">IFERROR(SUM(OFFSET(Tableau2[[#This Row],[MLP]],1,1,Tableau2[[#This Row],[nb sous niveau]],1)),"")</f>
        <v/>
      </c>
      <c r="P388" s="5">
        <f>IF(Tableau2[[#This Row],[Type Ligne Richel]]="détail",Tableau2[[#This Row],[Quantité Totale]]*Tableau2[[#This Row],[Prix unitaire HT]]*(1-Tableau2[[#This Row],[% remise ligne]])*(1+Tableau2[[#This Row],[comm]]),"")</f>
        <v>3.6095999999999995</v>
      </c>
      <c r="Q388" s="5" cm="1">
        <f t="array" aca="1" ref="Q38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3.6095999999999995</v>
      </c>
      <c r="R388" s="4" t="s">
        <v>35</v>
      </c>
      <c r="S388" s="5">
        <v>7.0000000000000001E-3</v>
      </c>
      <c r="T388" s="5">
        <v>0.33600000000000002</v>
      </c>
    </row>
    <row r="389" spans="1:20" x14ac:dyDescent="0.2">
      <c r="A389" s="3">
        <v>40050000</v>
      </c>
      <c r="B389" s="4" t="s">
        <v>19</v>
      </c>
      <c r="C389" s="3">
        <v>4</v>
      </c>
      <c r="D389" s="3">
        <f>IF(Tableau2[[#This Row],[Parent]]="oui",Tableau2[[#This Row],[Niveau]]+1,IF(B388="oui",Tableau2[[#This Row],[Niveau]]+1,D388))</f>
        <v>5</v>
      </c>
      <c r="E389" s="3" cm="1">
        <f t="array" ref="E389">MIN(IFERROR(IF(D389-{0;1;2;3;4;5;6;7}&gt;=0,MATCH(D389-{0;1;2;3;4;5;6;7},D390:D$828,0)-1,""),""))</f>
        <v>0</v>
      </c>
      <c r="F389" s="4" t="s">
        <v>20</v>
      </c>
      <c r="G389" s="4" t="s">
        <v>224</v>
      </c>
      <c r="H389" s="4" t="s">
        <v>225</v>
      </c>
      <c r="I389" s="4" t="s">
        <v>18</v>
      </c>
      <c r="J389" s="4" t="s">
        <v>18</v>
      </c>
      <c r="K389" s="5">
        <v>36</v>
      </c>
      <c r="L389" s="5">
        <v>0.32</v>
      </c>
      <c r="M389" s="5">
        <f>IFERROR(_xlfn.XLOOKUP(Tableau2[[#This Row],[Groupe rem. article]],remises!$B$2:$B$5,remises!$C$2:$C$5),0)</f>
        <v>0.53</v>
      </c>
      <c r="N389" s="5">
        <f t="shared" si="6"/>
        <v>0</v>
      </c>
      <c r="O389" s="5" t="str">
        <f ca="1">IFERROR(SUM(OFFSET(Tableau2[[#This Row],[MLP]],1,1,Tableau2[[#This Row],[nb sous niveau]],1)),"")</f>
        <v/>
      </c>
      <c r="P389" s="5">
        <f>IF(Tableau2[[#This Row],[Type Ligne Richel]]="détail",Tableau2[[#This Row],[Quantité Totale]]*Tableau2[[#This Row],[Prix unitaire HT]]*(1-Tableau2[[#This Row],[% remise ligne]])*(1+Tableau2[[#This Row],[comm]]),"")</f>
        <v>5.4143999999999997</v>
      </c>
      <c r="Q389" s="5" cm="1">
        <f t="array" aca="1" ref="Q38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5.4143999999999997</v>
      </c>
      <c r="R389" s="4" t="s">
        <v>35</v>
      </c>
      <c r="S389" s="5">
        <v>2.5000000000000001E-2</v>
      </c>
      <c r="T389" s="5">
        <v>0.9</v>
      </c>
    </row>
    <row r="390" spans="1:20" x14ac:dyDescent="0.2">
      <c r="A390" s="3">
        <v>40060000</v>
      </c>
      <c r="B390" s="4" t="s">
        <v>19</v>
      </c>
      <c r="C390" s="3">
        <v>4</v>
      </c>
      <c r="D390" s="3">
        <f>IF(Tableau2[[#This Row],[Parent]]="oui",Tableau2[[#This Row],[Niveau]]+1,IF(B389="oui",Tableau2[[#This Row],[Niveau]]+1,D389))</f>
        <v>5</v>
      </c>
      <c r="E390" s="3" cm="1">
        <f t="array" ref="E390">MIN(IFERROR(IF(D390-{0;1;2;3;4;5;6;7}&gt;=0,MATCH(D390-{0;1;2;3;4;5;6;7},D391:D$828,0)-1,""),""))</f>
        <v>0</v>
      </c>
      <c r="F390" s="4" t="s">
        <v>20</v>
      </c>
      <c r="G390" s="4" t="s">
        <v>325</v>
      </c>
      <c r="H390" s="4" t="s">
        <v>326</v>
      </c>
      <c r="I390" s="4" t="s">
        <v>18</v>
      </c>
      <c r="J390" s="4" t="s">
        <v>18</v>
      </c>
      <c r="K390" s="5">
        <v>480</v>
      </c>
      <c r="L390" s="5">
        <v>0.11</v>
      </c>
      <c r="M390" s="5">
        <f>IFERROR(_xlfn.XLOOKUP(Tableau2[[#This Row],[Groupe rem. article]],remises!$B$2:$B$5,remises!$C$2:$C$5),0)</f>
        <v>0.25</v>
      </c>
      <c r="N390" s="5">
        <f t="shared" si="6"/>
        <v>0</v>
      </c>
      <c r="O390" s="5" t="str">
        <f ca="1">IFERROR(SUM(OFFSET(Tableau2[[#This Row],[MLP]],1,1,Tableau2[[#This Row],[nb sous niveau]],1)),"")</f>
        <v/>
      </c>
      <c r="P390" s="5">
        <f>IF(Tableau2[[#This Row],[Type Ligne Richel]]="détail",Tableau2[[#This Row],[Quantité Totale]]*Tableau2[[#This Row],[Prix unitaire HT]]*(1-Tableau2[[#This Row],[% remise ligne]])*(1+Tableau2[[#This Row],[comm]]),"")</f>
        <v>39.599999999999994</v>
      </c>
      <c r="Q390" s="5" cm="1">
        <f t="array" aca="1" ref="Q39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39.599999999999994</v>
      </c>
      <c r="R390" s="4" t="s">
        <v>64</v>
      </c>
      <c r="S390" s="5">
        <v>3.0000000000000001E-3</v>
      </c>
      <c r="T390" s="5">
        <v>1.44</v>
      </c>
    </row>
    <row r="391" spans="1:20" x14ac:dyDescent="0.2">
      <c r="A391" s="3">
        <v>40070000</v>
      </c>
      <c r="B391" s="4" t="s">
        <v>19</v>
      </c>
      <c r="C391" s="3">
        <v>4</v>
      </c>
      <c r="D391" s="3">
        <f>IF(Tableau2[[#This Row],[Parent]]="oui",Tableau2[[#This Row],[Niveau]]+1,IF(B390="oui",Tableau2[[#This Row],[Niveau]]+1,D390))</f>
        <v>5</v>
      </c>
      <c r="E391" s="3" cm="1">
        <f t="array" ref="E391">MIN(IFERROR(IF(D391-{0;1;2;3;4;5;6;7}&gt;=0,MATCH(D391-{0;1;2;3;4;5;6;7},D392:D$828,0)-1,""),""))</f>
        <v>0</v>
      </c>
      <c r="F391" s="4" t="s">
        <v>20</v>
      </c>
      <c r="G391" s="4" t="s">
        <v>56</v>
      </c>
      <c r="H391" s="4" t="s">
        <v>57</v>
      </c>
      <c r="I391" s="4" t="s">
        <v>18</v>
      </c>
      <c r="J391" s="4" t="s">
        <v>18</v>
      </c>
      <c r="K391" s="5">
        <v>24</v>
      </c>
      <c r="L391" s="5">
        <v>7.0000000000000007E-2</v>
      </c>
      <c r="M391" s="5">
        <f>IFERROR(_xlfn.XLOOKUP(Tableau2[[#This Row],[Groupe rem. article]],remises!$B$2:$B$5,remises!$C$2:$C$5),0)</f>
        <v>0.53</v>
      </c>
      <c r="N391" s="5">
        <f t="shared" si="6"/>
        <v>0</v>
      </c>
      <c r="O391" s="5" t="str">
        <f ca="1">IFERROR(SUM(OFFSET(Tableau2[[#This Row],[MLP]],1,1,Tableau2[[#This Row],[nb sous niveau]],1)),"")</f>
        <v/>
      </c>
      <c r="P391" s="5">
        <f>IF(Tableau2[[#This Row],[Type Ligne Richel]]="détail",Tableau2[[#This Row],[Quantité Totale]]*Tableau2[[#This Row],[Prix unitaire HT]]*(1-Tableau2[[#This Row],[% remise ligne]])*(1+Tableau2[[#This Row],[comm]]),"")</f>
        <v>0.78960000000000008</v>
      </c>
      <c r="Q391" s="5" cm="1">
        <f t="array" aca="1" ref="Q39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0.78960000000000008</v>
      </c>
      <c r="R391" s="4" t="s">
        <v>35</v>
      </c>
      <c r="S391" s="5">
        <v>3.0000000000000001E-3</v>
      </c>
      <c r="T391" s="5">
        <v>7.1999999999999995E-2</v>
      </c>
    </row>
    <row r="392" spans="1:20" x14ac:dyDescent="0.2">
      <c r="A392" s="3">
        <v>40080000</v>
      </c>
      <c r="B392" s="4" t="s">
        <v>19</v>
      </c>
      <c r="C392" s="3">
        <v>4</v>
      </c>
      <c r="D392" s="3">
        <f>IF(Tableau2[[#This Row],[Parent]]="oui",Tableau2[[#This Row],[Niveau]]+1,IF(B391="oui",Tableau2[[#This Row],[Niveau]]+1,D391))</f>
        <v>5</v>
      </c>
      <c r="E392" s="3" cm="1">
        <f t="array" ref="E392">MIN(IFERROR(IF(D392-{0;1;2;3;4;5;6;7}&gt;=0,MATCH(D392-{0;1;2;3;4;5;6;7},D393:D$828,0)-1,""),""))</f>
        <v>0</v>
      </c>
      <c r="F392" s="4" t="s">
        <v>20</v>
      </c>
      <c r="G392" s="4" t="s">
        <v>77</v>
      </c>
      <c r="H392" s="4" t="s">
        <v>78</v>
      </c>
      <c r="I392" s="4" t="s">
        <v>18</v>
      </c>
      <c r="J392" s="4" t="s">
        <v>18</v>
      </c>
      <c r="K392" s="5">
        <v>6</v>
      </c>
      <c r="L392" s="5">
        <v>2.31</v>
      </c>
      <c r="M392" s="5">
        <f>IFERROR(_xlfn.XLOOKUP(Tableau2[[#This Row],[Groupe rem. article]],remises!$B$2:$B$5,remises!$C$2:$C$5),0)</f>
        <v>0.53</v>
      </c>
      <c r="N392" s="5">
        <f t="shared" si="6"/>
        <v>0</v>
      </c>
      <c r="O392" s="5" t="str">
        <f ca="1">IFERROR(SUM(OFFSET(Tableau2[[#This Row],[MLP]],1,1,Tableau2[[#This Row],[nb sous niveau]],1)),"")</f>
        <v/>
      </c>
      <c r="P392" s="5">
        <f>IF(Tableau2[[#This Row],[Type Ligne Richel]]="détail",Tableau2[[#This Row],[Quantité Totale]]*Tableau2[[#This Row],[Prix unitaire HT]]*(1-Tableau2[[#This Row],[% remise ligne]])*(1+Tableau2[[#This Row],[comm]]),"")</f>
        <v>6.5141999999999998</v>
      </c>
      <c r="Q392" s="5" cm="1">
        <f t="array" aca="1" ref="Q39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6.5141999999999998</v>
      </c>
      <c r="R392" s="4" t="s">
        <v>35</v>
      </c>
      <c r="S392" s="5">
        <v>0.31</v>
      </c>
      <c r="T392" s="5">
        <v>1.86</v>
      </c>
    </row>
    <row r="393" spans="1:20" x14ac:dyDescent="0.2">
      <c r="A393" s="3">
        <v>40090000</v>
      </c>
      <c r="B393" s="4" t="s">
        <v>19</v>
      </c>
      <c r="C393" s="3">
        <v>4</v>
      </c>
      <c r="D393" s="3">
        <f>IF(Tableau2[[#This Row],[Parent]]="oui",Tableau2[[#This Row],[Niveau]]+1,IF(B392="oui",Tableau2[[#This Row],[Niveau]]+1,D392))</f>
        <v>5</v>
      </c>
      <c r="E393" s="3" cm="1">
        <f t="array" ref="E393">MIN(IFERROR(IF(D393-{0;1;2;3;4;5;6;7}&gt;=0,MATCH(D393-{0;1;2;3;4;5;6;7},D394:D$828,0)-1,""),""))</f>
        <v>0</v>
      </c>
      <c r="F393" s="4" t="s">
        <v>20</v>
      </c>
      <c r="G393" s="4" t="s">
        <v>274</v>
      </c>
      <c r="H393" s="4" t="s">
        <v>275</v>
      </c>
      <c r="I393" s="4" t="s">
        <v>18</v>
      </c>
      <c r="J393" s="4" t="s">
        <v>18</v>
      </c>
      <c r="K393" s="5">
        <v>6</v>
      </c>
      <c r="L393" s="5">
        <v>0.65</v>
      </c>
      <c r="M393" s="5">
        <f>IFERROR(_xlfn.XLOOKUP(Tableau2[[#This Row],[Groupe rem. article]],remises!$B$2:$B$5,remises!$C$2:$C$5),0)</f>
        <v>0.53</v>
      </c>
      <c r="N393" s="5">
        <f t="shared" si="6"/>
        <v>0</v>
      </c>
      <c r="O393" s="5" t="str">
        <f ca="1">IFERROR(SUM(OFFSET(Tableau2[[#This Row],[MLP]],1,1,Tableau2[[#This Row],[nb sous niveau]],1)),"")</f>
        <v/>
      </c>
      <c r="P393" s="5">
        <f>IF(Tableau2[[#This Row],[Type Ligne Richel]]="détail",Tableau2[[#This Row],[Quantité Totale]]*Tableau2[[#This Row],[Prix unitaire HT]]*(1-Tableau2[[#This Row],[% remise ligne]])*(1+Tableau2[[#This Row],[comm]]),"")</f>
        <v>1.833</v>
      </c>
      <c r="Q393" s="5" cm="1">
        <f t="array" aca="1" ref="Q39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1.833</v>
      </c>
      <c r="R393" s="4" t="s">
        <v>35</v>
      </c>
      <c r="S393" s="5">
        <v>0.06</v>
      </c>
      <c r="T393" s="5">
        <v>0.36</v>
      </c>
    </row>
    <row r="394" spans="1:20" x14ac:dyDescent="0.2">
      <c r="A394" s="3">
        <v>40100000</v>
      </c>
      <c r="B394" s="4" t="s">
        <v>19</v>
      </c>
      <c r="C394" s="3">
        <v>4</v>
      </c>
      <c r="D394" s="3">
        <f>IF(Tableau2[[#This Row],[Parent]]="oui",Tableau2[[#This Row],[Niveau]]+1,IF(B393="oui",Tableau2[[#This Row],[Niveau]]+1,D393))</f>
        <v>5</v>
      </c>
      <c r="E394" s="3" cm="1">
        <f t="array" ref="E394">MIN(IFERROR(IF(D394-{0;1;2;3;4;5;6;7}&gt;=0,MATCH(D394-{0;1;2;3;4;5;6;7},D395:D$828,0)-1,""),""))</f>
        <v>0</v>
      </c>
      <c r="F394" s="4" t="s">
        <v>20</v>
      </c>
      <c r="G394" s="4" t="s">
        <v>131</v>
      </c>
      <c r="H394" s="4" t="s">
        <v>132</v>
      </c>
      <c r="I394" s="4" t="s">
        <v>18</v>
      </c>
      <c r="J394" s="4" t="s">
        <v>18</v>
      </c>
      <c r="K394" s="5">
        <v>12</v>
      </c>
      <c r="L394" s="5">
        <v>0.38</v>
      </c>
      <c r="M394" s="5">
        <f>IFERROR(_xlfn.XLOOKUP(Tableau2[[#This Row],[Groupe rem. article]],remises!$B$2:$B$5,remises!$C$2:$C$5),0)</f>
        <v>0.53</v>
      </c>
      <c r="N394" s="5">
        <f t="shared" si="6"/>
        <v>0</v>
      </c>
      <c r="O394" s="5" t="str">
        <f ca="1">IFERROR(SUM(OFFSET(Tableau2[[#This Row],[MLP]],1,1,Tableau2[[#This Row],[nb sous niveau]],1)),"")</f>
        <v/>
      </c>
      <c r="P394" s="5">
        <f>IF(Tableau2[[#This Row],[Type Ligne Richel]]="détail",Tableau2[[#This Row],[Quantité Totale]]*Tableau2[[#This Row],[Prix unitaire HT]]*(1-Tableau2[[#This Row],[% remise ligne]])*(1+Tableau2[[#This Row],[comm]]),"")</f>
        <v>2.1432000000000002</v>
      </c>
      <c r="Q394" s="5" cm="1">
        <f t="array" aca="1" ref="Q39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2.1432000000000002</v>
      </c>
      <c r="R394" s="4" t="s">
        <v>35</v>
      </c>
      <c r="S394" s="5">
        <v>0.03</v>
      </c>
      <c r="T394" s="5">
        <v>0.36</v>
      </c>
    </row>
    <row r="395" spans="1:20" x14ac:dyDescent="0.2">
      <c r="A395" s="3">
        <v>40110000</v>
      </c>
      <c r="B395" s="4" t="s">
        <v>19</v>
      </c>
      <c r="C395" s="3">
        <v>4</v>
      </c>
      <c r="D395" s="3">
        <f>IF(Tableau2[[#This Row],[Parent]]="oui",Tableau2[[#This Row],[Niveau]]+1,IF(B394="oui",Tableau2[[#This Row],[Niveau]]+1,D394))</f>
        <v>5</v>
      </c>
      <c r="E395" s="3" cm="1">
        <f t="array" ref="E395">MIN(IFERROR(IF(D395-{0;1;2;3;4;5;6;7}&gt;=0,MATCH(D395-{0;1;2;3;4;5;6;7},D396:D$828,0)-1,""),""))</f>
        <v>0</v>
      </c>
      <c r="F395" s="4" t="s">
        <v>20</v>
      </c>
      <c r="G395" s="4" t="s">
        <v>179</v>
      </c>
      <c r="H395" s="4" t="s">
        <v>180</v>
      </c>
      <c r="I395" s="4" t="s">
        <v>18</v>
      </c>
      <c r="J395" s="4" t="s">
        <v>18</v>
      </c>
      <c r="K395" s="5">
        <v>12</v>
      </c>
      <c r="L395" s="5">
        <v>0.45</v>
      </c>
      <c r="M395" s="5">
        <f>IFERROR(_xlfn.XLOOKUP(Tableau2[[#This Row],[Groupe rem. article]],remises!$B$2:$B$5,remises!$C$2:$C$5),0)</f>
        <v>0.53</v>
      </c>
      <c r="N395" s="5">
        <f t="shared" si="6"/>
        <v>0</v>
      </c>
      <c r="O395" s="5" t="str">
        <f ca="1">IFERROR(SUM(OFFSET(Tableau2[[#This Row],[MLP]],1,1,Tableau2[[#This Row],[nb sous niveau]],1)),"")</f>
        <v/>
      </c>
      <c r="P395" s="5">
        <f>IF(Tableau2[[#This Row],[Type Ligne Richel]]="détail",Tableau2[[#This Row],[Quantité Totale]]*Tableau2[[#This Row],[Prix unitaire HT]]*(1-Tableau2[[#This Row],[% remise ligne]])*(1+Tableau2[[#This Row],[comm]]),"")</f>
        <v>2.5379999999999998</v>
      </c>
      <c r="Q395" s="5" cm="1">
        <f t="array" aca="1" ref="Q39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2.5379999999999998</v>
      </c>
      <c r="R395" s="4" t="s">
        <v>35</v>
      </c>
      <c r="S395" s="5">
        <v>0.03</v>
      </c>
      <c r="T395" s="5">
        <v>0.36</v>
      </c>
    </row>
    <row r="396" spans="1:20" x14ac:dyDescent="0.2">
      <c r="A396" s="3">
        <v>40120000</v>
      </c>
      <c r="B396" s="4" t="s">
        <v>19</v>
      </c>
      <c r="C396" s="3">
        <v>4</v>
      </c>
      <c r="D396" s="3">
        <f>IF(Tableau2[[#This Row],[Parent]]="oui",Tableau2[[#This Row],[Niveau]]+1,IF(B395="oui",Tableau2[[#This Row],[Niveau]]+1,D395))</f>
        <v>5</v>
      </c>
      <c r="E396" s="3" cm="1">
        <f t="array" ref="E396">MIN(IFERROR(IF(D396-{0;1;2;3;4;5;6;7}&gt;=0,MATCH(D396-{0;1;2;3;4;5;6;7},D397:D$828,0)-1,""),""))</f>
        <v>0</v>
      </c>
      <c r="F396" s="4" t="s">
        <v>20</v>
      </c>
      <c r="G396" s="4" t="s">
        <v>99</v>
      </c>
      <c r="H396" s="4" t="s">
        <v>100</v>
      </c>
      <c r="I396" s="4" t="s">
        <v>18</v>
      </c>
      <c r="J396" s="4" t="s">
        <v>18</v>
      </c>
      <c r="K396" s="5">
        <v>6</v>
      </c>
      <c r="L396" s="5">
        <v>0.95</v>
      </c>
      <c r="M396" s="5">
        <f>IFERROR(_xlfn.XLOOKUP(Tableau2[[#This Row],[Groupe rem. article]],remises!$B$2:$B$5,remises!$C$2:$C$5),0)</f>
        <v>0.53</v>
      </c>
      <c r="N396" s="5">
        <f t="shared" si="6"/>
        <v>0</v>
      </c>
      <c r="O396" s="5" t="str">
        <f ca="1">IFERROR(SUM(OFFSET(Tableau2[[#This Row],[MLP]],1,1,Tableau2[[#This Row],[nb sous niveau]],1)),"")</f>
        <v/>
      </c>
      <c r="P396" s="5">
        <f>IF(Tableau2[[#This Row],[Type Ligne Richel]]="détail",Tableau2[[#This Row],[Quantité Totale]]*Tableau2[[#This Row],[Prix unitaire HT]]*(1-Tableau2[[#This Row],[% remise ligne]])*(1+Tableau2[[#This Row],[comm]]),"")</f>
        <v>2.6789999999999994</v>
      </c>
      <c r="Q396" s="5" cm="1">
        <f t="array" aca="1" ref="Q39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2.6789999999999994</v>
      </c>
      <c r="R396" s="4" t="s">
        <v>35</v>
      </c>
      <c r="S396" s="5">
        <v>0.13100000000000001</v>
      </c>
      <c r="T396" s="5">
        <v>0.78600000000000003</v>
      </c>
    </row>
    <row r="397" spans="1:20" x14ac:dyDescent="0.2">
      <c r="A397" s="3">
        <v>40130000</v>
      </c>
      <c r="B397" s="4" t="s">
        <v>19</v>
      </c>
      <c r="C397" s="3">
        <v>4</v>
      </c>
      <c r="D397" s="3">
        <f>IF(Tableau2[[#This Row],[Parent]]="oui",Tableau2[[#This Row],[Niveau]]+1,IF(B396="oui",Tableau2[[#This Row],[Niveau]]+1,D396))</f>
        <v>5</v>
      </c>
      <c r="E397" s="3" cm="1">
        <f t="array" ref="E397">MIN(IFERROR(IF(D397-{0;1;2;3;4;5;6;7}&gt;=0,MATCH(D397-{0;1;2;3;4;5;6;7},D398:D$828,0)-1,""),""))</f>
        <v>0</v>
      </c>
      <c r="F397" s="4" t="s">
        <v>20</v>
      </c>
      <c r="G397" s="4" t="s">
        <v>327</v>
      </c>
      <c r="H397" s="4" t="s">
        <v>328</v>
      </c>
      <c r="I397" s="4" t="s">
        <v>18</v>
      </c>
      <c r="J397" s="4" t="s">
        <v>18</v>
      </c>
      <c r="K397" s="5">
        <v>12</v>
      </c>
      <c r="L397" s="5">
        <v>1.26</v>
      </c>
      <c r="M397" s="5">
        <f>IFERROR(_xlfn.XLOOKUP(Tableau2[[#This Row],[Groupe rem. article]],remises!$B$2:$B$5,remises!$C$2:$C$5),0)</f>
        <v>0.53</v>
      </c>
      <c r="N397" s="5">
        <f t="shared" si="6"/>
        <v>0</v>
      </c>
      <c r="O397" s="5" t="str">
        <f ca="1">IFERROR(SUM(OFFSET(Tableau2[[#This Row],[MLP]],1,1,Tableau2[[#This Row],[nb sous niveau]],1)),"")</f>
        <v/>
      </c>
      <c r="P397" s="5">
        <f>IF(Tableau2[[#This Row],[Type Ligne Richel]]="détail",Tableau2[[#This Row],[Quantité Totale]]*Tableau2[[#This Row],[Prix unitaire HT]]*(1-Tableau2[[#This Row],[% remise ligne]])*(1+Tableau2[[#This Row],[comm]]),"")</f>
        <v>7.1063999999999998</v>
      </c>
      <c r="Q397" s="5" cm="1">
        <f t="array" aca="1" ref="Q39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7.1063999999999998</v>
      </c>
      <c r="R397" s="4" t="s">
        <v>35</v>
      </c>
      <c r="S397" s="5">
        <v>7.8E-2</v>
      </c>
      <c r="T397" s="5">
        <v>0.93600000000000005</v>
      </c>
    </row>
    <row r="398" spans="1:20" x14ac:dyDescent="0.2">
      <c r="A398" s="3">
        <v>40140000</v>
      </c>
      <c r="B398" s="4" t="s">
        <v>19</v>
      </c>
      <c r="C398" s="3">
        <v>4</v>
      </c>
      <c r="D398" s="3">
        <f>IF(Tableau2[[#This Row],[Parent]]="oui",Tableau2[[#This Row],[Niveau]]+1,IF(B397="oui",Tableau2[[#This Row],[Niveau]]+1,D397))</f>
        <v>5</v>
      </c>
      <c r="E398" s="3" cm="1">
        <f t="array" ref="E398">MIN(IFERROR(IF(D398-{0;1;2;3;4;5;6;7}&gt;=0,MATCH(D398-{0;1;2;3;4;5;6;7},D399:D$828,0)-1,""),""))</f>
        <v>0</v>
      </c>
      <c r="F398" s="4" t="s">
        <v>20</v>
      </c>
      <c r="G398" s="4" t="s">
        <v>329</v>
      </c>
      <c r="H398" s="4" t="s">
        <v>330</v>
      </c>
      <c r="I398" s="4" t="s">
        <v>18</v>
      </c>
      <c r="J398" s="4" t="s">
        <v>18</v>
      </c>
      <c r="K398" s="5">
        <v>6</v>
      </c>
      <c r="L398" s="5">
        <v>49.92</v>
      </c>
      <c r="M398" s="5">
        <f>IFERROR(_xlfn.XLOOKUP(Tableau2[[#This Row],[Groupe rem. article]],remises!$B$2:$B$5,remises!$C$2:$C$5),0)</f>
        <v>0.57999999999999996</v>
      </c>
      <c r="N398" s="5">
        <f t="shared" si="6"/>
        <v>0</v>
      </c>
      <c r="O398" s="5" t="str">
        <f ca="1">IFERROR(SUM(OFFSET(Tableau2[[#This Row],[MLP]],1,1,Tableau2[[#This Row],[nb sous niveau]],1)),"")</f>
        <v/>
      </c>
      <c r="P398" s="5">
        <f>IF(Tableau2[[#This Row],[Type Ligne Richel]]="détail",Tableau2[[#This Row],[Quantité Totale]]*Tableau2[[#This Row],[Prix unitaire HT]]*(1-Tableau2[[#This Row],[% remise ligne]])*(1+Tableau2[[#This Row],[comm]]),"")</f>
        <v>125.7984</v>
      </c>
      <c r="Q398" s="5" cm="1">
        <f t="array" aca="1" ref="Q39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125.7984</v>
      </c>
      <c r="R398" s="4" t="s">
        <v>26</v>
      </c>
      <c r="S398" s="5">
        <v>7.391</v>
      </c>
      <c r="T398" s="5">
        <v>44.345999999999997</v>
      </c>
    </row>
    <row r="399" spans="1:20" x14ac:dyDescent="0.2">
      <c r="A399" s="3">
        <v>40150000</v>
      </c>
      <c r="B399" s="4" t="s">
        <v>19</v>
      </c>
      <c r="C399" s="3">
        <v>4</v>
      </c>
      <c r="D399" s="3">
        <f>IF(Tableau2[[#This Row],[Parent]]="oui",Tableau2[[#This Row],[Niveau]]+1,IF(B398="oui",Tableau2[[#This Row],[Niveau]]+1,D398))</f>
        <v>5</v>
      </c>
      <c r="E399" s="3" cm="1">
        <f t="array" ref="E399">MIN(IFERROR(IF(D399-{0;1;2;3;4;5;6;7}&gt;=0,MATCH(D399-{0;1;2;3;4;5;6;7},D400:D$828,0)-1,""),""))</f>
        <v>0</v>
      </c>
      <c r="F399" s="4" t="s">
        <v>20</v>
      </c>
      <c r="G399" s="4" t="s">
        <v>331</v>
      </c>
      <c r="H399" s="4" t="s">
        <v>332</v>
      </c>
      <c r="I399" s="4" t="s">
        <v>18</v>
      </c>
      <c r="J399" s="4" t="s">
        <v>18</v>
      </c>
      <c r="K399" s="5">
        <v>12</v>
      </c>
      <c r="L399" s="5">
        <v>0.24</v>
      </c>
      <c r="M399" s="5">
        <f>IFERROR(_xlfn.XLOOKUP(Tableau2[[#This Row],[Groupe rem. article]],remises!$B$2:$B$5,remises!$C$2:$C$5),0)</f>
        <v>0.53</v>
      </c>
      <c r="N399" s="5">
        <f t="shared" si="6"/>
        <v>0</v>
      </c>
      <c r="O399" s="5" t="str">
        <f ca="1">IFERROR(SUM(OFFSET(Tableau2[[#This Row],[MLP]],1,1,Tableau2[[#This Row],[nb sous niveau]],1)),"")</f>
        <v/>
      </c>
      <c r="P399" s="5">
        <f>IF(Tableau2[[#This Row],[Type Ligne Richel]]="détail",Tableau2[[#This Row],[Quantité Totale]]*Tableau2[[#This Row],[Prix unitaire HT]]*(1-Tableau2[[#This Row],[% remise ligne]])*(1+Tableau2[[#This Row],[comm]]),"")</f>
        <v>1.3535999999999999</v>
      </c>
      <c r="Q399" s="5" cm="1">
        <f t="array" aca="1" ref="Q39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1.3535999999999999</v>
      </c>
      <c r="R399" s="4" t="s">
        <v>35</v>
      </c>
      <c r="S399" s="5">
        <v>5.0000000000000001E-3</v>
      </c>
      <c r="T399" s="5">
        <v>0.06</v>
      </c>
    </row>
    <row r="400" spans="1:20" x14ac:dyDescent="0.2">
      <c r="A400" s="3">
        <v>40160000</v>
      </c>
      <c r="B400" s="4" t="s">
        <v>19</v>
      </c>
      <c r="C400" s="3">
        <v>4</v>
      </c>
      <c r="D400" s="3">
        <f>IF(Tableau2[[#This Row],[Parent]]="oui",Tableau2[[#This Row],[Niveau]]+1,IF(B399="oui",Tableau2[[#This Row],[Niveau]]+1,D399))</f>
        <v>5</v>
      </c>
      <c r="E400" s="3" cm="1">
        <f t="array" ref="E400">MIN(IFERROR(IF(D400-{0;1;2;3;4;5;6;7}&gt;=0,MATCH(D400-{0;1;2;3;4;5;6;7},D401:D$828,0)-1,""),""))</f>
        <v>0</v>
      </c>
      <c r="F400" s="4" t="s">
        <v>20</v>
      </c>
      <c r="G400" s="4" t="s">
        <v>95</v>
      </c>
      <c r="H400" s="4" t="s">
        <v>96</v>
      </c>
      <c r="I400" s="4" t="s">
        <v>18</v>
      </c>
      <c r="J400" s="4" t="s">
        <v>18</v>
      </c>
      <c r="K400" s="5">
        <v>12</v>
      </c>
      <c r="L400" s="5">
        <v>0.23</v>
      </c>
      <c r="M400" s="5">
        <f>IFERROR(_xlfn.XLOOKUP(Tableau2[[#This Row],[Groupe rem. article]],remises!$B$2:$B$5,remises!$C$2:$C$5),0)</f>
        <v>0.53</v>
      </c>
      <c r="N400" s="5">
        <f t="shared" si="6"/>
        <v>0</v>
      </c>
      <c r="O400" s="5" t="str">
        <f ca="1">IFERROR(SUM(OFFSET(Tableau2[[#This Row],[MLP]],1,1,Tableau2[[#This Row],[nb sous niveau]],1)),"")</f>
        <v/>
      </c>
      <c r="P400" s="5">
        <f>IF(Tableau2[[#This Row],[Type Ligne Richel]]="détail",Tableau2[[#This Row],[Quantité Totale]]*Tableau2[[#This Row],[Prix unitaire HT]]*(1-Tableau2[[#This Row],[% remise ligne]])*(1+Tableau2[[#This Row],[comm]]),"")</f>
        <v>1.2972000000000001</v>
      </c>
      <c r="Q400" s="5" cm="1">
        <f t="array" aca="1" ref="Q40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1.2972000000000001</v>
      </c>
      <c r="R400" s="4" t="s">
        <v>35</v>
      </c>
      <c r="S400" s="5">
        <v>1.4999999999999999E-2</v>
      </c>
      <c r="T400" s="5">
        <v>0.18</v>
      </c>
    </row>
    <row r="401" spans="1:20" x14ac:dyDescent="0.2">
      <c r="A401" s="3">
        <v>40170000</v>
      </c>
      <c r="B401" s="4" t="s">
        <v>19</v>
      </c>
      <c r="C401" s="3">
        <v>4</v>
      </c>
      <c r="D401" s="3">
        <f>IF(Tableau2[[#This Row],[Parent]]="oui",Tableau2[[#This Row],[Niveau]]+1,IF(B400="oui",Tableau2[[#This Row],[Niveau]]+1,D400))</f>
        <v>5</v>
      </c>
      <c r="E401" s="3" cm="1">
        <f t="array" ref="E401">MIN(IFERROR(IF(D401-{0;1;2;3;4;5;6;7}&gt;=0,MATCH(D401-{0;1;2;3;4;5;6;7},D402:D$828,0)-1,""),""))</f>
        <v>0</v>
      </c>
      <c r="F401" s="4" t="s">
        <v>20</v>
      </c>
      <c r="G401" s="4" t="s">
        <v>333</v>
      </c>
      <c r="H401" s="4" t="s">
        <v>334</v>
      </c>
      <c r="I401" s="4" t="s">
        <v>18</v>
      </c>
      <c r="J401" s="4" t="s">
        <v>18</v>
      </c>
      <c r="K401" s="5">
        <v>6</v>
      </c>
      <c r="L401" s="5">
        <v>32.270000000000003</v>
      </c>
      <c r="M401" s="5">
        <f>IFERROR(_xlfn.XLOOKUP(Tableau2[[#This Row],[Groupe rem. article]],remises!$B$2:$B$5,remises!$C$2:$C$5),0)</f>
        <v>0.53</v>
      </c>
      <c r="N401" s="5">
        <f t="shared" si="6"/>
        <v>0</v>
      </c>
      <c r="O401" s="5" t="str">
        <f ca="1">IFERROR(SUM(OFFSET(Tableau2[[#This Row],[MLP]],1,1,Tableau2[[#This Row],[nb sous niveau]],1)),"")</f>
        <v/>
      </c>
      <c r="P401" s="5">
        <f>IF(Tableau2[[#This Row],[Type Ligne Richel]]="détail",Tableau2[[#This Row],[Quantité Totale]]*Tableau2[[#This Row],[Prix unitaire HT]]*(1-Tableau2[[#This Row],[% remise ligne]])*(1+Tableau2[[#This Row],[comm]]),"")</f>
        <v>91.001400000000004</v>
      </c>
      <c r="Q401" s="5" cm="1">
        <f t="array" aca="1" ref="Q40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91.001400000000004</v>
      </c>
      <c r="R401" s="4" t="s">
        <v>35</v>
      </c>
      <c r="S401" s="5">
        <v>4.05</v>
      </c>
      <c r="T401" s="5">
        <v>24.3</v>
      </c>
    </row>
    <row r="402" spans="1:20" x14ac:dyDescent="0.2">
      <c r="A402" s="3">
        <v>40180000</v>
      </c>
      <c r="B402" s="4" t="s">
        <v>19</v>
      </c>
      <c r="C402" s="3">
        <v>4</v>
      </c>
      <c r="D402" s="3">
        <f>IF(Tableau2[[#This Row],[Parent]]="oui",Tableau2[[#This Row],[Niveau]]+1,IF(B401="oui",Tableau2[[#This Row],[Niveau]]+1,D401))</f>
        <v>5</v>
      </c>
      <c r="E402" s="3" cm="1">
        <f t="array" ref="E402">MIN(IFERROR(IF(D402-{0;1;2;3;4;5;6;7}&gt;=0,MATCH(D402-{0;1;2;3;4;5;6;7},D403:D$828,0)-1,""),""))</f>
        <v>0</v>
      </c>
      <c r="F402" s="4" t="s">
        <v>20</v>
      </c>
      <c r="G402" s="4" t="s">
        <v>50</v>
      </c>
      <c r="H402" s="4" t="s">
        <v>51</v>
      </c>
      <c r="I402" s="4" t="s">
        <v>18</v>
      </c>
      <c r="J402" s="4" t="s">
        <v>18</v>
      </c>
      <c r="K402" s="5">
        <v>96</v>
      </c>
      <c r="L402" s="5">
        <v>0.09</v>
      </c>
      <c r="M402" s="5">
        <f>IFERROR(_xlfn.XLOOKUP(Tableau2[[#This Row],[Groupe rem. article]],remises!$B$2:$B$5,remises!$C$2:$C$5),0)</f>
        <v>0.53</v>
      </c>
      <c r="N402" s="5">
        <f t="shared" si="6"/>
        <v>0</v>
      </c>
      <c r="O402" s="5" t="str">
        <f ca="1">IFERROR(SUM(OFFSET(Tableau2[[#This Row],[MLP]],1,1,Tableau2[[#This Row],[nb sous niveau]],1)),"")</f>
        <v/>
      </c>
      <c r="P402" s="5">
        <f>IF(Tableau2[[#This Row],[Type Ligne Richel]]="détail",Tableau2[[#This Row],[Quantité Totale]]*Tableau2[[#This Row],[Prix unitaire HT]]*(1-Tableau2[[#This Row],[% remise ligne]])*(1+Tableau2[[#This Row],[comm]]),"")</f>
        <v>4.0608000000000004</v>
      </c>
      <c r="Q402" s="5" cm="1">
        <f t="array" aca="1" ref="Q40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4.0608000000000004</v>
      </c>
      <c r="R402" s="4" t="s">
        <v>35</v>
      </c>
      <c r="S402" s="5">
        <v>5.0000000000000001E-3</v>
      </c>
      <c r="T402" s="5">
        <v>0.48</v>
      </c>
    </row>
    <row r="403" spans="1:20" x14ac:dyDescent="0.2">
      <c r="A403" s="3">
        <v>41000000</v>
      </c>
      <c r="B403" s="4" t="s">
        <v>19</v>
      </c>
      <c r="C403" s="3">
        <v>3</v>
      </c>
      <c r="D403" s="3">
        <f>IF(Tableau2[[#This Row],[Parent]]="oui",Tableau2[[#This Row],[Niveau]]+1,IF(B402="oui",Tableau2[[#This Row],[Niveau]]+1,D402))</f>
        <v>5</v>
      </c>
      <c r="E403" s="3" cm="1">
        <f t="array" ref="E403">MIN(IFERROR(IF(D403-{0;1;2;3;4;5;6;7}&gt;=0,MATCH(D403-{0;1;2;3;4;5;6;7},D404:D$828,0)-1,""),""))</f>
        <v>0</v>
      </c>
      <c r="F403" s="4" t="s">
        <v>20</v>
      </c>
      <c r="G403" s="4" t="s">
        <v>335</v>
      </c>
      <c r="H403" s="4" t="s">
        <v>336</v>
      </c>
      <c r="I403" s="4" t="s">
        <v>18</v>
      </c>
      <c r="J403" s="4" t="s">
        <v>18</v>
      </c>
      <c r="K403" s="5">
        <v>6</v>
      </c>
      <c r="L403" s="5">
        <v>537.91</v>
      </c>
      <c r="M403" s="5">
        <f>IFERROR(_xlfn.XLOOKUP(Tableau2[[#This Row],[Groupe rem. article]],remises!$B$2:$B$5,remises!$C$2:$C$5),0)</f>
        <v>0.25</v>
      </c>
      <c r="N403" s="5">
        <f t="shared" si="6"/>
        <v>0</v>
      </c>
      <c r="O403" s="5" t="str">
        <f ca="1">IFERROR(SUM(OFFSET(Tableau2[[#This Row],[MLP]],1,1,Tableau2[[#This Row],[nb sous niveau]],1)),"")</f>
        <v/>
      </c>
      <c r="P403" s="5">
        <f>IF(Tableau2[[#This Row],[Type Ligne Richel]]="détail",Tableau2[[#This Row],[Quantité Totale]]*Tableau2[[#This Row],[Prix unitaire HT]]*(1-Tableau2[[#This Row],[% remise ligne]])*(1+Tableau2[[#This Row],[comm]]),"")</f>
        <v>2420.5950000000003</v>
      </c>
      <c r="Q403" s="5" cm="1">
        <f t="array" aca="1" ref="Q40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2420.5950000000003</v>
      </c>
      <c r="R403" s="4" t="s">
        <v>64</v>
      </c>
      <c r="S403" s="5">
        <v>35.5</v>
      </c>
      <c r="T403" s="5">
        <v>213</v>
      </c>
    </row>
    <row r="404" spans="1:20" x14ac:dyDescent="0.2">
      <c r="A404" s="3">
        <v>42000000</v>
      </c>
      <c r="B404" s="4" t="s">
        <v>19</v>
      </c>
      <c r="C404" s="3">
        <v>3</v>
      </c>
      <c r="D404" s="3">
        <f>IF(Tableau2[[#This Row],[Parent]]="oui",Tableau2[[#This Row],[Niveau]]+1,IF(B403="oui",Tableau2[[#This Row],[Niveau]]+1,D403))</f>
        <v>5</v>
      </c>
      <c r="E404" s="3" cm="1">
        <f t="array" ref="E404">MIN(IFERROR(IF(D404-{0;1;2;3;4;5;6;7}&gt;=0,MATCH(D404-{0;1;2;3;4;5;6;7},D405:D$828,0)-1,""),""))</f>
        <v>0</v>
      </c>
      <c r="F404" s="4" t="s">
        <v>20</v>
      </c>
      <c r="G404" s="4" t="s">
        <v>337</v>
      </c>
      <c r="H404" s="4" t="s">
        <v>338</v>
      </c>
      <c r="I404" s="4" t="s">
        <v>18</v>
      </c>
      <c r="J404" s="4" t="s">
        <v>18</v>
      </c>
      <c r="K404" s="5">
        <v>6</v>
      </c>
      <c r="L404" s="5">
        <v>96.82</v>
      </c>
      <c r="M404" s="5">
        <f>IFERROR(_xlfn.XLOOKUP(Tableau2[[#This Row],[Groupe rem. article]],remises!$B$2:$B$5,remises!$C$2:$C$5),0)</f>
        <v>0.25</v>
      </c>
      <c r="N404" s="5">
        <f t="shared" si="6"/>
        <v>0</v>
      </c>
      <c r="O404" s="5" t="str">
        <f ca="1">IFERROR(SUM(OFFSET(Tableau2[[#This Row],[MLP]],1,1,Tableau2[[#This Row],[nb sous niveau]],1)),"")</f>
        <v/>
      </c>
      <c r="P404" s="5">
        <f>IF(Tableau2[[#This Row],[Type Ligne Richel]]="détail",Tableau2[[#This Row],[Quantité Totale]]*Tableau2[[#This Row],[Prix unitaire HT]]*(1-Tableau2[[#This Row],[% remise ligne]])*(1+Tableau2[[#This Row],[comm]]),"")</f>
        <v>435.68999999999994</v>
      </c>
      <c r="Q404" s="5" cm="1">
        <f t="array" aca="1" ref="Q40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435.68999999999994</v>
      </c>
      <c r="R404" s="4" t="s">
        <v>64</v>
      </c>
      <c r="S404" s="5">
        <v>2.2999999999999998</v>
      </c>
      <c r="T404" s="5">
        <v>13.8</v>
      </c>
    </row>
    <row r="405" spans="1:20" x14ac:dyDescent="0.2">
      <c r="A405" s="3">
        <v>43000000</v>
      </c>
      <c r="B405" s="4" t="s">
        <v>19</v>
      </c>
      <c r="C405" s="3">
        <v>3</v>
      </c>
      <c r="D405" s="3">
        <f>IF(Tableau2[[#This Row],[Parent]]="oui",Tableau2[[#This Row],[Niveau]]+1,IF(B404="oui",Tableau2[[#This Row],[Niveau]]+1,D404))</f>
        <v>5</v>
      </c>
      <c r="E405" s="3" cm="1">
        <f t="array" ref="E405">MIN(IFERROR(IF(D405-{0;1;2;3;4;5;6;7}&gt;=0,MATCH(D405-{0;1;2;3;4;5;6;7},D406:D$828,0)-1,""),""))</f>
        <v>0</v>
      </c>
      <c r="F405" s="4" t="s">
        <v>20</v>
      </c>
      <c r="G405" s="4" t="s">
        <v>339</v>
      </c>
      <c r="H405" s="4" t="s">
        <v>340</v>
      </c>
      <c r="I405" s="4" t="s">
        <v>18</v>
      </c>
      <c r="J405" s="4" t="s">
        <v>18</v>
      </c>
      <c r="K405" s="5">
        <v>2</v>
      </c>
      <c r="L405" s="5">
        <v>605.79999999999995</v>
      </c>
      <c r="M405" s="5">
        <f>IFERROR(_xlfn.XLOOKUP(Tableau2[[#This Row],[Groupe rem. article]],remises!$B$2:$B$5,remises!$C$2:$C$5),0)</f>
        <v>0.25</v>
      </c>
      <c r="N405" s="5">
        <f t="shared" si="6"/>
        <v>0</v>
      </c>
      <c r="O405" s="5" t="str">
        <f ca="1">IFERROR(SUM(OFFSET(Tableau2[[#This Row],[MLP]],1,1,Tableau2[[#This Row],[nb sous niveau]],1)),"")</f>
        <v/>
      </c>
      <c r="P405" s="5">
        <f>IF(Tableau2[[#This Row],[Type Ligne Richel]]="détail",Tableau2[[#This Row],[Quantité Totale]]*Tableau2[[#This Row],[Prix unitaire HT]]*(1-Tableau2[[#This Row],[% remise ligne]])*(1+Tableau2[[#This Row],[comm]]),"")</f>
        <v>908.69999999999993</v>
      </c>
      <c r="Q405" s="5" cm="1">
        <f t="array" aca="1" ref="Q40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908.69999999999993</v>
      </c>
      <c r="R405" s="4" t="s">
        <v>64</v>
      </c>
      <c r="S405" s="5">
        <v>2.6</v>
      </c>
      <c r="T405" s="5">
        <v>5.2</v>
      </c>
    </row>
    <row r="406" spans="1:20" x14ac:dyDescent="0.2">
      <c r="A406" s="3">
        <v>44000000</v>
      </c>
      <c r="B406" s="4" t="s">
        <v>19</v>
      </c>
      <c r="C406" s="3">
        <v>3</v>
      </c>
      <c r="D406" s="3">
        <f>IF(Tableau2[[#This Row],[Parent]]="oui",Tableau2[[#This Row],[Niveau]]+1,IF(B405="oui",Tableau2[[#This Row],[Niveau]]+1,D405))</f>
        <v>5</v>
      </c>
      <c r="E406" s="3" cm="1">
        <f t="array" ref="E406">MIN(IFERROR(IF(D406-{0;1;2;3;4;5;6;7}&gt;=0,MATCH(D406-{0;1;2;3;4;5;6;7},D407:D$828,0)-1,""),""))</f>
        <v>0</v>
      </c>
      <c r="F406" s="4" t="s">
        <v>20</v>
      </c>
      <c r="G406" s="4" t="s">
        <v>341</v>
      </c>
      <c r="H406" s="4" t="s">
        <v>342</v>
      </c>
      <c r="I406" s="4" t="s">
        <v>18</v>
      </c>
      <c r="J406" s="4" t="s">
        <v>18</v>
      </c>
      <c r="K406" s="5">
        <v>54</v>
      </c>
      <c r="L406" s="5">
        <v>1.66</v>
      </c>
      <c r="M406" s="5">
        <f>IFERROR(_xlfn.XLOOKUP(Tableau2[[#This Row],[Groupe rem. article]],remises!$B$2:$B$5,remises!$C$2:$C$5),0)</f>
        <v>0.25</v>
      </c>
      <c r="N406" s="5">
        <f t="shared" si="6"/>
        <v>0</v>
      </c>
      <c r="O406" s="5" t="str">
        <f ca="1">IFERROR(SUM(OFFSET(Tableau2[[#This Row],[MLP]],1,1,Tableau2[[#This Row],[nb sous niveau]],1)),"")</f>
        <v/>
      </c>
      <c r="P406" s="5">
        <f>IF(Tableau2[[#This Row],[Type Ligne Richel]]="détail",Tableau2[[#This Row],[Quantité Totale]]*Tableau2[[#This Row],[Prix unitaire HT]]*(1-Tableau2[[#This Row],[% remise ligne]])*(1+Tableau2[[#This Row],[comm]]),"")</f>
        <v>67.23</v>
      </c>
      <c r="Q406" s="5" cm="1">
        <f t="array" aca="1" ref="Q40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67.23</v>
      </c>
      <c r="R406" s="4" t="s">
        <v>64</v>
      </c>
      <c r="S406" s="5">
        <v>0.2</v>
      </c>
      <c r="T406" s="5">
        <v>10.8</v>
      </c>
    </row>
    <row r="407" spans="1:20" x14ac:dyDescent="0.2">
      <c r="A407" s="3">
        <v>45000000</v>
      </c>
      <c r="B407" s="4" t="s">
        <v>19</v>
      </c>
      <c r="C407" s="3">
        <v>3</v>
      </c>
      <c r="D407" s="3">
        <f>IF(Tableau2[[#This Row],[Parent]]="oui",Tableau2[[#This Row],[Niveau]]+1,IF(B406="oui",Tableau2[[#This Row],[Niveau]]+1,D406))</f>
        <v>5</v>
      </c>
      <c r="E407" s="3" cm="1">
        <f t="array" ref="E407">MIN(IFERROR(IF(D407-{0;1;2;3;4;5;6;7}&gt;=0,MATCH(D407-{0;1;2;3;4;5;6;7},D408:D$828,0)-1,""),""))</f>
        <v>0</v>
      </c>
      <c r="F407" s="4" t="s">
        <v>20</v>
      </c>
      <c r="G407" s="4" t="s">
        <v>343</v>
      </c>
      <c r="H407" s="4" t="s">
        <v>344</v>
      </c>
      <c r="I407" s="4" t="s">
        <v>18</v>
      </c>
      <c r="J407" s="4" t="s">
        <v>18</v>
      </c>
      <c r="K407" s="5">
        <v>54</v>
      </c>
      <c r="L407" s="5">
        <v>1.29</v>
      </c>
      <c r="M407" s="5">
        <f>IFERROR(_xlfn.XLOOKUP(Tableau2[[#This Row],[Groupe rem. article]],remises!$B$2:$B$5,remises!$C$2:$C$5),0)</f>
        <v>0.25</v>
      </c>
      <c r="N407" s="5">
        <f t="shared" si="6"/>
        <v>0</v>
      </c>
      <c r="O407" s="5" t="str">
        <f ca="1">IFERROR(SUM(OFFSET(Tableau2[[#This Row],[MLP]],1,1,Tableau2[[#This Row],[nb sous niveau]],1)),"")</f>
        <v/>
      </c>
      <c r="P407" s="5">
        <f>IF(Tableau2[[#This Row],[Type Ligne Richel]]="détail",Tableau2[[#This Row],[Quantité Totale]]*Tableau2[[#This Row],[Prix unitaire HT]]*(1-Tableau2[[#This Row],[% remise ligne]])*(1+Tableau2[[#This Row],[comm]]),"")</f>
        <v>52.244999999999997</v>
      </c>
      <c r="Q407" s="5" cm="1">
        <f t="array" aca="1" ref="Q40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52.244999999999997</v>
      </c>
      <c r="R407" s="4" t="s">
        <v>64</v>
      </c>
      <c r="S407" s="5">
        <v>0.12</v>
      </c>
      <c r="T407" s="5">
        <v>6.48</v>
      </c>
    </row>
    <row r="408" spans="1:20" x14ac:dyDescent="0.2">
      <c r="A408" s="3">
        <v>46000000</v>
      </c>
      <c r="B408" s="4" t="s">
        <v>19</v>
      </c>
      <c r="C408" s="3">
        <v>3</v>
      </c>
      <c r="D408" s="3">
        <f>IF(Tableau2[[#This Row],[Parent]]="oui",Tableau2[[#This Row],[Niveau]]+1,IF(B407="oui",Tableau2[[#This Row],[Niveau]]+1,D407))</f>
        <v>5</v>
      </c>
      <c r="E408" s="3" cm="1">
        <f t="array" ref="E408">MIN(IFERROR(IF(D408-{0;1;2;3;4;5;6;7}&gt;=0,MATCH(D408-{0;1;2;3;4;5;6;7},D409:D$828,0)-1,""),""))</f>
        <v>0</v>
      </c>
      <c r="F408" s="4" t="s">
        <v>20</v>
      </c>
      <c r="G408" s="4" t="s">
        <v>345</v>
      </c>
      <c r="H408" s="4" t="s">
        <v>346</v>
      </c>
      <c r="I408" s="4" t="s">
        <v>18</v>
      </c>
      <c r="J408" s="4" t="s">
        <v>18</v>
      </c>
      <c r="K408" s="5">
        <v>102</v>
      </c>
      <c r="L408" s="5">
        <v>0.96</v>
      </c>
      <c r="M408" s="5">
        <f>IFERROR(_xlfn.XLOOKUP(Tableau2[[#This Row],[Groupe rem. article]],remises!$B$2:$B$5,remises!$C$2:$C$5),0)</f>
        <v>0.25</v>
      </c>
      <c r="N408" s="5">
        <f t="shared" si="6"/>
        <v>0</v>
      </c>
      <c r="O408" s="5" t="str">
        <f ca="1">IFERROR(SUM(OFFSET(Tableau2[[#This Row],[MLP]],1,1,Tableau2[[#This Row],[nb sous niveau]],1)),"")</f>
        <v/>
      </c>
      <c r="P408" s="5">
        <f>IF(Tableau2[[#This Row],[Type Ligne Richel]]="détail",Tableau2[[#This Row],[Quantité Totale]]*Tableau2[[#This Row],[Prix unitaire HT]]*(1-Tableau2[[#This Row],[% remise ligne]])*(1+Tableau2[[#This Row],[comm]]),"")</f>
        <v>73.44</v>
      </c>
      <c r="Q408" s="5" cm="1">
        <f t="array" aca="1" ref="Q40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73.44</v>
      </c>
      <c r="R408" s="4" t="s">
        <v>64</v>
      </c>
      <c r="S408" s="5">
        <v>0.16</v>
      </c>
      <c r="T408" s="5">
        <v>16.32</v>
      </c>
    </row>
    <row r="409" spans="1:20" x14ac:dyDescent="0.2">
      <c r="A409" s="3">
        <v>47000000</v>
      </c>
      <c r="B409" s="4" t="s">
        <v>19</v>
      </c>
      <c r="C409" s="3">
        <v>3</v>
      </c>
      <c r="D409" s="3">
        <f>IF(Tableau2[[#This Row],[Parent]]="oui",Tableau2[[#This Row],[Niveau]]+1,IF(B408="oui",Tableau2[[#This Row],[Niveau]]+1,D408))</f>
        <v>5</v>
      </c>
      <c r="E409" s="3" cm="1">
        <f t="array" ref="E409">MIN(IFERROR(IF(D409-{0;1;2;3;4;5;6;7}&gt;=0,MATCH(D409-{0;1;2;3;4;5;6;7},D410:D$828,0)-1,""),""))</f>
        <v>0</v>
      </c>
      <c r="F409" s="4" t="s">
        <v>20</v>
      </c>
      <c r="G409" s="4" t="s">
        <v>343</v>
      </c>
      <c r="H409" s="4" t="s">
        <v>344</v>
      </c>
      <c r="I409" s="4" t="s">
        <v>18</v>
      </c>
      <c r="J409" s="4" t="s">
        <v>18</v>
      </c>
      <c r="K409" s="5">
        <v>102</v>
      </c>
      <c r="L409" s="5">
        <v>1.29</v>
      </c>
      <c r="M409" s="5">
        <f>IFERROR(_xlfn.XLOOKUP(Tableau2[[#This Row],[Groupe rem. article]],remises!$B$2:$B$5,remises!$C$2:$C$5),0)</f>
        <v>0.25</v>
      </c>
      <c r="N409" s="5">
        <f t="shared" si="6"/>
        <v>0</v>
      </c>
      <c r="O409" s="5" t="str">
        <f ca="1">IFERROR(SUM(OFFSET(Tableau2[[#This Row],[MLP]],1,1,Tableau2[[#This Row],[nb sous niveau]],1)),"")</f>
        <v/>
      </c>
      <c r="P409" s="5">
        <f>IF(Tableau2[[#This Row],[Type Ligne Richel]]="détail",Tableau2[[#This Row],[Quantité Totale]]*Tableau2[[#This Row],[Prix unitaire HT]]*(1-Tableau2[[#This Row],[% remise ligne]])*(1+Tableau2[[#This Row],[comm]]),"")</f>
        <v>98.685000000000002</v>
      </c>
      <c r="Q409" s="5" cm="1">
        <f t="array" aca="1" ref="Q40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98.685000000000002</v>
      </c>
      <c r="R409" s="4" t="s">
        <v>64</v>
      </c>
      <c r="S409" s="5">
        <v>0.12</v>
      </c>
      <c r="T409" s="5">
        <v>12.24</v>
      </c>
    </row>
    <row r="410" spans="1:20" x14ac:dyDescent="0.2">
      <c r="A410" s="3">
        <v>48000000</v>
      </c>
      <c r="B410" s="4" t="s">
        <v>14</v>
      </c>
      <c r="C410" s="3">
        <v>3</v>
      </c>
      <c r="D410" s="3">
        <f>IF(Tableau2[[#This Row],[Parent]]="oui",Tableau2[[#This Row],[Niveau]]+1,IF(B409="oui",Tableau2[[#This Row],[Niveau]]+1,D409))</f>
        <v>4</v>
      </c>
      <c r="E410" s="3" cm="1">
        <f t="array" ref="E410">MIN(IFERROR(IF(D410-{0;1;2;3;4;5;6;7}&gt;=0,MATCH(D410-{0;1;2;3;4;5;6;7},D411:D$828,0)-1,""),""))</f>
        <v>6</v>
      </c>
      <c r="F410" s="4" t="s">
        <v>23</v>
      </c>
      <c r="G410" s="4" t="s">
        <v>347</v>
      </c>
      <c r="H410" s="4" t="s">
        <v>348</v>
      </c>
      <c r="I410" s="4" t="s">
        <v>18</v>
      </c>
      <c r="J410" s="4" t="s">
        <v>18</v>
      </c>
      <c r="K410" s="5">
        <v>2</v>
      </c>
      <c r="L410" s="5">
        <v>4.71</v>
      </c>
      <c r="M410" s="5">
        <f>IFERROR(_xlfn.XLOOKUP(Tableau2[[#This Row],[Groupe rem. article]],remises!$B$2:$B$5,remises!$C$2:$C$5),0)</f>
        <v>0.57999999999999996</v>
      </c>
      <c r="N410" s="5">
        <f t="shared" si="6"/>
        <v>0</v>
      </c>
      <c r="O410" s="5">
        <f ca="1">IFERROR(SUM(OFFSET(Tableau2[[#This Row],[MLP]],1,1,Tableau2[[#This Row],[nb sous niveau]],1)),"")</f>
        <v>7.0650000000000004</v>
      </c>
      <c r="P410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10" s="5" cm="1">
        <f t="array" aca="1" ref="Q41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7.0650000000000004</v>
      </c>
      <c r="R410" s="4" t="s">
        <v>26</v>
      </c>
      <c r="S410" s="5">
        <v>1.0999999999999999E-2</v>
      </c>
      <c r="T410" s="5">
        <v>4.2000000000000003E-2</v>
      </c>
    </row>
    <row r="411" spans="1:20" x14ac:dyDescent="0.2">
      <c r="A411" s="3">
        <v>48010000</v>
      </c>
      <c r="B411" s="4" t="s">
        <v>19</v>
      </c>
      <c r="C411" s="3">
        <v>4</v>
      </c>
      <c r="D411" s="3">
        <f>IF(Tableau2[[#This Row],[Parent]]="oui",Tableau2[[#This Row],[Niveau]]+1,IF(B410="oui",Tableau2[[#This Row],[Niveau]]+1,D410))</f>
        <v>5</v>
      </c>
      <c r="E411" s="3" cm="1">
        <f t="array" ref="E411">MIN(IFERROR(IF(D411-{0;1;2;3;4;5;6;7}&gt;=0,MATCH(D411-{0;1;2;3;4;5;6;7},D412:D$828,0)-1,""),""))</f>
        <v>0</v>
      </c>
      <c r="F411" s="4" t="s">
        <v>20</v>
      </c>
      <c r="G411" s="4" t="s">
        <v>349</v>
      </c>
      <c r="H411" s="4" t="s">
        <v>350</v>
      </c>
      <c r="I411" s="4" t="s">
        <v>18</v>
      </c>
      <c r="J411" s="4" t="s">
        <v>18</v>
      </c>
      <c r="K411" s="5">
        <v>4</v>
      </c>
      <c r="L411" s="5">
        <v>1.37</v>
      </c>
      <c r="M411" s="5">
        <f>IFERROR(_xlfn.XLOOKUP(Tableau2[[#This Row],[Groupe rem. article]],remises!$B$2:$B$5,remises!$C$2:$C$5),0)</f>
        <v>0.25</v>
      </c>
      <c r="N411" s="5">
        <f t="shared" si="6"/>
        <v>0</v>
      </c>
      <c r="O411" s="5" t="str">
        <f ca="1">IFERROR(SUM(OFFSET(Tableau2[[#This Row],[MLP]],1,1,Tableau2[[#This Row],[nb sous niveau]],1)),"")</f>
        <v/>
      </c>
      <c r="P411" s="5">
        <f>IF(Tableau2[[#This Row],[Type Ligne Richel]]="détail",Tableau2[[#This Row],[Quantité Totale]]*Tableau2[[#This Row],[Prix unitaire HT]]*(1-Tableau2[[#This Row],[% remise ligne]])*(1+Tableau2[[#This Row],[comm]]),"")</f>
        <v>4.1100000000000003</v>
      </c>
      <c r="Q411" s="5" cm="1">
        <f t="array" aca="1" ref="Q41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4.1100000000000003</v>
      </c>
      <c r="R411" s="4" t="s">
        <v>64</v>
      </c>
      <c r="S411" s="5">
        <v>0.01</v>
      </c>
      <c r="T411" s="5">
        <v>0.04</v>
      </c>
    </row>
    <row r="412" spans="1:20" x14ac:dyDescent="0.2">
      <c r="A412" s="3">
        <v>48020000</v>
      </c>
      <c r="B412" s="4" t="s">
        <v>19</v>
      </c>
      <c r="C412" s="3">
        <v>4</v>
      </c>
      <c r="D412" s="3">
        <f>IF(Tableau2[[#This Row],[Parent]]="oui",Tableau2[[#This Row],[Niveau]]+1,IF(B411="oui",Tableau2[[#This Row],[Niveau]]+1,D411))</f>
        <v>5</v>
      </c>
      <c r="E412" s="3" cm="1">
        <f t="array" ref="E412">MIN(IFERROR(IF(D412-{0;1;2;3;4;5;6;7}&gt;=0,MATCH(D412-{0;1;2;3;4;5;6;7},D413:D$828,0)-1,""),""))</f>
        <v>0</v>
      </c>
      <c r="F412" s="4" t="s">
        <v>20</v>
      </c>
      <c r="G412" s="4" t="s">
        <v>351</v>
      </c>
      <c r="H412" s="4" t="s">
        <v>352</v>
      </c>
      <c r="I412" s="4" t="s">
        <v>18</v>
      </c>
      <c r="J412" s="4" t="s">
        <v>18</v>
      </c>
      <c r="K412" s="5">
        <v>2</v>
      </c>
      <c r="L412" s="5">
        <v>1.97</v>
      </c>
      <c r="M412" s="5">
        <f>IFERROR(_xlfn.XLOOKUP(Tableau2[[#This Row],[Groupe rem. article]],remises!$B$2:$B$5,remises!$C$2:$C$5),0)</f>
        <v>0.25</v>
      </c>
      <c r="N412" s="5">
        <f t="shared" si="6"/>
        <v>0</v>
      </c>
      <c r="O412" s="5" t="str">
        <f ca="1">IFERROR(SUM(OFFSET(Tableau2[[#This Row],[MLP]],1,1,Tableau2[[#This Row],[nb sous niveau]],1)),"")</f>
        <v/>
      </c>
      <c r="P412" s="5">
        <f>IF(Tableau2[[#This Row],[Type Ligne Richel]]="détail",Tableau2[[#This Row],[Quantité Totale]]*Tableau2[[#This Row],[Prix unitaire HT]]*(1-Tableau2[[#This Row],[% remise ligne]])*(1+Tableau2[[#This Row],[comm]]),"")</f>
        <v>2.9550000000000001</v>
      </c>
      <c r="Q412" s="5" cm="1">
        <f t="array" aca="1" ref="Q41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2.9550000000000001</v>
      </c>
      <c r="R412" s="4" t="s">
        <v>64</v>
      </c>
      <c r="S412" s="5">
        <v>1E-3</v>
      </c>
      <c r="T412" s="5">
        <v>2E-3</v>
      </c>
    </row>
    <row r="413" spans="1:20" x14ac:dyDescent="0.2">
      <c r="A413" s="3">
        <v>49000000</v>
      </c>
      <c r="B413" s="4" t="s">
        <v>19</v>
      </c>
      <c r="C413" s="3">
        <v>3</v>
      </c>
      <c r="D413" s="3">
        <f>IF(Tableau2[[#This Row],[Parent]]="oui",Tableau2[[#This Row],[Niveau]]+1,IF(B412="oui",Tableau2[[#This Row],[Niveau]]+1,D412))</f>
        <v>5</v>
      </c>
      <c r="E413" s="3" cm="1">
        <f t="array" ref="E413">MIN(IFERROR(IF(D413-{0;1;2;3;4;5;6;7}&gt;=0,MATCH(D413-{0;1;2;3;4;5;6;7},D414:D$828,0)-1,""),""))</f>
        <v>0</v>
      </c>
      <c r="F413" s="4" t="s">
        <v>20</v>
      </c>
      <c r="G413" s="4" t="s">
        <v>353</v>
      </c>
      <c r="H413" s="4" t="s">
        <v>354</v>
      </c>
      <c r="I413" s="4" t="s">
        <v>18</v>
      </c>
      <c r="J413" s="4" t="s">
        <v>18</v>
      </c>
      <c r="K413" s="5">
        <v>1</v>
      </c>
      <c r="L413" s="5">
        <v>0</v>
      </c>
      <c r="M413" s="5">
        <f>IFERROR(_xlfn.XLOOKUP(Tableau2[[#This Row],[Groupe rem. article]],remises!$B$2:$B$5,remises!$C$2:$C$5),0)</f>
        <v>0</v>
      </c>
      <c r="N413" s="5">
        <f t="shared" si="6"/>
        <v>0</v>
      </c>
      <c r="O413" s="5" t="str">
        <f ca="1">IFERROR(SUM(OFFSET(Tableau2[[#This Row],[MLP]],1,1,Tableau2[[#This Row],[nb sous niveau]],1)),"")</f>
        <v/>
      </c>
      <c r="P413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413" s="5" cm="1">
        <f t="array" aca="1" ref="Q41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413" s="4" t="s">
        <v>18</v>
      </c>
      <c r="S413" s="5">
        <v>0.01</v>
      </c>
      <c r="T413" s="5">
        <v>0.01</v>
      </c>
    </row>
    <row r="414" spans="1:20" x14ac:dyDescent="0.2">
      <c r="A414" s="3">
        <v>50000000</v>
      </c>
      <c r="B414" s="4" t="s">
        <v>19</v>
      </c>
      <c r="C414" s="3">
        <v>3</v>
      </c>
      <c r="D414" s="3">
        <f>IF(Tableau2[[#This Row],[Parent]]="oui",Tableau2[[#This Row],[Niveau]]+1,IF(B413="oui",Tableau2[[#This Row],[Niveau]]+1,D413))</f>
        <v>5</v>
      </c>
      <c r="E414" s="3" cm="1">
        <f t="array" ref="E414">MIN(IFERROR(IF(D414-{0;1;2;3;4;5;6;7}&gt;=0,MATCH(D414-{0;1;2;3;4;5;6;7},D415:D$828,0)-1,""),""))</f>
        <v>0</v>
      </c>
      <c r="F414" s="4" t="s">
        <v>20</v>
      </c>
      <c r="G414" s="4" t="s">
        <v>355</v>
      </c>
      <c r="H414" s="4" t="s">
        <v>356</v>
      </c>
      <c r="I414" s="4" t="s">
        <v>18</v>
      </c>
      <c r="J414" s="4" t="s">
        <v>18</v>
      </c>
      <c r="K414" s="5">
        <v>1</v>
      </c>
      <c r="L414" s="5">
        <v>0</v>
      </c>
      <c r="M414" s="5">
        <f>IFERROR(_xlfn.XLOOKUP(Tableau2[[#This Row],[Groupe rem. article]],remises!$B$2:$B$5,remises!$C$2:$C$5),0)</f>
        <v>0</v>
      </c>
      <c r="N414" s="5">
        <f t="shared" si="6"/>
        <v>0</v>
      </c>
      <c r="O414" s="5" t="str">
        <f ca="1">IFERROR(SUM(OFFSET(Tableau2[[#This Row],[MLP]],1,1,Tableau2[[#This Row],[nb sous niveau]],1)),"")</f>
        <v/>
      </c>
      <c r="P414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414" s="5" cm="1">
        <f t="array" aca="1" ref="Q41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414" s="4" t="s">
        <v>18</v>
      </c>
      <c r="S414" s="5">
        <v>0.01</v>
      </c>
      <c r="T414" s="5">
        <v>0.01</v>
      </c>
    </row>
    <row r="415" spans="1:20" x14ac:dyDescent="0.2">
      <c r="A415" s="3">
        <v>51000000</v>
      </c>
      <c r="B415" s="4" t="s">
        <v>19</v>
      </c>
      <c r="C415" s="3">
        <v>3</v>
      </c>
      <c r="D415" s="3">
        <f>IF(Tableau2[[#This Row],[Parent]]="oui",Tableau2[[#This Row],[Niveau]]+1,IF(B414="oui",Tableau2[[#This Row],[Niveau]]+1,D414))</f>
        <v>5</v>
      </c>
      <c r="E415" s="3" cm="1">
        <f t="array" ref="E415">MIN(IFERROR(IF(D415-{0;1;2;3;4;5;6;7}&gt;=0,MATCH(D415-{0;1;2;3;4;5;6;7},D416:D$828,0)-1,""),""))</f>
        <v>0</v>
      </c>
      <c r="F415" s="4" t="s">
        <v>20</v>
      </c>
      <c r="G415" s="4" t="s">
        <v>357</v>
      </c>
      <c r="H415" s="4" t="s">
        <v>358</v>
      </c>
      <c r="I415" s="4" t="s">
        <v>18</v>
      </c>
      <c r="J415" s="4" t="s">
        <v>18</v>
      </c>
      <c r="K415" s="5">
        <v>2</v>
      </c>
      <c r="L415" s="5">
        <v>0</v>
      </c>
      <c r="M415" s="5">
        <f>IFERROR(_xlfn.XLOOKUP(Tableau2[[#This Row],[Groupe rem. article]],remises!$B$2:$B$5,remises!$C$2:$C$5),0)</f>
        <v>0</v>
      </c>
      <c r="N415" s="5">
        <f t="shared" si="6"/>
        <v>0</v>
      </c>
      <c r="O415" s="5" t="str">
        <f ca="1">IFERROR(SUM(OFFSET(Tableau2[[#This Row],[MLP]],1,1,Tableau2[[#This Row],[nb sous niveau]],1)),"")</f>
        <v/>
      </c>
      <c r="P415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415" s="5" cm="1">
        <f t="array" aca="1" ref="Q41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415" s="4" t="s">
        <v>18</v>
      </c>
      <c r="S415" s="5">
        <v>0.01</v>
      </c>
      <c r="T415" s="5">
        <v>0.02</v>
      </c>
    </row>
    <row r="416" spans="1:20" x14ac:dyDescent="0.2">
      <c r="A416" s="3">
        <v>52000000</v>
      </c>
      <c r="B416" s="4" t="s">
        <v>19</v>
      </c>
      <c r="C416" s="3">
        <v>3</v>
      </c>
      <c r="D416" s="3">
        <f>IF(Tableau2[[#This Row],[Parent]]="oui",Tableau2[[#This Row],[Niveau]]+1,IF(B415="oui",Tableau2[[#This Row],[Niveau]]+1,D415))</f>
        <v>5</v>
      </c>
      <c r="E416" s="3" cm="1">
        <f t="array" ref="E416">MIN(IFERROR(IF(D416-{0;1;2;3;4;5;6;7}&gt;=0,MATCH(D416-{0;1;2;3;4;5;6;7},D417:D$828,0)-1,""),""))</f>
        <v>0</v>
      </c>
      <c r="F416" s="4" t="s">
        <v>20</v>
      </c>
      <c r="G416" s="4" t="s">
        <v>359</v>
      </c>
      <c r="H416" s="4" t="s">
        <v>360</v>
      </c>
      <c r="I416" s="4" t="s">
        <v>18</v>
      </c>
      <c r="J416" s="4" t="s">
        <v>18</v>
      </c>
      <c r="K416" s="5">
        <v>2</v>
      </c>
      <c r="L416" s="5">
        <v>0</v>
      </c>
      <c r="M416" s="5">
        <f>IFERROR(_xlfn.XLOOKUP(Tableau2[[#This Row],[Groupe rem. article]],remises!$B$2:$B$5,remises!$C$2:$C$5),0)</f>
        <v>0</v>
      </c>
      <c r="N416" s="5">
        <f t="shared" si="6"/>
        <v>0</v>
      </c>
      <c r="O416" s="5" t="str">
        <f ca="1">IFERROR(SUM(OFFSET(Tableau2[[#This Row],[MLP]],1,1,Tableau2[[#This Row],[nb sous niveau]],1)),"")</f>
        <v/>
      </c>
      <c r="P416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416" s="5" cm="1">
        <f t="array" aca="1" ref="Q41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416" s="4" t="s">
        <v>18</v>
      </c>
      <c r="S416" s="5">
        <v>0.01</v>
      </c>
      <c r="T416" s="5">
        <v>0.02</v>
      </c>
    </row>
    <row r="417" spans="1:20" x14ac:dyDescent="0.2">
      <c r="A417" s="3">
        <v>53000000</v>
      </c>
      <c r="B417" s="4" t="s">
        <v>14</v>
      </c>
      <c r="C417" s="3">
        <v>2</v>
      </c>
      <c r="D417" s="3">
        <f>IF(Tableau2[[#This Row],[Parent]]="oui",Tableau2[[#This Row],[Niveau]]+1,IF(B416="oui",Tableau2[[#This Row],[Niveau]]+1,D416))</f>
        <v>3</v>
      </c>
      <c r="E417" s="3" cm="1">
        <f t="array" ref="E417">MIN(IFERROR(IF(D417-{0;1;2;3;4;5;6;7}&gt;=0,MATCH(D417-{0;1;2;3;4;5;6;7},D418:D$828,0)-1,""),""))</f>
        <v>2</v>
      </c>
      <c r="F417" s="4" t="s">
        <v>15</v>
      </c>
      <c r="G417" s="4" t="s">
        <v>18</v>
      </c>
      <c r="H417" s="4" t="s">
        <v>361</v>
      </c>
      <c r="I417" s="4" t="s">
        <v>18</v>
      </c>
      <c r="J417" s="4" t="s">
        <v>18</v>
      </c>
      <c r="K417" s="5">
        <v>1</v>
      </c>
      <c r="L417" s="5">
        <v>2897.37</v>
      </c>
      <c r="M417" s="5">
        <f>IFERROR(_xlfn.XLOOKUP(Tableau2[[#This Row],[Groupe rem. article]],remises!$B$2:$B$5,remises!$C$2:$C$5),0)</f>
        <v>0</v>
      </c>
      <c r="N417" s="5">
        <f t="shared" si="6"/>
        <v>0</v>
      </c>
      <c r="O417" s="5">
        <f ca="1">IFERROR(SUM(OFFSET(Tableau2[[#This Row],[MLP]],1,1,Tableau2[[#This Row],[nb sous niveau]],1)),"")</f>
        <v>2173.0275000000001</v>
      </c>
      <c r="P417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17" s="5" cm="1">
        <f t="array" aca="1" ref="Q41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2173.0275000000001</v>
      </c>
      <c r="R417" s="4" t="s">
        <v>18</v>
      </c>
      <c r="S417" s="5">
        <v>1.8</v>
      </c>
      <c r="T417" s="5">
        <v>396.9</v>
      </c>
    </row>
    <row r="418" spans="1:20" x14ac:dyDescent="0.2">
      <c r="A418" s="3">
        <v>54000000</v>
      </c>
      <c r="B418" s="4" t="s">
        <v>19</v>
      </c>
      <c r="C418" s="3">
        <v>3</v>
      </c>
      <c r="D418" s="3">
        <f>IF(Tableau2[[#This Row],[Parent]]="oui",Tableau2[[#This Row],[Niveau]]+1,IF(B417="oui",Tableau2[[#This Row],[Niveau]]+1,D417))</f>
        <v>4</v>
      </c>
      <c r="E418" s="3" cm="1">
        <f t="array" ref="E418">MIN(IFERROR(IF(D418-{0;1;2;3;4;5;6;7}&gt;=0,MATCH(D418-{0;1;2;3;4;5;6;7},D419:D$828,0)-1,""),""))</f>
        <v>0</v>
      </c>
      <c r="F418" s="4" t="s">
        <v>20</v>
      </c>
      <c r="G418" s="4" t="s">
        <v>362</v>
      </c>
      <c r="H418" s="4" t="s">
        <v>363</v>
      </c>
      <c r="I418" s="4" t="s">
        <v>18</v>
      </c>
      <c r="J418" s="4" t="s">
        <v>364</v>
      </c>
      <c r="K418" s="5">
        <v>294</v>
      </c>
      <c r="L418" s="5">
        <v>6.57</v>
      </c>
      <c r="M418" s="5">
        <f>IFERROR(_xlfn.XLOOKUP(Tableau2[[#This Row],[Groupe rem. article]],remises!$B$2:$B$5,remises!$C$2:$C$5),0)</f>
        <v>0.25</v>
      </c>
      <c r="N418" s="5">
        <f t="shared" si="6"/>
        <v>0</v>
      </c>
      <c r="O418" s="5" t="str">
        <f ca="1">IFERROR(SUM(OFFSET(Tableau2[[#This Row],[MLP]],1,1,Tableau2[[#This Row],[nb sous niveau]],1)),"")</f>
        <v/>
      </c>
      <c r="P418" s="5">
        <f>IF(Tableau2[[#This Row],[Type Ligne Richel]]="détail",Tableau2[[#This Row],[Quantité Totale]]*Tableau2[[#This Row],[Prix unitaire HT]]*(1-Tableau2[[#This Row],[% remise ligne]])*(1+Tableau2[[#This Row],[comm]]),"")</f>
        <v>1448.6850000000002</v>
      </c>
      <c r="Q418" s="5" cm="1">
        <f t="array" aca="1" ref="Q41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1448.6850000000002</v>
      </c>
      <c r="R418" s="4" t="s">
        <v>365</v>
      </c>
      <c r="S418" s="5">
        <v>0.9</v>
      </c>
      <c r="T418" s="5">
        <v>264.60000000000002</v>
      </c>
    </row>
    <row r="419" spans="1:20" x14ac:dyDescent="0.2">
      <c r="A419" s="3">
        <v>55000000</v>
      </c>
      <c r="B419" s="4" t="s">
        <v>19</v>
      </c>
      <c r="C419" s="3">
        <v>3</v>
      </c>
      <c r="D419" s="3">
        <f>IF(Tableau2[[#This Row],[Parent]]="oui",Tableau2[[#This Row],[Niveau]]+1,IF(B418="oui",Tableau2[[#This Row],[Niveau]]+1,D418))</f>
        <v>4</v>
      </c>
      <c r="E419" s="3" cm="1">
        <f t="array" ref="E419">MIN(IFERROR(IF(D419-{0;1;2;3;4;5;6;7}&gt;=0,MATCH(D419-{0;1;2;3;4;5;6;7},D420:D$828,0)-1,""),""))</f>
        <v>0</v>
      </c>
      <c r="F419" s="4" t="s">
        <v>20</v>
      </c>
      <c r="G419" s="4" t="s">
        <v>362</v>
      </c>
      <c r="H419" s="4" t="s">
        <v>363</v>
      </c>
      <c r="I419" s="4" t="s">
        <v>18</v>
      </c>
      <c r="J419" s="4" t="s">
        <v>364</v>
      </c>
      <c r="K419" s="5">
        <v>147</v>
      </c>
      <c r="L419" s="5">
        <v>6.57</v>
      </c>
      <c r="M419" s="5">
        <f>IFERROR(_xlfn.XLOOKUP(Tableau2[[#This Row],[Groupe rem. article]],remises!$B$2:$B$5,remises!$C$2:$C$5),0)</f>
        <v>0.25</v>
      </c>
      <c r="N419" s="5">
        <f t="shared" si="6"/>
        <v>0</v>
      </c>
      <c r="O419" s="5" t="str">
        <f ca="1">IFERROR(SUM(OFFSET(Tableau2[[#This Row],[MLP]],1,1,Tableau2[[#This Row],[nb sous niveau]],1)),"")</f>
        <v/>
      </c>
      <c r="P419" s="5">
        <f>IF(Tableau2[[#This Row],[Type Ligne Richel]]="détail",Tableau2[[#This Row],[Quantité Totale]]*Tableau2[[#This Row],[Prix unitaire HT]]*(1-Tableau2[[#This Row],[% remise ligne]])*(1+Tableau2[[#This Row],[comm]]),"")</f>
        <v>724.34250000000009</v>
      </c>
      <c r="Q419" s="5" cm="1">
        <f t="array" aca="1" ref="Q41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724.34250000000009</v>
      </c>
      <c r="R419" s="4" t="s">
        <v>365</v>
      </c>
      <c r="S419" s="5">
        <v>0.9</v>
      </c>
      <c r="T419" s="5">
        <v>132.30000000000001</v>
      </c>
    </row>
    <row r="420" spans="1:20" x14ac:dyDescent="0.2">
      <c r="A420" s="3">
        <v>56000000</v>
      </c>
      <c r="B420" s="4" t="s">
        <v>14</v>
      </c>
      <c r="C420" s="3">
        <v>2</v>
      </c>
      <c r="D420" s="3">
        <f>IF(Tableau2[[#This Row],[Parent]]="oui",Tableau2[[#This Row],[Niveau]]+1,IF(B419="oui",Tableau2[[#This Row],[Niveau]]+1,D419))</f>
        <v>3</v>
      </c>
      <c r="E420" s="3" cm="1">
        <f t="array" ref="E420">MIN(IFERROR(IF(D420-{0;1;2;3;4;5;6;7}&gt;=0,MATCH(D420-{0;1;2;3;4;5;6;7},D421:D$828,0)-1,""),""))</f>
        <v>5</v>
      </c>
      <c r="F420" s="4" t="s">
        <v>15</v>
      </c>
      <c r="G420" s="4" t="s">
        <v>18</v>
      </c>
      <c r="H420" s="4" t="s">
        <v>366</v>
      </c>
      <c r="I420" s="4" t="s">
        <v>18</v>
      </c>
      <c r="J420" s="4" t="s">
        <v>18</v>
      </c>
      <c r="K420" s="5">
        <v>1</v>
      </c>
      <c r="L420" s="5">
        <v>18.72</v>
      </c>
      <c r="M420" s="5">
        <f>IFERROR(_xlfn.XLOOKUP(Tableau2[[#This Row],[Groupe rem. article]],remises!$B$2:$B$5,remises!$C$2:$C$5),0)</f>
        <v>0</v>
      </c>
      <c r="N420" s="5">
        <f t="shared" si="6"/>
        <v>0</v>
      </c>
      <c r="O420" s="5">
        <f ca="1">IFERROR(SUM(OFFSET(Tableau2[[#This Row],[MLP]],1,1,Tableau2[[#This Row],[nb sous niveau]],1)),"")</f>
        <v>13.838399999999998</v>
      </c>
      <c r="P420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20" s="5" cm="1">
        <f t="array" aca="1" ref="Q42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13.838399999999998</v>
      </c>
      <c r="R420" s="4" t="s">
        <v>18</v>
      </c>
      <c r="S420" s="5">
        <v>2.6589999999999998</v>
      </c>
      <c r="T420" s="5">
        <v>2.6589999999999998</v>
      </c>
    </row>
    <row r="421" spans="1:20" x14ac:dyDescent="0.2">
      <c r="A421" s="3">
        <v>57000000</v>
      </c>
      <c r="B421" s="4" t="s">
        <v>14</v>
      </c>
      <c r="C421" s="3">
        <v>3</v>
      </c>
      <c r="D421" s="3">
        <f>IF(Tableau2[[#This Row],[Parent]]="oui",Tableau2[[#This Row],[Niveau]]+1,IF(B420="oui",Tableau2[[#This Row],[Niveau]]+1,D420))</f>
        <v>4</v>
      </c>
      <c r="E421" s="3" cm="1">
        <f t="array" ref="E421">MIN(IFERROR(IF(D421-{0;1;2;3;4;5;6;7}&gt;=0,MATCH(D421-{0;1;2;3;4;5;6;7},D422:D$828,0)-1,""),""))</f>
        <v>4</v>
      </c>
      <c r="F421" s="4" t="s">
        <v>23</v>
      </c>
      <c r="G421" s="4" t="s">
        <v>367</v>
      </c>
      <c r="H421" s="4" t="s">
        <v>368</v>
      </c>
      <c r="I421" s="4" t="s">
        <v>18</v>
      </c>
      <c r="J421" s="4" t="s">
        <v>18</v>
      </c>
      <c r="K421" s="5">
        <v>1</v>
      </c>
      <c r="L421" s="5">
        <v>18.72</v>
      </c>
      <c r="M421" s="5">
        <f>IFERROR(_xlfn.XLOOKUP(Tableau2[[#This Row],[Groupe rem. article]],remises!$B$2:$B$5,remises!$C$2:$C$5),0)</f>
        <v>0</v>
      </c>
      <c r="N421" s="5">
        <f t="shared" si="6"/>
        <v>0</v>
      </c>
      <c r="O421" s="5">
        <f ca="1">IFERROR(SUM(OFFSET(Tableau2[[#This Row],[MLP]],1,1,Tableau2[[#This Row],[nb sous niveau]],1)),"")</f>
        <v>13.838399999999998</v>
      </c>
      <c r="P421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21" s="5" cm="1">
        <f t="array" aca="1" ref="Q42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13.838399999999998</v>
      </c>
      <c r="R421" s="4" t="s">
        <v>18</v>
      </c>
      <c r="S421" s="5">
        <v>2.6589999999999998</v>
      </c>
      <c r="T421" s="5">
        <v>2.6589999999999998</v>
      </c>
    </row>
    <row r="422" spans="1:20" x14ac:dyDescent="0.2">
      <c r="A422" s="3">
        <v>57010000</v>
      </c>
      <c r="B422" s="4" t="s">
        <v>19</v>
      </c>
      <c r="C422" s="3">
        <v>4</v>
      </c>
      <c r="D422" s="3">
        <f>IF(Tableau2[[#This Row],[Parent]]="oui",Tableau2[[#This Row],[Niveau]]+1,IF(B421="oui",Tableau2[[#This Row],[Niveau]]+1,D421))</f>
        <v>5</v>
      </c>
      <c r="E422" s="3" cm="1">
        <f t="array" ref="E422">MIN(IFERROR(IF(D422-{0;1;2;3;4;5;6;7}&gt;=0,MATCH(D422-{0;1;2;3;4;5;6;7},D423:D$828,0)-1,""),""))</f>
        <v>0</v>
      </c>
      <c r="F422" s="4" t="s">
        <v>20</v>
      </c>
      <c r="G422" s="4" t="s">
        <v>369</v>
      </c>
      <c r="H422" s="4" t="s">
        <v>370</v>
      </c>
      <c r="I422" s="4" t="s">
        <v>18</v>
      </c>
      <c r="J422" s="4" t="s">
        <v>18</v>
      </c>
      <c r="K422" s="5">
        <v>1</v>
      </c>
      <c r="L422" s="5">
        <v>5.85</v>
      </c>
      <c r="M422" s="5">
        <f>IFERROR(_xlfn.XLOOKUP(Tableau2[[#This Row],[Groupe rem. article]],remises!$B$2:$B$5,remises!$C$2:$C$5),0)</f>
        <v>0.25</v>
      </c>
      <c r="N422" s="5">
        <f t="shared" si="6"/>
        <v>0</v>
      </c>
      <c r="O422" s="5" t="str">
        <f ca="1">IFERROR(SUM(OFFSET(Tableau2[[#This Row],[MLP]],1,1,Tableau2[[#This Row],[nb sous niveau]],1)),"")</f>
        <v/>
      </c>
      <c r="P422" s="5">
        <f>IF(Tableau2[[#This Row],[Type Ligne Richel]]="détail",Tableau2[[#This Row],[Quantité Totale]]*Tableau2[[#This Row],[Prix unitaire HT]]*(1-Tableau2[[#This Row],[% remise ligne]])*(1+Tableau2[[#This Row],[comm]]),"")</f>
        <v>4.3874999999999993</v>
      </c>
      <c r="Q422" s="5" cm="1">
        <f t="array" aca="1" ref="Q42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4.3874999999999993</v>
      </c>
      <c r="R422" s="4" t="s">
        <v>64</v>
      </c>
      <c r="S422" s="5">
        <v>1.0549999999999999</v>
      </c>
      <c r="T422" s="5">
        <v>1.0549999999999999</v>
      </c>
    </row>
    <row r="423" spans="1:20" x14ac:dyDescent="0.2">
      <c r="A423" s="3">
        <v>57020000</v>
      </c>
      <c r="B423" s="4" t="s">
        <v>19</v>
      </c>
      <c r="C423" s="3">
        <v>4</v>
      </c>
      <c r="D423" s="3">
        <f>IF(Tableau2[[#This Row],[Parent]]="oui",Tableau2[[#This Row],[Niveau]]+1,IF(B422="oui",Tableau2[[#This Row],[Niveau]]+1,D422))</f>
        <v>5</v>
      </c>
      <c r="E423" s="3" cm="1">
        <f t="array" ref="E423">MIN(IFERROR(IF(D423-{0;1;2;3;4;5;6;7}&gt;=0,MATCH(D423-{0;1;2;3;4;5;6;7},D424:D$828,0)-1,""),""))</f>
        <v>0</v>
      </c>
      <c r="F423" s="4" t="s">
        <v>20</v>
      </c>
      <c r="G423" s="4" t="s">
        <v>371</v>
      </c>
      <c r="H423" s="4" t="s">
        <v>372</v>
      </c>
      <c r="I423" s="4" t="s">
        <v>18</v>
      </c>
      <c r="J423" s="4" t="s">
        <v>18</v>
      </c>
      <c r="K423" s="5">
        <v>1</v>
      </c>
      <c r="L423" s="5">
        <v>12.15</v>
      </c>
      <c r="M423" s="5">
        <f>IFERROR(_xlfn.XLOOKUP(Tableau2[[#This Row],[Groupe rem. article]],remises!$B$2:$B$5,remises!$C$2:$C$5),0)</f>
        <v>0.25</v>
      </c>
      <c r="N423" s="5">
        <f t="shared" si="6"/>
        <v>0</v>
      </c>
      <c r="O423" s="5" t="str">
        <f ca="1">IFERROR(SUM(OFFSET(Tableau2[[#This Row],[MLP]],1,1,Tableau2[[#This Row],[nb sous niveau]],1)),"")</f>
        <v/>
      </c>
      <c r="P423" s="5">
        <f>IF(Tableau2[[#This Row],[Type Ligne Richel]]="détail",Tableau2[[#This Row],[Quantité Totale]]*Tableau2[[#This Row],[Prix unitaire HT]]*(1-Tableau2[[#This Row],[% remise ligne]])*(1+Tableau2[[#This Row],[comm]]),"")</f>
        <v>9.1125000000000007</v>
      </c>
      <c r="Q423" s="5" cm="1">
        <f t="array" aca="1" ref="Q42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9.1125000000000007</v>
      </c>
      <c r="R423" s="4" t="s">
        <v>64</v>
      </c>
      <c r="S423" s="5">
        <v>1.5640000000000001</v>
      </c>
      <c r="T423" s="5">
        <v>1.5640000000000001</v>
      </c>
    </row>
    <row r="424" spans="1:20" x14ac:dyDescent="0.2">
      <c r="A424" s="3">
        <v>57030000</v>
      </c>
      <c r="B424" s="4" t="s">
        <v>19</v>
      </c>
      <c r="C424" s="3">
        <v>4</v>
      </c>
      <c r="D424" s="3">
        <f>IF(Tableau2[[#This Row],[Parent]]="oui",Tableau2[[#This Row],[Niveau]]+1,IF(B423="oui",Tableau2[[#This Row],[Niveau]]+1,D423))</f>
        <v>5</v>
      </c>
      <c r="E424" s="3" cm="1">
        <f t="array" ref="E424">MIN(IFERROR(IF(D424-{0;1;2;3;4;5;6;7}&gt;=0,MATCH(D424-{0;1;2;3;4;5;6;7},D425:D$828,0)-1,""),""))</f>
        <v>0</v>
      </c>
      <c r="F424" s="4" t="s">
        <v>20</v>
      </c>
      <c r="G424" s="4" t="s">
        <v>75</v>
      </c>
      <c r="H424" s="4" t="s">
        <v>76</v>
      </c>
      <c r="I424" s="4" t="s">
        <v>18</v>
      </c>
      <c r="J424" s="4" t="s">
        <v>18</v>
      </c>
      <c r="K424" s="5">
        <v>1</v>
      </c>
      <c r="L424" s="5">
        <v>0.51</v>
      </c>
      <c r="M424" s="5">
        <f>IFERROR(_xlfn.XLOOKUP(Tableau2[[#This Row],[Groupe rem. article]],remises!$B$2:$B$5,remises!$C$2:$C$5),0)</f>
        <v>0.53</v>
      </c>
      <c r="N424" s="5">
        <f t="shared" si="6"/>
        <v>0</v>
      </c>
      <c r="O424" s="5" t="str">
        <f ca="1">IFERROR(SUM(OFFSET(Tableau2[[#This Row],[MLP]],1,1,Tableau2[[#This Row],[nb sous niveau]],1)),"")</f>
        <v/>
      </c>
      <c r="P424" s="5">
        <f>IF(Tableau2[[#This Row],[Type Ligne Richel]]="détail",Tableau2[[#This Row],[Quantité Totale]]*Tableau2[[#This Row],[Prix unitaire HT]]*(1-Tableau2[[#This Row],[% remise ligne]])*(1+Tableau2[[#This Row],[comm]]),"")</f>
        <v>0.2397</v>
      </c>
      <c r="Q424" s="5" cm="1">
        <f t="array" aca="1" ref="Q42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0.2397</v>
      </c>
      <c r="R424" s="4" t="s">
        <v>35</v>
      </c>
      <c r="S424" s="5">
        <v>0.03</v>
      </c>
      <c r="T424" s="5">
        <v>0.03</v>
      </c>
    </row>
    <row r="425" spans="1:20" x14ac:dyDescent="0.2">
      <c r="A425" s="3">
        <v>57040000</v>
      </c>
      <c r="B425" s="4" t="s">
        <v>19</v>
      </c>
      <c r="C425" s="3">
        <v>4</v>
      </c>
      <c r="D425" s="3">
        <f>IF(Tableau2[[#This Row],[Parent]]="oui",Tableau2[[#This Row],[Niveau]]+1,IF(B424="oui",Tableau2[[#This Row],[Niveau]]+1,D424))</f>
        <v>5</v>
      </c>
      <c r="E425" s="3" cm="1">
        <f t="array" ref="E425">MIN(IFERROR(IF(D425-{0;1;2;3;4;5;6;7}&gt;=0,MATCH(D425-{0;1;2;3;4;5;6;7},D426:D$828,0)-1,""),""))</f>
        <v>0</v>
      </c>
      <c r="F425" s="4" t="s">
        <v>20</v>
      </c>
      <c r="G425" s="4" t="s">
        <v>33</v>
      </c>
      <c r="H425" s="4" t="s">
        <v>34</v>
      </c>
      <c r="I425" s="4" t="s">
        <v>18</v>
      </c>
      <c r="J425" s="4" t="s">
        <v>18</v>
      </c>
      <c r="K425" s="5">
        <v>1</v>
      </c>
      <c r="L425" s="5">
        <v>0.21</v>
      </c>
      <c r="M425" s="5">
        <f>IFERROR(_xlfn.XLOOKUP(Tableau2[[#This Row],[Groupe rem. article]],remises!$B$2:$B$5,remises!$C$2:$C$5),0)</f>
        <v>0.53</v>
      </c>
      <c r="N425" s="5">
        <f t="shared" si="6"/>
        <v>0</v>
      </c>
      <c r="O425" s="5" t="str">
        <f ca="1">IFERROR(SUM(OFFSET(Tableau2[[#This Row],[MLP]],1,1,Tableau2[[#This Row],[nb sous niveau]],1)),"")</f>
        <v/>
      </c>
      <c r="P425" s="5">
        <f>IF(Tableau2[[#This Row],[Type Ligne Richel]]="détail",Tableau2[[#This Row],[Quantité Totale]]*Tableau2[[#This Row],[Prix unitaire HT]]*(1-Tableau2[[#This Row],[% remise ligne]])*(1+Tableau2[[#This Row],[comm]]),"")</f>
        <v>9.8699999999999996E-2</v>
      </c>
      <c r="Q425" s="5" cm="1">
        <f t="array" aca="1" ref="Q42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9.8699999999999996E-2</v>
      </c>
      <c r="R425" s="4" t="s">
        <v>35</v>
      </c>
      <c r="S425" s="5">
        <v>0.01</v>
      </c>
      <c r="T425" s="5">
        <v>0.01</v>
      </c>
    </row>
    <row r="426" spans="1:20" x14ac:dyDescent="0.2">
      <c r="A426" s="3">
        <v>58000000</v>
      </c>
      <c r="B426" s="4" t="s">
        <v>14</v>
      </c>
      <c r="C426" s="3">
        <v>1</v>
      </c>
      <c r="D426" s="3">
        <f>IF(Tableau2[[#This Row],[Parent]]="oui",Tableau2[[#This Row],[Niveau]]+1,IF(B425="oui",Tableau2[[#This Row],[Niveau]]+1,D425))</f>
        <v>2</v>
      </c>
      <c r="E426" s="3" cm="1">
        <f t="array" ref="E426">MIN(IFERROR(IF(D426-{0;1;2;3;4;5;6;7}&gt;=0,MATCH(D426-{0;1;2;3;4;5;6;7},D427:D$828,0)-1,""),""))</f>
        <v>59</v>
      </c>
      <c r="F426" s="4" t="s">
        <v>15</v>
      </c>
      <c r="G426" s="4" t="s">
        <v>18</v>
      </c>
      <c r="H426" s="4" t="s">
        <v>373</v>
      </c>
      <c r="I426" s="4" t="s">
        <v>18</v>
      </c>
      <c r="J426" s="4" t="s">
        <v>18</v>
      </c>
      <c r="K426" s="5">
        <v>1</v>
      </c>
      <c r="L426" s="5">
        <v>5905.63</v>
      </c>
      <c r="M426" s="5">
        <f>IFERROR(_xlfn.XLOOKUP(Tableau2[[#This Row],[Groupe rem. article]],remises!$B$2:$B$5,remises!$C$2:$C$5),0)</f>
        <v>0</v>
      </c>
      <c r="N426" s="5">
        <f t="shared" si="6"/>
        <v>0</v>
      </c>
      <c r="O426" s="5">
        <f ca="1">IFERROR(SUM(OFFSET(Tableau2[[#This Row],[MLP]],1,1,Tableau2[[#This Row],[nb sous niveau]],1)),"")</f>
        <v>3764.3788160000004</v>
      </c>
      <c r="P42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26" s="5" cm="1">
        <f t="array" aca="1" ref="Q42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3764.3788160000004</v>
      </c>
      <c r="R426" s="4" t="s">
        <v>18</v>
      </c>
      <c r="S426" s="5">
        <v>113.163</v>
      </c>
      <c r="T426" s="5">
        <v>558.89099999999996</v>
      </c>
    </row>
    <row r="427" spans="1:20" x14ac:dyDescent="0.2">
      <c r="A427" s="3">
        <v>59000000</v>
      </c>
      <c r="B427" s="4" t="s">
        <v>14</v>
      </c>
      <c r="C427" s="3">
        <v>2</v>
      </c>
      <c r="D427" s="3">
        <f>IF(Tableau2[[#This Row],[Parent]]="oui",Tableau2[[#This Row],[Niveau]]+1,IF(B426="oui",Tableau2[[#This Row],[Niveau]]+1,D426))</f>
        <v>3</v>
      </c>
      <c r="E427" s="3" cm="1">
        <f t="array" ref="E427">MIN(IFERROR(IF(D427-{0;1;2;3;4;5;6;7}&gt;=0,MATCH(D427-{0;1;2;3;4;5;6;7},D428:D$828,0)-1,""),""))</f>
        <v>58</v>
      </c>
      <c r="F427" s="4" t="s">
        <v>15</v>
      </c>
      <c r="G427" s="4" t="s">
        <v>18</v>
      </c>
      <c r="H427" s="4" t="s">
        <v>374</v>
      </c>
      <c r="I427" s="4" t="s">
        <v>18</v>
      </c>
      <c r="J427" s="4" t="s">
        <v>18</v>
      </c>
      <c r="K427" s="5">
        <v>1</v>
      </c>
      <c r="L427" s="5">
        <v>5905.63</v>
      </c>
      <c r="M427" s="5">
        <f>IFERROR(_xlfn.XLOOKUP(Tableau2[[#This Row],[Groupe rem. article]],remises!$B$2:$B$5,remises!$C$2:$C$5),0)</f>
        <v>0</v>
      </c>
      <c r="N427" s="5">
        <f t="shared" si="6"/>
        <v>0</v>
      </c>
      <c r="O427" s="5">
        <f ca="1">IFERROR(SUM(OFFSET(Tableau2[[#This Row],[MLP]],1,1,Tableau2[[#This Row],[nb sous niveau]],1)),"")</f>
        <v>3764.3788160000004</v>
      </c>
      <c r="P427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27" s="5" cm="1">
        <f t="array" aca="1" ref="Q42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3764.3788160000004</v>
      </c>
      <c r="R427" s="4" t="s">
        <v>18</v>
      </c>
      <c r="S427" s="5">
        <v>113.163</v>
      </c>
      <c r="T427" s="5">
        <v>558.89099999999996</v>
      </c>
    </row>
    <row r="428" spans="1:20" x14ac:dyDescent="0.2">
      <c r="A428" s="3">
        <v>60000000</v>
      </c>
      <c r="B428" s="4" t="s">
        <v>14</v>
      </c>
      <c r="C428" s="3">
        <v>3</v>
      </c>
      <c r="D428" s="3">
        <f>IF(Tableau2[[#This Row],[Parent]]="oui",Tableau2[[#This Row],[Niveau]]+1,IF(B427="oui",Tableau2[[#This Row],[Niveau]]+1,D427))</f>
        <v>4</v>
      </c>
      <c r="E428" s="3" cm="1">
        <f t="array" ref="E428">MIN(IFERROR(IF(D428-{0;1;2;3;4;5;6;7}&gt;=0,MATCH(D428-{0;1;2;3;4;5;6;7},D429:D$828,0)-1,""),""))</f>
        <v>30</v>
      </c>
      <c r="F428" s="4" t="s">
        <v>15</v>
      </c>
      <c r="G428" s="4" t="s">
        <v>18</v>
      </c>
      <c r="H428" s="4" t="s">
        <v>375</v>
      </c>
      <c r="I428" s="4" t="s">
        <v>18</v>
      </c>
      <c r="J428" s="4" t="s">
        <v>18</v>
      </c>
      <c r="K428" s="5">
        <v>1</v>
      </c>
      <c r="L428" s="5">
        <v>1748.12</v>
      </c>
      <c r="M428" s="5">
        <f>IFERROR(_xlfn.XLOOKUP(Tableau2[[#This Row],[Groupe rem. article]],remises!$B$2:$B$5,remises!$C$2:$C$5),0)</f>
        <v>0</v>
      </c>
      <c r="N428" s="5">
        <f t="shared" si="6"/>
        <v>0</v>
      </c>
      <c r="O428" s="5">
        <f ca="1">IFERROR(SUM(OFFSET(Tableau2[[#This Row],[MLP]],1,1,Tableau2[[#This Row],[nb sous niveau]],1)),"")</f>
        <v>750.57321599999977</v>
      </c>
      <c r="P428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28" s="5" cm="1">
        <f t="array" aca="1" ref="Q42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750.57321599999977</v>
      </c>
      <c r="R428" s="4" t="s">
        <v>18</v>
      </c>
      <c r="S428" s="5">
        <v>62.518000000000001</v>
      </c>
      <c r="T428" s="5">
        <v>245.23480000000001</v>
      </c>
    </row>
    <row r="429" spans="1:20" x14ac:dyDescent="0.2">
      <c r="A429" s="3">
        <v>61000000</v>
      </c>
      <c r="B429" s="4" t="s">
        <v>14</v>
      </c>
      <c r="C429" s="3">
        <v>4</v>
      </c>
      <c r="D429" s="3">
        <f>IF(Tableau2[[#This Row],[Parent]]="oui",Tableau2[[#This Row],[Niveau]]+1,IF(B428="oui",Tableau2[[#This Row],[Niveau]]+1,D428))</f>
        <v>5</v>
      </c>
      <c r="E429" s="3" cm="1">
        <f t="array" ref="E429">MIN(IFERROR(IF(D429-{0;1;2;3;4;5;6;7}&gt;=0,MATCH(D429-{0;1;2;3;4;5;6;7},D430:D$828,0)-1,""),""))</f>
        <v>18</v>
      </c>
      <c r="F429" s="4" t="s">
        <v>23</v>
      </c>
      <c r="G429" s="4" t="s">
        <v>376</v>
      </c>
      <c r="H429" s="4" t="s">
        <v>377</v>
      </c>
      <c r="I429" s="4" t="s">
        <v>18</v>
      </c>
      <c r="J429" s="4" t="s">
        <v>18</v>
      </c>
      <c r="K429" s="5">
        <v>2</v>
      </c>
      <c r="L429" s="5">
        <v>717.82</v>
      </c>
      <c r="M429" s="5">
        <f>IFERROR(_xlfn.XLOOKUP(Tableau2[[#This Row],[Groupe rem. article]],remises!$B$2:$B$5,remises!$C$2:$C$5),0)</f>
        <v>0.57999999999999996</v>
      </c>
      <c r="N429" s="5">
        <f t="shared" si="6"/>
        <v>0</v>
      </c>
      <c r="O429" s="5">
        <f ca="1">IFERROR(SUM(OFFSET(Tableau2[[#This Row],[MLP]],1,1,Tableau2[[#This Row],[nb sous niveau]],1)),"")</f>
        <v>618.20361600000001</v>
      </c>
      <c r="P429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29" s="5" cm="1">
        <f t="array" aca="1" ref="Q42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618.20361600000001</v>
      </c>
      <c r="R429" s="4" t="s">
        <v>26</v>
      </c>
      <c r="S429" s="5">
        <v>50.591000000000001</v>
      </c>
      <c r="T429" s="5">
        <v>198.41424000000001</v>
      </c>
    </row>
    <row r="430" spans="1:20" x14ac:dyDescent="0.2">
      <c r="A430" s="3">
        <v>61010000</v>
      </c>
      <c r="B430" s="4" t="s">
        <v>19</v>
      </c>
      <c r="C430" s="3">
        <v>5</v>
      </c>
      <c r="D430" s="3">
        <f>IF(Tableau2[[#This Row],[Parent]]="oui",Tableau2[[#This Row],[Niveau]]+1,IF(B429="oui",Tableau2[[#This Row],[Niveau]]+1,D429))</f>
        <v>6</v>
      </c>
      <c r="E430" s="3" cm="1">
        <f t="array" ref="E430">MIN(IFERROR(IF(D430-{0;1;2;3;4;5;6;7}&gt;=0,MATCH(D430-{0;1;2;3;4;5;6;7},D431:D$828,0)-1,""),""))</f>
        <v>0</v>
      </c>
      <c r="F430" s="4" t="s">
        <v>20</v>
      </c>
      <c r="G430" s="4" t="s">
        <v>378</v>
      </c>
      <c r="H430" s="4" t="s">
        <v>379</v>
      </c>
      <c r="I430" s="4" t="s">
        <v>18</v>
      </c>
      <c r="J430" s="4" t="s">
        <v>18</v>
      </c>
      <c r="K430" s="5">
        <v>2</v>
      </c>
      <c r="L430" s="5">
        <v>38.1</v>
      </c>
      <c r="M430" s="5">
        <f>IFERROR(_xlfn.XLOOKUP(Tableau2[[#This Row],[Groupe rem. article]],remises!$B$2:$B$5,remises!$C$2:$C$5),0)</f>
        <v>0.57999999999999996</v>
      </c>
      <c r="N430" s="5">
        <f t="shared" si="6"/>
        <v>0</v>
      </c>
      <c r="O430" s="5" t="str">
        <f ca="1">IFERROR(SUM(OFFSET(Tableau2[[#This Row],[MLP]],1,1,Tableau2[[#This Row],[nb sous niveau]],1)),"")</f>
        <v/>
      </c>
      <c r="P430" s="5">
        <f>IF(Tableau2[[#This Row],[Type Ligne Richel]]="détail",Tableau2[[#This Row],[Quantité Totale]]*Tableau2[[#This Row],[Prix unitaire HT]]*(1-Tableau2[[#This Row],[% remise ligne]])*(1+Tableau2[[#This Row],[comm]]),"")</f>
        <v>32.004000000000005</v>
      </c>
      <c r="Q430" s="5" cm="1">
        <f t="array" aca="1" ref="Q43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32.004000000000005</v>
      </c>
      <c r="R430" s="4" t="s">
        <v>26</v>
      </c>
      <c r="S430" s="5">
        <v>5.8860000000000001</v>
      </c>
      <c r="T430" s="5">
        <v>11.772</v>
      </c>
    </row>
    <row r="431" spans="1:20" x14ac:dyDescent="0.2">
      <c r="A431" s="3">
        <v>61020000</v>
      </c>
      <c r="B431" s="4" t="s">
        <v>19</v>
      </c>
      <c r="C431" s="3">
        <v>5</v>
      </c>
      <c r="D431" s="3">
        <f>IF(Tableau2[[#This Row],[Parent]]="oui",Tableau2[[#This Row],[Niveau]]+1,IF(B430="oui",Tableau2[[#This Row],[Niveau]]+1,D430))</f>
        <v>6</v>
      </c>
      <c r="E431" s="3" cm="1">
        <f t="array" ref="E431">MIN(IFERROR(IF(D431-{0;1;2;3;4;5;6;7}&gt;=0,MATCH(D431-{0;1;2;3;4;5;6;7},D432:D$828,0)-1,""),""))</f>
        <v>0</v>
      </c>
      <c r="F431" s="4" t="s">
        <v>20</v>
      </c>
      <c r="G431" s="4" t="s">
        <v>131</v>
      </c>
      <c r="H431" s="4" t="s">
        <v>132</v>
      </c>
      <c r="I431" s="4" t="s">
        <v>18</v>
      </c>
      <c r="J431" s="4" t="s">
        <v>18</v>
      </c>
      <c r="K431" s="5">
        <v>12</v>
      </c>
      <c r="L431" s="5">
        <v>0.38</v>
      </c>
      <c r="M431" s="5">
        <f>IFERROR(_xlfn.XLOOKUP(Tableau2[[#This Row],[Groupe rem. article]],remises!$B$2:$B$5,remises!$C$2:$C$5),0)</f>
        <v>0.53</v>
      </c>
      <c r="N431" s="5">
        <f t="shared" si="6"/>
        <v>0</v>
      </c>
      <c r="O431" s="5" t="str">
        <f ca="1">IFERROR(SUM(OFFSET(Tableau2[[#This Row],[MLP]],1,1,Tableau2[[#This Row],[nb sous niveau]],1)),"")</f>
        <v/>
      </c>
      <c r="P431" s="5">
        <f>IF(Tableau2[[#This Row],[Type Ligne Richel]]="détail",Tableau2[[#This Row],[Quantité Totale]]*Tableau2[[#This Row],[Prix unitaire HT]]*(1-Tableau2[[#This Row],[% remise ligne]])*(1+Tableau2[[#This Row],[comm]]),"")</f>
        <v>2.1432000000000002</v>
      </c>
      <c r="Q431" s="5" cm="1">
        <f t="array" aca="1" ref="Q43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2.1432000000000002</v>
      </c>
      <c r="R431" s="4" t="s">
        <v>35</v>
      </c>
      <c r="S431" s="5">
        <v>0.03</v>
      </c>
      <c r="T431" s="5">
        <v>0.36</v>
      </c>
    </row>
    <row r="432" spans="1:20" x14ac:dyDescent="0.2">
      <c r="A432" s="3">
        <v>61030000</v>
      </c>
      <c r="B432" s="4" t="s">
        <v>19</v>
      </c>
      <c r="C432" s="3">
        <v>5</v>
      </c>
      <c r="D432" s="3">
        <f>IF(Tableau2[[#This Row],[Parent]]="oui",Tableau2[[#This Row],[Niveau]]+1,IF(B431="oui",Tableau2[[#This Row],[Niveau]]+1,D431))</f>
        <v>6</v>
      </c>
      <c r="E432" s="3" cm="1">
        <f t="array" ref="E432">MIN(IFERROR(IF(D432-{0;1;2;3;4;5;6;7}&gt;=0,MATCH(D432-{0;1;2;3;4;5;6;7},D433:D$828,0)-1,""),""))</f>
        <v>0</v>
      </c>
      <c r="F432" s="4" t="s">
        <v>20</v>
      </c>
      <c r="G432" s="4" t="s">
        <v>60</v>
      </c>
      <c r="H432" s="4" t="s">
        <v>61</v>
      </c>
      <c r="I432" s="4" t="s">
        <v>18</v>
      </c>
      <c r="J432" s="4" t="s">
        <v>18</v>
      </c>
      <c r="K432" s="5">
        <v>4</v>
      </c>
      <c r="L432" s="5">
        <v>0.5</v>
      </c>
      <c r="M432" s="5">
        <f>IFERROR(_xlfn.XLOOKUP(Tableau2[[#This Row],[Groupe rem. article]],remises!$B$2:$B$5,remises!$C$2:$C$5),0)</f>
        <v>0.53</v>
      </c>
      <c r="N432" s="5">
        <f t="shared" si="6"/>
        <v>0</v>
      </c>
      <c r="O432" s="5" t="str">
        <f ca="1">IFERROR(SUM(OFFSET(Tableau2[[#This Row],[MLP]],1,1,Tableau2[[#This Row],[nb sous niveau]],1)),"")</f>
        <v/>
      </c>
      <c r="P432" s="5">
        <f>IF(Tableau2[[#This Row],[Type Ligne Richel]]="détail",Tableau2[[#This Row],[Quantité Totale]]*Tableau2[[#This Row],[Prix unitaire HT]]*(1-Tableau2[[#This Row],[% remise ligne]])*(1+Tableau2[[#This Row],[comm]]),"")</f>
        <v>0.94</v>
      </c>
      <c r="Q432" s="5" cm="1">
        <f t="array" aca="1" ref="Q43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0.94</v>
      </c>
      <c r="R432" s="4" t="s">
        <v>35</v>
      </c>
      <c r="S432" s="5">
        <v>0.04</v>
      </c>
      <c r="T432" s="5">
        <v>0.16</v>
      </c>
    </row>
    <row r="433" spans="1:20" x14ac:dyDescent="0.2">
      <c r="A433" s="3">
        <v>61040000</v>
      </c>
      <c r="B433" s="4" t="s">
        <v>19</v>
      </c>
      <c r="C433" s="3">
        <v>5</v>
      </c>
      <c r="D433" s="3">
        <f>IF(Tableau2[[#This Row],[Parent]]="oui",Tableau2[[#This Row],[Niveau]]+1,IF(B432="oui",Tableau2[[#This Row],[Niveau]]+1,D432))</f>
        <v>6</v>
      </c>
      <c r="E433" s="3" cm="1">
        <f t="array" ref="E433">MIN(IFERROR(IF(D433-{0;1;2;3;4;5;6;7}&gt;=0,MATCH(D433-{0;1;2;3;4;5;6;7},D434:D$828,0)-1,""),""))</f>
        <v>0</v>
      </c>
      <c r="F433" s="4" t="s">
        <v>20</v>
      </c>
      <c r="G433" s="4" t="s">
        <v>300</v>
      </c>
      <c r="H433" s="4" t="s">
        <v>301</v>
      </c>
      <c r="I433" s="4" t="s">
        <v>18</v>
      </c>
      <c r="J433" s="4" t="s">
        <v>18</v>
      </c>
      <c r="K433" s="5">
        <v>24</v>
      </c>
      <c r="L433" s="5">
        <v>0.09</v>
      </c>
      <c r="M433" s="5">
        <f>IFERROR(_xlfn.XLOOKUP(Tableau2[[#This Row],[Groupe rem. article]],remises!$B$2:$B$5,remises!$C$2:$C$5),0)</f>
        <v>0.53</v>
      </c>
      <c r="N433" s="5">
        <f t="shared" si="6"/>
        <v>0</v>
      </c>
      <c r="O433" s="5" t="str">
        <f ca="1">IFERROR(SUM(OFFSET(Tableau2[[#This Row],[MLP]],1,1,Tableau2[[#This Row],[nb sous niveau]],1)),"")</f>
        <v/>
      </c>
      <c r="P433" s="5">
        <f>IF(Tableau2[[#This Row],[Type Ligne Richel]]="détail",Tableau2[[#This Row],[Quantité Totale]]*Tableau2[[#This Row],[Prix unitaire HT]]*(1-Tableau2[[#This Row],[% remise ligne]])*(1+Tableau2[[#This Row],[comm]]),"")</f>
        <v>1.0152000000000001</v>
      </c>
      <c r="Q433" s="5" cm="1">
        <f t="array" aca="1" ref="Q43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1.0152000000000001</v>
      </c>
      <c r="R433" s="4" t="s">
        <v>35</v>
      </c>
      <c r="S433" s="5">
        <v>5.0000000000000001E-3</v>
      </c>
      <c r="T433" s="5">
        <v>0.12</v>
      </c>
    </row>
    <row r="434" spans="1:20" x14ac:dyDescent="0.2">
      <c r="A434" s="3">
        <v>61050000</v>
      </c>
      <c r="B434" s="4" t="s">
        <v>19</v>
      </c>
      <c r="C434" s="3">
        <v>5</v>
      </c>
      <c r="D434" s="3">
        <f>IF(Tableau2[[#This Row],[Parent]]="oui",Tableau2[[#This Row],[Niveau]]+1,IF(B433="oui",Tableau2[[#This Row],[Niveau]]+1,D433))</f>
        <v>6</v>
      </c>
      <c r="E434" s="3" cm="1">
        <f t="array" ref="E434">MIN(IFERROR(IF(D434-{0;1;2;3;4;5;6;7}&gt;=0,MATCH(D434-{0;1;2;3;4;5;6;7},D435:D$828,0)-1,""),""))</f>
        <v>0</v>
      </c>
      <c r="F434" s="4" t="s">
        <v>20</v>
      </c>
      <c r="G434" s="4" t="s">
        <v>56</v>
      </c>
      <c r="H434" s="4" t="s">
        <v>57</v>
      </c>
      <c r="I434" s="4" t="s">
        <v>18</v>
      </c>
      <c r="J434" s="4" t="s">
        <v>18</v>
      </c>
      <c r="K434" s="5">
        <v>46</v>
      </c>
      <c r="L434" s="5">
        <v>7.0000000000000007E-2</v>
      </c>
      <c r="M434" s="5">
        <f>IFERROR(_xlfn.XLOOKUP(Tableau2[[#This Row],[Groupe rem. article]],remises!$B$2:$B$5,remises!$C$2:$C$5),0)</f>
        <v>0.53</v>
      </c>
      <c r="N434" s="5">
        <f t="shared" si="6"/>
        <v>0</v>
      </c>
      <c r="O434" s="5" t="str">
        <f ca="1">IFERROR(SUM(OFFSET(Tableau2[[#This Row],[MLP]],1,1,Tableau2[[#This Row],[nb sous niveau]],1)),"")</f>
        <v/>
      </c>
      <c r="P434" s="5">
        <f>IF(Tableau2[[#This Row],[Type Ligne Richel]]="détail",Tableau2[[#This Row],[Quantité Totale]]*Tableau2[[#This Row],[Prix unitaire HT]]*(1-Tableau2[[#This Row],[% remise ligne]])*(1+Tableau2[[#This Row],[comm]]),"")</f>
        <v>1.5134000000000001</v>
      </c>
      <c r="Q434" s="5" cm="1">
        <f t="array" aca="1" ref="Q43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1.5134000000000001</v>
      </c>
      <c r="R434" s="4" t="s">
        <v>35</v>
      </c>
      <c r="S434" s="5">
        <v>3.0000000000000001E-3</v>
      </c>
      <c r="T434" s="5">
        <v>0.13800000000000001</v>
      </c>
    </row>
    <row r="435" spans="1:20" x14ac:dyDescent="0.2">
      <c r="A435" s="3">
        <v>61060000</v>
      </c>
      <c r="B435" s="4" t="s">
        <v>19</v>
      </c>
      <c r="C435" s="3">
        <v>5</v>
      </c>
      <c r="D435" s="3">
        <f>IF(Tableau2[[#This Row],[Parent]]="oui",Tableau2[[#This Row],[Niveau]]+1,IF(B434="oui",Tableau2[[#This Row],[Niveau]]+1,D434))</f>
        <v>6</v>
      </c>
      <c r="E435" s="3" cm="1">
        <f t="array" ref="E435">MIN(IFERROR(IF(D435-{0;1;2;3;4;5;6;7}&gt;=0,MATCH(D435-{0;1;2;3;4;5;6;7},D436:D$828,0)-1,""),""))</f>
        <v>0</v>
      </c>
      <c r="F435" s="4" t="s">
        <v>20</v>
      </c>
      <c r="G435" s="4" t="s">
        <v>187</v>
      </c>
      <c r="H435" s="4" t="s">
        <v>188</v>
      </c>
      <c r="I435" s="4" t="s">
        <v>18</v>
      </c>
      <c r="J435" s="4" t="s">
        <v>18</v>
      </c>
      <c r="K435" s="5">
        <v>8</v>
      </c>
      <c r="L435" s="5">
        <v>0.06</v>
      </c>
      <c r="M435" s="5">
        <f>IFERROR(_xlfn.XLOOKUP(Tableau2[[#This Row],[Groupe rem. article]],remises!$B$2:$B$5,remises!$C$2:$C$5),0)</f>
        <v>0.53</v>
      </c>
      <c r="N435" s="5">
        <f t="shared" si="6"/>
        <v>0</v>
      </c>
      <c r="O435" s="5" t="str">
        <f ca="1">IFERROR(SUM(OFFSET(Tableau2[[#This Row],[MLP]],1,1,Tableau2[[#This Row],[nb sous niveau]],1)),"")</f>
        <v/>
      </c>
      <c r="P435" s="5">
        <f>IF(Tableau2[[#This Row],[Type Ligne Richel]]="détail",Tableau2[[#This Row],[Quantité Totale]]*Tableau2[[#This Row],[Prix unitaire HT]]*(1-Tableau2[[#This Row],[% remise ligne]])*(1+Tableau2[[#This Row],[comm]]),"")</f>
        <v>0.22559999999999997</v>
      </c>
      <c r="Q435" s="5" cm="1">
        <f t="array" aca="1" ref="Q43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0.22559999999999997</v>
      </c>
      <c r="R435" s="4" t="s">
        <v>35</v>
      </c>
      <c r="S435" s="5">
        <v>3.0000000000000001E-3</v>
      </c>
      <c r="T435" s="5">
        <v>2.4E-2</v>
      </c>
    </row>
    <row r="436" spans="1:20" x14ac:dyDescent="0.2">
      <c r="A436" s="3">
        <v>61070000</v>
      </c>
      <c r="B436" s="4" t="s">
        <v>19</v>
      </c>
      <c r="C436" s="3">
        <v>5</v>
      </c>
      <c r="D436" s="3">
        <f>IF(Tableau2[[#This Row],[Parent]]="oui",Tableau2[[#This Row],[Niveau]]+1,IF(B435="oui",Tableau2[[#This Row],[Niveau]]+1,D435))</f>
        <v>6</v>
      </c>
      <c r="E436" s="3" cm="1">
        <f t="array" ref="E436">MIN(IFERROR(IF(D436-{0;1;2;3;4;5;6;7}&gt;=0,MATCH(D436-{0;1;2;3;4;5;6;7},D437:D$828,0)-1,""),""))</f>
        <v>0</v>
      </c>
      <c r="F436" s="4" t="s">
        <v>20</v>
      </c>
      <c r="G436" s="4" t="s">
        <v>250</v>
      </c>
      <c r="H436" s="4" t="s">
        <v>251</v>
      </c>
      <c r="I436" s="4" t="s">
        <v>18</v>
      </c>
      <c r="J436" s="4" t="s">
        <v>18</v>
      </c>
      <c r="K436" s="5">
        <v>3.84</v>
      </c>
      <c r="L436" s="5">
        <v>51.47</v>
      </c>
      <c r="M436" s="5">
        <f>IFERROR(_xlfn.XLOOKUP(Tableau2[[#This Row],[Groupe rem. article]],remises!$B$2:$B$5,remises!$C$2:$C$5),0)</f>
        <v>0.53</v>
      </c>
      <c r="N436" s="5">
        <f t="shared" si="6"/>
        <v>0</v>
      </c>
      <c r="O436" s="5" t="str">
        <f ca="1">IFERROR(SUM(OFFSET(Tableau2[[#This Row],[MLP]],1,1,Tableau2[[#This Row],[nb sous niveau]],1)),"")</f>
        <v/>
      </c>
      <c r="P436" s="5">
        <f>IF(Tableau2[[#This Row],[Type Ligne Richel]]="détail",Tableau2[[#This Row],[Quantité Totale]]*Tableau2[[#This Row],[Prix unitaire HT]]*(1-Tableau2[[#This Row],[% remise ligne]])*(1+Tableau2[[#This Row],[comm]]),"")</f>
        <v>92.893055999999987</v>
      </c>
      <c r="Q436" s="5" cm="1">
        <f t="array" aca="1" ref="Q43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92.893055999999987</v>
      </c>
      <c r="R436" s="4" t="s">
        <v>35</v>
      </c>
      <c r="S436" s="5">
        <v>3.9089999999999998</v>
      </c>
      <c r="T436" s="5">
        <v>15.01056</v>
      </c>
    </row>
    <row r="437" spans="1:20" x14ac:dyDescent="0.2">
      <c r="A437" s="3">
        <v>61080000</v>
      </c>
      <c r="B437" s="4" t="s">
        <v>19</v>
      </c>
      <c r="C437" s="3">
        <v>5</v>
      </c>
      <c r="D437" s="3">
        <f>IF(Tableau2[[#This Row],[Parent]]="oui",Tableau2[[#This Row],[Niveau]]+1,IF(B436="oui",Tableau2[[#This Row],[Niveau]]+1,D436))</f>
        <v>6</v>
      </c>
      <c r="E437" s="3" cm="1">
        <f t="array" ref="E437">MIN(IFERROR(IF(D437-{0;1;2;3;4;5;6;7}&gt;=0,MATCH(D437-{0;1;2;3;4;5;6;7},D438:D$828,0)-1,""),""))</f>
        <v>0</v>
      </c>
      <c r="F437" s="4" t="s">
        <v>20</v>
      </c>
      <c r="G437" s="4" t="s">
        <v>205</v>
      </c>
      <c r="H437" s="4" t="s">
        <v>206</v>
      </c>
      <c r="I437" s="4" t="s">
        <v>18</v>
      </c>
      <c r="J437" s="4" t="s">
        <v>18</v>
      </c>
      <c r="K437" s="5">
        <v>12.8</v>
      </c>
      <c r="L437" s="5">
        <v>2.73</v>
      </c>
      <c r="M437" s="5">
        <f>IFERROR(_xlfn.XLOOKUP(Tableau2[[#This Row],[Groupe rem. article]],remises!$B$2:$B$5,remises!$C$2:$C$5),0)</f>
        <v>0.53</v>
      </c>
      <c r="N437" s="5">
        <f t="shared" si="6"/>
        <v>0</v>
      </c>
      <c r="O437" s="5" t="str">
        <f ca="1">IFERROR(SUM(OFFSET(Tableau2[[#This Row],[MLP]],1,1,Tableau2[[#This Row],[nb sous niveau]],1)),"")</f>
        <v/>
      </c>
      <c r="P437" s="5">
        <f>IF(Tableau2[[#This Row],[Type Ligne Richel]]="détail",Tableau2[[#This Row],[Quantité Totale]]*Tableau2[[#This Row],[Prix unitaire HT]]*(1-Tableau2[[#This Row],[% remise ligne]])*(1+Tableau2[[#This Row],[comm]]),"")</f>
        <v>16.423680000000001</v>
      </c>
      <c r="Q437" s="5" cm="1">
        <f t="array" aca="1" ref="Q43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16.423680000000001</v>
      </c>
      <c r="R437" s="4" t="s">
        <v>35</v>
      </c>
      <c r="S437" s="5">
        <v>0.3</v>
      </c>
      <c r="T437" s="5">
        <v>3.84</v>
      </c>
    </row>
    <row r="438" spans="1:20" x14ac:dyDescent="0.2">
      <c r="A438" s="3">
        <v>61090000</v>
      </c>
      <c r="B438" s="4" t="s">
        <v>19</v>
      </c>
      <c r="C438" s="3">
        <v>5</v>
      </c>
      <c r="D438" s="3">
        <f>IF(Tableau2[[#This Row],[Parent]]="oui",Tableau2[[#This Row],[Niveau]]+1,IF(B437="oui",Tableau2[[#This Row],[Niveau]]+1,D437))</f>
        <v>6</v>
      </c>
      <c r="E438" s="3" cm="1">
        <f t="array" ref="E438">MIN(IFERROR(IF(D438-{0;1;2;3;4;5;6;7}&gt;=0,MATCH(D438-{0;1;2;3;4;5;6;7},D439:D$828,0)-1,""),""))</f>
        <v>0</v>
      </c>
      <c r="F438" s="4" t="s">
        <v>20</v>
      </c>
      <c r="G438" s="4" t="s">
        <v>207</v>
      </c>
      <c r="H438" s="4" t="s">
        <v>208</v>
      </c>
      <c r="I438" s="4" t="s">
        <v>18</v>
      </c>
      <c r="J438" s="4" t="s">
        <v>18</v>
      </c>
      <c r="K438" s="5">
        <v>12.8</v>
      </c>
      <c r="L438" s="5">
        <v>1.45</v>
      </c>
      <c r="M438" s="5">
        <f>IFERROR(_xlfn.XLOOKUP(Tableau2[[#This Row],[Groupe rem. article]],remises!$B$2:$B$5,remises!$C$2:$C$5),0)</f>
        <v>0.53</v>
      </c>
      <c r="N438" s="5">
        <f t="shared" si="6"/>
        <v>0</v>
      </c>
      <c r="O438" s="5" t="str">
        <f ca="1">IFERROR(SUM(OFFSET(Tableau2[[#This Row],[MLP]],1,1,Tableau2[[#This Row],[nb sous niveau]],1)),"")</f>
        <v/>
      </c>
      <c r="P438" s="5">
        <f>IF(Tableau2[[#This Row],[Type Ligne Richel]]="détail",Tableau2[[#This Row],[Quantité Totale]]*Tableau2[[#This Row],[Prix unitaire HT]]*(1-Tableau2[[#This Row],[% remise ligne]])*(1+Tableau2[[#This Row],[comm]]),"")</f>
        <v>8.7231999999999985</v>
      </c>
      <c r="Q438" s="5" cm="1">
        <f t="array" aca="1" ref="Q43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8.7231999999999985</v>
      </c>
      <c r="R438" s="4" t="s">
        <v>35</v>
      </c>
      <c r="S438" s="5">
        <v>0.14299999999999999</v>
      </c>
      <c r="T438" s="5">
        <v>1.8304</v>
      </c>
    </row>
    <row r="439" spans="1:20" x14ac:dyDescent="0.2">
      <c r="A439" s="3">
        <v>61100000</v>
      </c>
      <c r="B439" s="4" t="s">
        <v>19</v>
      </c>
      <c r="C439" s="3">
        <v>5</v>
      </c>
      <c r="D439" s="3">
        <f>IF(Tableau2[[#This Row],[Parent]]="oui",Tableau2[[#This Row],[Niveau]]+1,IF(B438="oui",Tableau2[[#This Row],[Niveau]]+1,D438))</f>
        <v>6</v>
      </c>
      <c r="E439" s="3" cm="1">
        <f t="array" ref="E439">MIN(IFERROR(IF(D439-{0;1;2;3;4;5;6;7}&gt;=0,MATCH(D439-{0;1;2;3;4;5;6;7},D440:D$828,0)-1,""),""))</f>
        <v>0</v>
      </c>
      <c r="F439" s="4" t="s">
        <v>20</v>
      </c>
      <c r="G439" s="4" t="s">
        <v>380</v>
      </c>
      <c r="H439" s="4" t="s">
        <v>381</v>
      </c>
      <c r="I439" s="4" t="s">
        <v>18</v>
      </c>
      <c r="J439" s="4" t="s">
        <v>18</v>
      </c>
      <c r="K439" s="5">
        <v>4</v>
      </c>
      <c r="L439" s="5">
        <v>3.1</v>
      </c>
      <c r="M439" s="5">
        <f>IFERROR(_xlfn.XLOOKUP(Tableau2[[#This Row],[Groupe rem. article]],remises!$B$2:$B$5,remises!$C$2:$C$5),0)</f>
        <v>0.53</v>
      </c>
      <c r="N439" s="5">
        <f t="shared" si="6"/>
        <v>0</v>
      </c>
      <c r="O439" s="5" t="str">
        <f ca="1">IFERROR(SUM(OFFSET(Tableau2[[#This Row],[MLP]],1,1,Tableau2[[#This Row],[nb sous niveau]],1)),"")</f>
        <v/>
      </c>
      <c r="P439" s="5">
        <f>IF(Tableau2[[#This Row],[Type Ligne Richel]]="détail",Tableau2[[#This Row],[Quantité Totale]]*Tableau2[[#This Row],[Prix unitaire HT]]*(1-Tableau2[[#This Row],[% remise ligne]])*(1+Tableau2[[#This Row],[comm]]),"")</f>
        <v>5.8279999999999994</v>
      </c>
      <c r="Q439" s="5" cm="1">
        <f t="array" aca="1" ref="Q43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5.8279999999999994</v>
      </c>
      <c r="R439" s="4" t="s">
        <v>35</v>
      </c>
      <c r="S439" s="5">
        <v>0.25</v>
      </c>
      <c r="T439" s="5">
        <v>1</v>
      </c>
    </row>
    <row r="440" spans="1:20" x14ac:dyDescent="0.2">
      <c r="A440" s="3">
        <v>61110000</v>
      </c>
      <c r="B440" s="4" t="s">
        <v>19</v>
      </c>
      <c r="C440" s="3">
        <v>5</v>
      </c>
      <c r="D440" s="3">
        <f>IF(Tableau2[[#This Row],[Parent]]="oui",Tableau2[[#This Row],[Niveau]]+1,IF(B439="oui",Tableau2[[#This Row],[Niveau]]+1,D439))</f>
        <v>6</v>
      </c>
      <c r="E440" s="3" cm="1">
        <f t="array" ref="E440">MIN(IFERROR(IF(D440-{0;1;2;3;4;5;6;7}&gt;=0,MATCH(D440-{0;1;2;3;4;5;6;7},D441:D$828,0)-1,""),""))</f>
        <v>0</v>
      </c>
      <c r="F440" s="4" t="s">
        <v>20</v>
      </c>
      <c r="G440" s="4" t="s">
        <v>382</v>
      </c>
      <c r="H440" s="4" t="s">
        <v>383</v>
      </c>
      <c r="I440" s="4" t="s">
        <v>18</v>
      </c>
      <c r="J440" s="4" t="s">
        <v>18</v>
      </c>
      <c r="K440" s="5">
        <v>3.84</v>
      </c>
      <c r="L440" s="5">
        <v>37.75</v>
      </c>
      <c r="M440" s="5">
        <f>IFERROR(_xlfn.XLOOKUP(Tableau2[[#This Row],[Groupe rem. article]],remises!$B$2:$B$5,remises!$C$2:$C$5),0)</f>
        <v>0.57999999999999996</v>
      </c>
      <c r="N440" s="5">
        <f t="shared" si="6"/>
        <v>0</v>
      </c>
      <c r="O440" s="5" t="str">
        <f ca="1">IFERROR(SUM(OFFSET(Tableau2[[#This Row],[MLP]],1,1,Tableau2[[#This Row],[nb sous niveau]],1)),"")</f>
        <v/>
      </c>
      <c r="P440" s="5">
        <f>IF(Tableau2[[#This Row],[Type Ligne Richel]]="détail",Tableau2[[#This Row],[Quantité Totale]]*Tableau2[[#This Row],[Prix unitaire HT]]*(1-Tableau2[[#This Row],[% remise ligne]])*(1+Tableau2[[#This Row],[comm]]),"")</f>
        <v>60.883200000000009</v>
      </c>
      <c r="Q440" s="5" cm="1">
        <f t="array" aca="1" ref="Q44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60.883200000000009</v>
      </c>
      <c r="R440" s="4" t="s">
        <v>26</v>
      </c>
      <c r="S440" s="5">
        <v>5.9420000000000002</v>
      </c>
      <c r="T440" s="5">
        <v>22.81728</v>
      </c>
    </row>
    <row r="441" spans="1:20" x14ac:dyDescent="0.2">
      <c r="A441" s="3">
        <v>61120000</v>
      </c>
      <c r="B441" s="4" t="s">
        <v>19</v>
      </c>
      <c r="C441" s="3">
        <v>5</v>
      </c>
      <c r="D441" s="3">
        <f>IF(Tableau2[[#This Row],[Parent]]="oui",Tableau2[[#This Row],[Niveau]]+1,IF(B440="oui",Tableau2[[#This Row],[Niveau]]+1,D440))</f>
        <v>6</v>
      </c>
      <c r="E441" s="3" cm="1">
        <f t="array" ref="E441">MIN(IFERROR(IF(D441-{0;1;2;3;4;5;6;7}&gt;=0,MATCH(D441-{0;1;2;3;4;5;6;7},D442:D$828,0)-1,""),""))</f>
        <v>0</v>
      </c>
      <c r="F441" s="4" t="s">
        <v>20</v>
      </c>
      <c r="G441" s="4" t="s">
        <v>384</v>
      </c>
      <c r="H441" s="4" t="s">
        <v>385</v>
      </c>
      <c r="I441" s="4" t="s">
        <v>18</v>
      </c>
      <c r="J441" s="4" t="s">
        <v>18</v>
      </c>
      <c r="K441" s="5">
        <v>36</v>
      </c>
      <c r="L441" s="5">
        <v>0.26</v>
      </c>
      <c r="M441" s="5">
        <f>IFERROR(_xlfn.XLOOKUP(Tableau2[[#This Row],[Groupe rem. article]],remises!$B$2:$B$5,remises!$C$2:$C$5),0)</f>
        <v>0.53</v>
      </c>
      <c r="N441" s="5">
        <f t="shared" si="6"/>
        <v>0</v>
      </c>
      <c r="O441" s="5" t="str">
        <f ca="1">IFERROR(SUM(OFFSET(Tableau2[[#This Row],[MLP]],1,1,Tableau2[[#This Row],[nb sous niveau]],1)),"")</f>
        <v/>
      </c>
      <c r="P441" s="5">
        <f>IF(Tableau2[[#This Row],[Type Ligne Richel]]="détail",Tableau2[[#This Row],[Quantité Totale]]*Tableau2[[#This Row],[Prix unitaire HT]]*(1-Tableau2[[#This Row],[% remise ligne]])*(1+Tableau2[[#This Row],[comm]]),"")</f>
        <v>4.3991999999999996</v>
      </c>
      <c r="Q441" s="5" cm="1">
        <f t="array" aca="1" ref="Q44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4.3991999999999996</v>
      </c>
      <c r="R441" s="4" t="s">
        <v>35</v>
      </c>
      <c r="S441" s="5">
        <v>1.4999999999999999E-2</v>
      </c>
      <c r="T441" s="5">
        <v>0.54</v>
      </c>
    </row>
    <row r="442" spans="1:20" x14ac:dyDescent="0.2">
      <c r="A442" s="3">
        <v>61130000</v>
      </c>
      <c r="B442" s="4" t="s">
        <v>19</v>
      </c>
      <c r="C442" s="3">
        <v>5</v>
      </c>
      <c r="D442" s="3">
        <f>IF(Tableau2[[#This Row],[Parent]]="oui",Tableau2[[#This Row],[Niveau]]+1,IF(B441="oui",Tableau2[[#This Row],[Niveau]]+1,D441))</f>
        <v>6</v>
      </c>
      <c r="E442" s="3" cm="1">
        <f t="array" ref="E442">MIN(IFERROR(IF(D442-{0;1;2;3;4;5;6;7}&gt;=0,MATCH(D442-{0;1;2;3;4;5;6;7},D443:D$828,0)-1,""),""))</f>
        <v>0</v>
      </c>
      <c r="F442" s="4" t="s">
        <v>20</v>
      </c>
      <c r="G442" s="4" t="s">
        <v>386</v>
      </c>
      <c r="H442" s="4" t="s">
        <v>387</v>
      </c>
      <c r="I442" s="4" t="s">
        <v>18</v>
      </c>
      <c r="J442" s="4" t="s">
        <v>18</v>
      </c>
      <c r="K442" s="5">
        <v>36</v>
      </c>
      <c r="L442" s="5">
        <v>0.04</v>
      </c>
      <c r="M442" s="5">
        <f>IFERROR(_xlfn.XLOOKUP(Tableau2[[#This Row],[Groupe rem. article]],remises!$B$2:$B$5,remises!$C$2:$C$5),0)</f>
        <v>0.53</v>
      </c>
      <c r="N442" s="5">
        <f t="shared" si="6"/>
        <v>0</v>
      </c>
      <c r="O442" s="5" t="str">
        <f ca="1">IFERROR(SUM(OFFSET(Tableau2[[#This Row],[MLP]],1,1,Tableau2[[#This Row],[nb sous niveau]],1)),"")</f>
        <v/>
      </c>
      <c r="P442" s="5">
        <f>IF(Tableau2[[#This Row],[Type Ligne Richel]]="détail",Tableau2[[#This Row],[Quantité Totale]]*Tableau2[[#This Row],[Prix unitaire HT]]*(1-Tableau2[[#This Row],[% remise ligne]])*(1+Tableau2[[#This Row],[comm]]),"")</f>
        <v>0.67679999999999996</v>
      </c>
      <c r="Q442" s="5" cm="1">
        <f t="array" aca="1" ref="Q44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0.67679999999999996</v>
      </c>
      <c r="R442" s="4" t="s">
        <v>35</v>
      </c>
      <c r="S442" s="5">
        <v>1E-3</v>
      </c>
      <c r="T442" s="5">
        <v>3.5999999999999997E-2</v>
      </c>
    </row>
    <row r="443" spans="1:20" x14ac:dyDescent="0.2">
      <c r="A443" s="3">
        <v>61140000</v>
      </c>
      <c r="B443" s="4" t="s">
        <v>19</v>
      </c>
      <c r="C443" s="3">
        <v>5</v>
      </c>
      <c r="D443" s="3">
        <f>IF(Tableau2[[#This Row],[Parent]]="oui",Tableau2[[#This Row],[Niveau]]+1,IF(B442="oui",Tableau2[[#This Row],[Niveau]]+1,D442))</f>
        <v>6</v>
      </c>
      <c r="E443" s="3" cm="1">
        <f t="array" ref="E443">MIN(IFERROR(IF(D443-{0;1;2;3;4;5;6;7}&gt;=0,MATCH(D443-{0;1;2;3;4;5;6;7},D444:D$828,0)-1,""),""))</f>
        <v>0</v>
      </c>
      <c r="F443" s="4" t="s">
        <v>20</v>
      </c>
      <c r="G443" s="4" t="s">
        <v>388</v>
      </c>
      <c r="H443" s="4" t="s">
        <v>389</v>
      </c>
      <c r="I443" s="4" t="s">
        <v>18</v>
      </c>
      <c r="J443" s="4" t="s">
        <v>18</v>
      </c>
      <c r="K443" s="5">
        <v>4</v>
      </c>
      <c r="L443" s="5">
        <v>36.4</v>
      </c>
      <c r="M443" s="5">
        <f>IFERROR(_xlfn.XLOOKUP(Tableau2[[#This Row],[Groupe rem. article]],remises!$B$2:$B$5,remises!$C$2:$C$5),0)</f>
        <v>0.57999999999999996</v>
      </c>
      <c r="N443" s="5">
        <f t="shared" si="6"/>
        <v>0</v>
      </c>
      <c r="O443" s="5" t="str">
        <f ca="1">IFERROR(SUM(OFFSET(Tableau2[[#This Row],[MLP]],1,1,Tableau2[[#This Row],[nb sous niveau]],1)),"")</f>
        <v/>
      </c>
      <c r="P443" s="5">
        <f>IF(Tableau2[[#This Row],[Type Ligne Richel]]="détail",Tableau2[[#This Row],[Quantité Totale]]*Tableau2[[#This Row],[Prix unitaire HT]]*(1-Tableau2[[#This Row],[% remise ligne]])*(1+Tableau2[[#This Row],[comm]]),"")</f>
        <v>61.152000000000001</v>
      </c>
      <c r="Q443" s="5" cm="1">
        <f t="array" aca="1" ref="Q44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61.152000000000001</v>
      </c>
      <c r="R443" s="4" t="s">
        <v>26</v>
      </c>
      <c r="S443" s="5">
        <v>5.7030000000000003</v>
      </c>
      <c r="T443" s="5">
        <v>22.812000000000001</v>
      </c>
    </row>
    <row r="444" spans="1:20" x14ac:dyDescent="0.2">
      <c r="A444" s="3">
        <v>61150000</v>
      </c>
      <c r="B444" s="4" t="s">
        <v>19</v>
      </c>
      <c r="C444" s="3">
        <v>5</v>
      </c>
      <c r="D444" s="3">
        <f>IF(Tableau2[[#This Row],[Parent]]="oui",Tableau2[[#This Row],[Niveau]]+1,IF(B443="oui",Tableau2[[#This Row],[Niveau]]+1,D443))</f>
        <v>6</v>
      </c>
      <c r="E444" s="3" cm="1">
        <f t="array" ref="E444">MIN(IFERROR(IF(D444-{0;1;2;3;4;5;6;7}&gt;=0,MATCH(D444-{0;1;2;3;4;5;6;7},D445:D$828,0)-1,""),""))</f>
        <v>0</v>
      </c>
      <c r="F444" s="4" t="s">
        <v>20</v>
      </c>
      <c r="G444" s="4" t="s">
        <v>97</v>
      </c>
      <c r="H444" s="4" t="s">
        <v>98</v>
      </c>
      <c r="I444" s="4" t="s">
        <v>18</v>
      </c>
      <c r="J444" s="4" t="s">
        <v>18</v>
      </c>
      <c r="K444" s="5">
        <v>6</v>
      </c>
      <c r="L444" s="5">
        <v>2.02</v>
      </c>
      <c r="M444" s="5">
        <f>IFERROR(_xlfn.XLOOKUP(Tableau2[[#This Row],[Groupe rem. article]],remises!$B$2:$B$5,remises!$C$2:$C$5),0)</f>
        <v>0.53</v>
      </c>
      <c r="N444" s="5">
        <f t="shared" si="6"/>
        <v>0</v>
      </c>
      <c r="O444" s="5" t="str">
        <f ca="1">IFERROR(SUM(OFFSET(Tableau2[[#This Row],[MLP]],1,1,Tableau2[[#This Row],[nb sous niveau]],1)),"")</f>
        <v/>
      </c>
      <c r="P444" s="5">
        <f>IF(Tableau2[[#This Row],[Type Ligne Richel]]="détail",Tableau2[[#This Row],[Quantité Totale]]*Tableau2[[#This Row],[Prix unitaire HT]]*(1-Tableau2[[#This Row],[% remise ligne]])*(1+Tableau2[[#This Row],[comm]]),"")</f>
        <v>5.6964000000000006</v>
      </c>
      <c r="Q444" s="5" cm="1">
        <f t="array" aca="1" ref="Q44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5.6964000000000006</v>
      </c>
      <c r="R444" s="4" t="s">
        <v>35</v>
      </c>
      <c r="S444" s="5">
        <v>0.26</v>
      </c>
      <c r="T444" s="5">
        <v>1.56</v>
      </c>
    </row>
    <row r="445" spans="1:20" x14ac:dyDescent="0.2">
      <c r="A445" s="3">
        <v>61160000</v>
      </c>
      <c r="B445" s="4" t="s">
        <v>19</v>
      </c>
      <c r="C445" s="3">
        <v>5</v>
      </c>
      <c r="D445" s="3">
        <f>IF(Tableau2[[#This Row],[Parent]]="oui",Tableau2[[#This Row],[Niveau]]+1,IF(B444="oui",Tableau2[[#This Row],[Niveau]]+1,D444))</f>
        <v>6</v>
      </c>
      <c r="E445" s="3" cm="1">
        <f t="array" ref="E445">MIN(IFERROR(IF(D445-{0;1;2;3;4;5;6;7}&gt;=0,MATCH(D445-{0;1;2;3;4;5;6;7},D446:D$828,0)-1,""),""))</f>
        <v>0</v>
      </c>
      <c r="F445" s="4" t="s">
        <v>20</v>
      </c>
      <c r="G445" s="4" t="s">
        <v>99</v>
      </c>
      <c r="H445" s="4" t="s">
        <v>100</v>
      </c>
      <c r="I445" s="4" t="s">
        <v>18</v>
      </c>
      <c r="J445" s="4" t="s">
        <v>18</v>
      </c>
      <c r="K445" s="5">
        <v>6</v>
      </c>
      <c r="L445" s="5">
        <v>0.95</v>
      </c>
      <c r="M445" s="5">
        <f>IFERROR(_xlfn.XLOOKUP(Tableau2[[#This Row],[Groupe rem. article]],remises!$B$2:$B$5,remises!$C$2:$C$5),0)</f>
        <v>0.53</v>
      </c>
      <c r="N445" s="5">
        <f t="shared" si="6"/>
        <v>0</v>
      </c>
      <c r="O445" s="5" t="str">
        <f ca="1">IFERROR(SUM(OFFSET(Tableau2[[#This Row],[MLP]],1,1,Tableau2[[#This Row],[nb sous niveau]],1)),"")</f>
        <v/>
      </c>
      <c r="P445" s="5">
        <f>IF(Tableau2[[#This Row],[Type Ligne Richel]]="détail",Tableau2[[#This Row],[Quantité Totale]]*Tableau2[[#This Row],[Prix unitaire HT]]*(1-Tableau2[[#This Row],[% remise ligne]])*(1+Tableau2[[#This Row],[comm]]),"")</f>
        <v>2.6789999999999994</v>
      </c>
      <c r="Q445" s="5" cm="1">
        <f t="array" aca="1" ref="Q44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2.6789999999999994</v>
      </c>
      <c r="R445" s="4" t="s">
        <v>35</v>
      </c>
      <c r="S445" s="5">
        <v>0.13100000000000001</v>
      </c>
      <c r="T445" s="5">
        <v>0.78600000000000003</v>
      </c>
    </row>
    <row r="446" spans="1:20" x14ac:dyDescent="0.2">
      <c r="A446" s="3">
        <v>61170000</v>
      </c>
      <c r="B446" s="4" t="s">
        <v>19</v>
      </c>
      <c r="C446" s="3">
        <v>5</v>
      </c>
      <c r="D446" s="3">
        <f>IF(Tableau2[[#This Row],[Parent]]="oui",Tableau2[[#This Row],[Niveau]]+1,IF(B445="oui",Tableau2[[#This Row],[Niveau]]+1,D445))</f>
        <v>6</v>
      </c>
      <c r="E446" s="3" cm="1">
        <f t="array" ref="E446">MIN(IFERROR(IF(D446-{0;1;2;3;4;5;6;7}&gt;=0,MATCH(D446-{0;1;2;3;4;5;6;7},D447:D$828,0)-1,""),""))</f>
        <v>0</v>
      </c>
      <c r="F446" s="4" t="s">
        <v>20</v>
      </c>
      <c r="G446" s="4" t="s">
        <v>390</v>
      </c>
      <c r="H446" s="4" t="s">
        <v>391</v>
      </c>
      <c r="I446" s="4" t="s">
        <v>18</v>
      </c>
      <c r="J446" s="4" t="s">
        <v>18</v>
      </c>
      <c r="K446" s="5">
        <v>4.8</v>
      </c>
      <c r="L446" s="5">
        <v>29.43</v>
      </c>
      <c r="M446" s="5">
        <f>IFERROR(_xlfn.XLOOKUP(Tableau2[[#This Row],[Groupe rem. article]],remises!$B$2:$B$5,remises!$C$2:$C$5),0)</f>
        <v>0.57999999999999996</v>
      </c>
      <c r="N446" s="5">
        <f t="shared" si="6"/>
        <v>0</v>
      </c>
      <c r="O446" s="5" t="str">
        <f ca="1">IFERROR(SUM(OFFSET(Tableau2[[#This Row],[MLP]],1,1,Tableau2[[#This Row],[nb sous niveau]],1)),"")</f>
        <v/>
      </c>
      <c r="P446" s="5">
        <f>IF(Tableau2[[#This Row],[Type Ligne Richel]]="détail",Tableau2[[#This Row],[Quantité Totale]]*Tableau2[[#This Row],[Prix unitaire HT]]*(1-Tableau2[[#This Row],[% remise ligne]])*(1+Tableau2[[#This Row],[comm]]),"")</f>
        <v>59.330880000000001</v>
      </c>
      <c r="Q446" s="5" cm="1">
        <f t="array" aca="1" ref="Q44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59.330880000000001</v>
      </c>
      <c r="R446" s="4" t="s">
        <v>26</v>
      </c>
      <c r="S446" s="5">
        <v>4.66</v>
      </c>
      <c r="T446" s="5">
        <v>22.367999999999999</v>
      </c>
    </row>
    <row r="447" spans="1:20" x14ac:dyDescent="0.2">
      <c r="A447" s="3">
        <v>61180000</v>
      </c>
      <c r="B447" s="4" t="s">
        <v>19</v>
      </c>
      <c r="C447" s="3">
        <v>5</v>
      </c>
      <c r="D447" s="3">
        <f>IF(Tableau2[[#This Row],[Parent]]="oui",Tableau2[[#This Row],[Niveau]]+1,IF(B446="oui",Tableau2[[#This Row],[Niveau]]+1,D446))</f>
        <v>6</v>
      </c>
      <c r="E447" s="3" cm="1">
        <f t="array" ref="E447">MIN(IFERROR(IF(D447-{0;1;2;3;4;5;6;7}&gt;=0,MATCH(D447-{0;1;2;3;4;5;6;7},D448:D$828,0)-1,""),""))</f>
        <v>0</v>
      </c>
      <c r="F447" s="4" t="s">
        <v>20</v>
      </c>
      <c r="G447" s="4" t="s">
        <v>392</v>
      </c>
      <c r="H447" s="4" t="s">
        <v>393</v>
      </c>
      <c r="I447" s="4" t="s">
        <v>18</v>
      </c>
      <c r="J447" s="4" t="s">
        <v>18</v>
      </c>
      <c r="K447" s="5">
        <v>4</v>
      </c>
      <c r="L447" s="5">
        <v>155.76</v>
      </c>
      <c r="M447" s="5">
        <f>IFERROR(_xlfn.XLOOKUP(Tableau2[[#This Row],[Groupe rem. article]],remises!$B$2:$B$5,remises!$C$2:$C$5),0)</f>
        <v>0.57999999999999996</v>
      </c>
      <c r="N447" s="5">
        <f t="shared" si="6"/>
        <v>0</v>
      </c>
      <c r="O447" s="5" t="str">
        <f ca="1">IFERROR(SUM(OFFSET(Tableau2[[#This Row],[MLP]],1,1,Tableau2[[#This Row],[nb sous niveau]],1)),"")</f>
        <v/>
      </c>
      <c r="P447" s="5">
        <f>IF(Tableau2[[#This Row],[Type Ligne Richel]]="détail",Tableau2[[#This Row],[Quantité Totale]]*Tableau2[[#This Row],[Prix unitaire HT]]*(1-Tableau2[[#This Row],[% remise ligne]])*(1+Tableau2[[#This Row],[comm]]),"")</f>
        <v>261.67680000000001</v>
      </c>
      <c r="Q447" s="5" cm="1">
        <f t="array" aca="1" ref="Q44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261.67680000000001</v>
      </c>
      <c r="R447" s="4" t="s">
        <v>26</v>
      </c>
      <c r="S447" s="5">
        <v>23.31</v>
      </c>
      <c r="T447" s="5">
        <v>93.24</v>
      </c>
    </row>
    <row r="448" spans="1:20" x14ac:dyDescent="0.2">
      <c r="A448" s="3">
        <v>62000000</v>
      </c>
      <c r="B448" s="4" t="s">
        <v>14</v>
      </c>
      <c r="C448" s="3">
        <v>4</v>
      </c>
      <c r="D448" s="3">
        <f>IF(Tableau2[[#This Row],[Parent]]="oui",Tableau2[[#This Row],[Niveau]]+1,IF(B447="oui",Tableau2[[#This Row],[Niveau]]+1,D447))</f>
        <v>5</v>
      </c>
      <c r="E448" s="3" cm="1">
        <f t="array" ref="E448">MIN(IFERROR(IF(D448-{0;1;2;3;4;5;6;7}&gt;=0,MATCH(D448-{0;1;2;3;4;5;6;7},D449:D$828,0)-1,""),""))</f>
        <v>4</v>
      </c>
      <c r="F448" s="4" t="s">
        <v>23</v>
      </c>
      <c r="G448" s="4" t="s">
        <v>394</v>
      </c>
      <c r="H448" s="4" t="s">
        <v>395</v>
      </c>
      <c r="I448" s="4" t="s">
        <v>18</v>
      </c>
      <c r="J448" s="4" t="s">
        <v>18</v>
      </c>
      <c r="K448" s="5">
        <v>2</v>
      </c>
      <c r="L448" s="5">
        <v>78</v>
      </c>
      <c r="M448" s="5">
        <f>IFERROR(_xlfn.XLOOKUP(Tableau2[[#This Row],[Groupe rem. article]],remises!$B$2:$B$5,remises!$C$2:$C$5),0)</f>
        <v>0</v>
      </c>
      <c r="N448" s="5">
        <f t="shared" ref="N448:N511" si="7">$N$1</f>
        <v>0</v>
      </c>
      <c r="O448" s="5">
        <f ca="1">IFERROR(SUM(OFFSET(Tableau2[[#This Row],[MLP]],1,1,Tableau2[[#This Row],[nb sous niveau]],1)),"")</f>
        <v>66.072000000000003</v>
      </c>
      <c r="P448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48" s="5" cm="1">
        <f t="array" aca="1" ref="Q44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66.072000000000003</v>
      </c>
      <c r="R448" s="4" t="s">
        <v>18</v>
      </c>
      <c r="S448" s="5">
        <v>5.9610000000000003</v>
      </c>
      <c r="T448" s="5">
        <v>23.405280000000001</v>
      </c>
    </row>
    <row r="449" spans="1:20" x14ac:dyDescent="0.2">
      <c r="A449" s="3">
        <v>62010000</v>
      </c>
      <c r="B449" s="4" t="s">
        <v>19</v>
      </c>
      <c r="C449" s="3">
        <v>5</v>
      </c>
      <c r="D449" s="3">
        <f>IF(Tableau2[[#This Row],[Parent]]="oui",Tableau2[[#This Row],[Niveau]]+1,IF(B448="oui",Tableau2[[#This Row],[Niveau]]+1,D448))</f>
        <v>6</v>
      </c>
      <c r="E449" s="3" cm="1">
        <f t="array" ref="E449">MIN(IFERROR(IF(D449-{0;1;2;3;4;5;6;7}&gt;=0,MATCH(D449-{0;1;2;3;4;5;6;7},D450:D$828,0)-1,""),""))</f>
        <v>0</v>
      </c>
      <c r="F449" s="4" t="s">
        <v>20</v>
      </c>
      <c r="G449" s="4" t="s">
        <v>382</v>
      </c>
      <c r="H449" s="4" t="s">
        <v>383</v>
      </c>
      <c r="I449" s="4" t="s">
        <v>18</v>
      </c>
      <c r="J449" s="4" t="s">
        <v>18</v>
      </c>
      <c r="K449" s="5">
        <v>3.84</v>
      </c>
      <c r="L449" s="5">
        <v>37.75</v>
      </c>
      <c r="M449" s="5">
        <f>IFERROR(_xlfn.XLOOKUP(Tableau2[[#This Row],[Groupe rem. article]],remises!$B$2:$B$5,remises!$C$2:$C$5),0)</f>
        <v>0.57999999999999996</v>
      </c>
      <c r="N449" s="5">
        <f t="shared" si="7"/>
        <v>0</v>
      </c>
      <c r="O449" s="5" t="str">
        <f ca="1">IFERROR(SUM(OFFSET(Tableau2[[#This Row],[MLP]],1,1,Tableau2[[#This Row],[nb sous niveau]],1)),"")</f>
        <v/>
      </c>
      <c r="P449" s="5">
        <f>IF(Tableau2[[#This Row],[Type Ligne Richel]]="détail",Tableau2[[#This Row],[Quantité Totale]]*Tableau2[[#This Row],[Prix unitaire HT]]*(1-Tableau2[[#This Row],[% remise ligne]])*(1+Tableau2[[#This Row],[comm]]),"")</f>
        <v>60.883200000000009</v>
      </c>
      <c r="Q449" s="5" cm="1">
        <f t="array" aca="1" ref="Q44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60.883200000000009</v>
      </c>
      <c r="R449" s="4" t="s">
        <v>26</v>
      </c>
      <c r="S449" s="5">
        <v>5.9420000000000002</v>
      </c>
      <c r="T449" s="5">
        <v>22.81728</v>
      </c>
    </row>
    <row r="450" spans="1:20" x14ac:dyDescent="0.2">
      <c r="A450" s="3">
        <v>62020000</v>
      </c>
      <c r="B450" s="4" t="s">
        <v>19</v>
      </c>
      <c r="C450" s="3">
        <v>5</v>
      </c>
      <c r="D450" s="3">
        <f>IF(Tableau2[[#This Row],[Parent]]="oui",Tableau2[[#This Row],[Niveau]]+1,IF(B449="oui",Tableau2[[#This Row],[Niveau]]+1,D449))</f>
        <v>6</v>
      </c>
      <c r="E450" s="3" cm="1">
        <f t="array" ref="E450">MIN(IFERROR(IF(D450-{0;1;2;3;4;5;6;7}&gt;=0,MATCH(D450-{0;1;2;3;4;5;6;7},D451:D$828,0)-1,""),""))</f>
        <v>0</v>
      </c>
      <c r="F450" s="4" t="s">
        <v>20</v>
      </c>
      <c r="G450" s="4" t="s">
        <v>384</v>
      </c>
      <c r="H450" s="4" t="s">
        <v>385</v>
      </c>
      <c r="I450" s="4" t="s">
        <v>18</v>
      </c>
      <c r="J450" s="4" t="s">
        <v>18</v>
      </c>
      <c r="K450" s="5">
        <v>36</v>
      </c>
      <c r="L450" s="5">
        <v>0.26</v>
      </c>
      <c r="M450" s="5">
        <f>IFERROR(_xlfn.XLOOKUP(Tableau2[[#This Row],[Groupe rem. article]],remises!$B$2:$B$5,remises!$C$2:$C$5),0)</f>
        <v>0.53</v>
      </c>
      <c r="N450" s="5">
        <f t="shared" si="7"/>
        <v>0</v>
      </c>
      <c r="O450" s="5" t="str">
        <f ca="1">IFERROR(SUM(OFFSET(Tableau2[[#This Row],[MLP]],1,1,Tableau2[[#This Row],[nb sous niveau]],1)),"")</f>
        <v/>
      </c>
      <c r="P450" s="5">
        <f>IF(Tableau2[[#This Row],[Type Ligne Richel]]="détail",Tableau2[[#This Row],[Quantité Totale]]*Tableau2[[#This Row],[Prix unitaire HT]]*(1-Tableau2[[#This Row],[% remise ligne]])*(1+Tableau2[[#This Row],[comm]]),"")</f>
        <v>4.3991999999999996</v>
      </c>
      <c r="Q450" s="5" cm="1">
        <f t="array" aca="1" ref="Q45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4.3991999999999996</v>
      </c>
      <c r="R450" s="4" t="s">
        <v>35</v>
      </c>
      <c r="S450" s="5">
        <v>1.4999999999999999E-2</v>
      </c>
      <c r="T450" s="5">
        <v>0.54</v>
      </c>
    </row>
    <row r="451" spans="1:20" x14ac:dyDescent="0.2">
      <c r="A451" s="3">
        <v>62030000</v>
      </c>
      <c r="B451" s="4" t="s">
        <v>19</v>
      </c>
      <c r="C451" s="3">
        <v>5</v>
      </c>
      <c r="D451" s="3">
        <f>IF(Tableau2[[#This Row],[Parent]]="oui",Tableau2[[#This Row],[Niveau]]+1,IF(B450="oui",Tableau2[[#This Row],[Niveau]]+1,D450))</f>
        <v>6</v>
      </c>
      <c r="E451" s="3" cm="1">
        <f t="array" ref="E451">MIN(IFERROR(IF(D451-{0;1;2;3;4;5;6;7}&gt;=0,MATCH(D451-{0;1;2;3;4;5;6;7},D452:D$828,0)-1,""),""))</f>
        <v>0</v>
      </c>
      <c r="F451" s="4" t="s">
        <v>20</v>
      </c>
      <c r="G451" s="4" t="s">
        <v>386</v>
      </c>
      <c r="H451" s="4" t="s">
        <v>387</v>
      </c>
      <c r="I451" s="4" t="s">
        <v>18</v>
      </c>
      <c r="J451" s="4" t="s">
        <v>18</v>
      </c>
      <c r="K451" s="5">
        <v>36</v>
      </c>
      <c r="L451" s="5">
        <v>0.04</v>
      </c>
      <c r="M451" s="5">
        <f>IFERROR(_xlfn.XLOOKUP(Tableau2[[#This Row],[Groupe rem. article]],remises!$B$2:$B$5,remises!$C$2:$C$5),0)</f>
        <v>0.53</v>
      </c>
      <c r="N451" s="5">
        <f t="shared" si="7"/>
        <v>0</v>
      </c>
      <c r="O451" s="5" t="str">
        <f ca="1">IFERROR(SUM(OFFSET(Tableau2[[#This Row],[MLP]],1,1,Tableau2[[#This Row],[nb sous niveau]],1)),"")</f>
        <v/>
      </c>
      <c r="P451" s="5">
        <f>IF(Tableau2[[#This Row],[Type Ligne Richel]]="détail",Tableau2[[#This Row],[Quantité Totale]]*Tableau2[[#This Row],[Prix unitaire HT]]*(1-Tableau2[[#This Row],[% remise ligne]])*(1+Tableau2[[#This Row],[comm]]),"")</f>
        <v>0.67679999999999996</v>
      </c>
      <c r="Q451" s="5" cm="1">
        <f t="array" aca="1" ref="Q45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0.67679999999999996</v>
      </c>
      <c r="R451" s="4" t="s">
        <v>35</v>
      </c>
      <c r="S451" s="5">
        <v>1E-3</v>
      </c>
      <c r="T451" s="5">
        <v>3.5999999999999997E-2</v>
      </c>
    </row>
    <row r="452" spans="1:20" x14ac:dyDescent="0.2">
      <c r="A452" s="3">
        <v>62040000</v>
      </c>
      <c r="B452" s="4" t="s">
        <v>19</v>
      </c>
      <c r="C452" s="3">
        <v>5</v>
      </c>
      <c r="D452" s="3">
        <f>IF(Tableau2[[#This Row],[Parent]]="oui",Tableau2[[#This Row],[Niveau]]+1,IF(B451="oui",Tableau2[[#This Row],[Niveau]]+1,D451))</f>
        <v>6</v>
      </c>
      <c r="E452" s="3" cm="1">
        <f t="array" ref="E452">MIN(IFERROR(IF(D452-{0;1;2;3;4;5;6;7}&gt;=0,MATCH(D452-{0;1;2;3;4;5;6;7},D453:D$828,0)-1,""),""))</f>
        <v>0</v>
      </c>
      <c r="F452" s="4" t="s">
        <v>20</v>
      </c>
      <c r="G452" s="4" t="s">
        <v>187</v>
      </c>
      <c r="H452" s="4" t="s">
        <v>188</v>
      </c>
      <c r="I452" s="4" t="s">
        <v>18</v>
      </c>
      <c r="J452" s="4" t="s">
        <v>18</v>
      </c>
      <c r="K452" s="5">
        <v>4</v>
      </c>
      <c r="L452" s="5">
        <v>0.06</v>
      </c>
      <c r="M452" s="5">
        <f>IFERROR(_xlfn.XLOOKUP(Tableau2[[#This Row],[Groupe rem. article]],remises!$B$2:$B$5,remises!$C$2:$C$5),0)</f>
        <v>0.53</v>
      </c>
      <c r="N452" s="5">
        <f t="shared" si="7"/>
        <v>0</v>
      </c>
      <c r="O452" s="5" t="str">
        <f ca="1">IFERROR(SUM(OFFSET(Tableau2[[#This Row],[MLP]],1,1,Tableau2[[#This Row],[nb sous niveau]],1)),"")</f>
        <v/>
      </c>
      <c r="P452" s="5">
        <f>IF(Tableau2[[#This Row],[Type Ligne Richel]]="détail",Tableau2[[#This Row],[Quantité Totale]]*Tableau2[[#This Row],[Prix unitaire HT]]*(1-Tableau2[[#This Row],[% remise ligne]])*(1+Tableau2[[#This Row],[comm]]),"")</f>
        <v>0.11279999999999998</v>
      </c>
      <c r="Q452" s="5" cm="1">
        <f t="array" aca="1" ref="Q45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0.11279999999999998</v>
      </c>
      <c r="R452" s="4" t="s">
        <v>35</v>
      </c>
      <c r="S452" s="5">
        <v>3.0000000000000001E-3</v>
      </c>
      <c r="T452" s="5">
        <v>1.2E-2</v>
      </c>
    </row>
    <row r="453" spans="1:20" x14ac:dyDescent="0.2">
      <c r="A453" s="3">
        <v>63000000</v>
      </c>
      <c r="B453" s="4" t="s">
        <v>14</v>
      </c>
      <c r="C453" s="3">
        <v>4</v>
      </c>
      <c r="D453" s="3">
        <f>IF(Tableau2[[#This Row],[Parent]]="oui",Tableau2[[#This Row],[Niveau]]+1,IF(B452="oui",Tableau2[[#This Row],[Niveau]]+1,D452))</f>
        <v>5</v>
      </c>
      <c r="E453" s="3" cm="1">
        <f t="array" ref="E453">MIN(IFERROR(IF(D453-{0;1;2;3;4;5;6;7}&gt;=0,MATCH(D453-{0;1;2;3;4;5;6;7},D454:D$828,0)-1,""),""))</f>
        <v>5</v>
      </c>
      <c r="F453" s="4" t="s">
        <v>23</v>
      </c>
      <c r="G453" s="4" t="s">
        <v>396</v>
      </c>
      <c r="H453" s="4" t="s">
        <v>397</v>
      </c>
      <c r="I453" s="4" t="s">
        <v>18</v>
      </c>
      <c r="J453" s="4" t="s">
        <v>18</v>
      </c>
      <c r="K453" s="5">
        <v>2</v>
      </c>
      <c r="L453" s="5">
        <v>78.239999999999995</v>
      </c>
      <c r="M453" s="5">
        <f>IFERROR(_xlfn.XLOOKUP(Tableau2[[#This Row],[Groupe rem. article]],remises!$B$2:$B$5,remises!$C$2:$C$5),0)</f>
        <v>0</v>
      </c>
      <c r="N453" s="5">
        <f t="shared" si="7"/>
        <v>0</v>
      </c>
      <c r="O453" s="5">
        <f ca="1">IFERROR(SUM(OFFSET(Tableau2[[#This Row],[MLP]],1,1,Tableau2[[#This Row],[nb sous niveau]],1)),"")</f>
        <v>66.297600000000003</v>
      </c>
      <c r="P453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53" s="5" cm="1">
        <f t="array" aca="1" ref="Q45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66.297600000000003</v>
      </c>
      <c r="R453" s="4" t="s">
        <v>18</v>
      </c>
      <c r="S453" s="5">
        <v>5.9660000000000002</v>
      </c>
      <c r="T453" s="5">
        <v>23.415279999999999</v>
      </c>
    </row>
    <row r="454" spans="1:20" x14ac:dyDescent="0.2">
      <c r="A454" s="3">
        <v>63010000</v>
      </c>
      <c r="B454" s="4" t="s">
        <v>19</v>
      </c>
      <c r="C454" s="3">
        <v>5</v>
      </c>
      <c r="D454" s="3">
        <f>IF(Tableau2[[#This Row],[Parent]]="oui",Tableau2[[#This Row],[Niveau]]+1,IF(B453="oui",Tableau2[[#This Row],[Niveau]]+1,D453))</f>
        <v>6</v>
      </c>
      <c r="E454" s="3" cm="1">
        <f t="array" ref="E454">MIN(IFERROR(IF(D454-{0;1;2;3;4;5;6;7}&gt;=0,MATCH(D454-{0;1;2;3;4;5;6;7},D455:D$828,0)-1,""),""))</f>
        <v>0</v>
      </c>
      <c r="F454" s="4" t="s">
        <v>20</v>
      </c>
      <c r="G454" s="4" t="s">
        <v>382</v>
      </c>
      <c r="H454" s="4" t="s">
        <v>383</v>
      </c>
      <c r="I454" s="4" t="s">
        <v>18</v>
      </c>
      <c r="J454" s="4" t="s">
        <v>18</v>
      </c>
      <c r="K454" s="5">
        <v>3.84</v>
      </c>
      <c r="L454" s="5">
        <v>37.75</v>
      </c>
      <c r="M454" s="5">
        <f>IFERROR(_xlfn.XLOOKUP(Tableau2[[#This Row],[Groupe rem. article]],remises!$B$2:$B$5,remises!$C$2:$C$5),0)</f>
        <v>0.57999999999999996</v>
      </c>
      <c r="N454" s="5">
        <f t="shared" si="7"/>
        <v>0</v>
      </c>
      <c r="O454" s="5" t="str">
        <f ca="1">IFERROR(SUM(OFFSET(Tableau2[[#This Row],[MLP]],1,1,Tableau2[[#This Row],[nb sous niveau]],1)),"")</f>
        <v/>
      </c>
      <c r="P454" s="5">
        <f>IF(Tableau2[[#This Row],[Type Ligne Richel]]="détail",Tableau2[[#This Row],[Quantité Totale]]*Tableau2[[#This Row],[Prix unitaire HT]]*(1-Tableau2[[#This Row],[% remise ligne]])*(1+Tableau2[[#This Row],[comm]]),"")</f>
        <v>60.883200000000009</v>
      </c>
      <c r="Q454" s="5" cm="1">
        <f t="array" aca="1" ref="Q45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60.883200000000009</v>
      </c>
      <c r="R454" s="4" t="s">
        <v>26</v>
      </c>
      <c r="S454" s="5">
        <v>5.9420000000000002</v>
      </c>
      <c r="T454" s="5">
        <v>22.81728</v>
      </c>
    </row>
    <row r="455" spans="1:20" x14ac:dyDescent="0.2">
      <c r="A455" s="3">
        <v>63020000</v>
      </c>
      <c r="B455" s="4" t="s">
        <v>19</v>
      </c>
      <c r="C455" s="3">
        <v>5</v>
      </c>
      <c r="D455" s="3">
        <f>IF(Tableau2[[#This Row],[Parent]]="oui",Tableau2[[#This Row],[Niveau]]+1,IF(B454="oui",Tableau2[[#This Row],[Niveau]]+1,D454))</f>
        <v>6</v>
      </c>
      <c r="E455" s="3" cm="1">
        <f t="array" ref="E455">MIN(IFERROR(IF(D455-{0;1;2;3;4;5;6;7}&gt;=0,MATCH(D455-{0;1;2;3;4;5;6;7},D456:D$828,0)-1,""),""))</f>
        <v>0</v>
      </c>
      <c r="F455" s="4" t="s">
        <v>20</v>
      </c>
      <c r="G455" s="4" t="s">
        <v>384</v>
      </c>
      <c r="H455" s="4" t="s">
        <v>385</v>
      </c>
      <c r="I455" s="4" t="s">
        <v>18</v>
      </c>
      <c r="J455" s="4" t="s">
        <v>18</v>
      </c>
      <c r="K455" s="5">
        <v>36</v>
      </c>
      <c r="L455" s="5">
        <v>0.26</v>
      </c>
      <c r="M455" s="5">
        <f>IFERROR(_xlfn.XLOOKUP(Tableau2[[#This Row],[Groupe rem. article]],remises!$B$2:$B$5,remises!$C$2:$C$5),0)</f>
        <v>0.53</v>
      </c>
      <c r="N455" s="5">
        <f t="shared" si="7"/>
        <v>0</v>
      </c>
      <c r="O455" s="5" t="str">
        <f ca="1">IFERROR(SUM(OFFSET(Tableau2[[#This Row],[MLP]],1,1,Tableau2[[#This Row],[nb sous niveau]],1)),"")</f>
        <v/>
      </c>
      <c r="P455" s="5">
        <f>IF(Tableau2[[#This Row],[Type Ligne Richel]]="détail",Tableau2[[#This Row],[Quantité Totale]]*Tableau2[[#This Row],[Prix unitaire HT]]*(1-Tableau2[[#This Row],[% remise ligne]])*(1+Tableau2[[#This Row],[comm]]),"")</f>
        <v>4.3991999999999996</v>
      </c>
      <c r="Q455" s="5" cm="1">
        <f t="array" aca="1" ref="Q45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4.3991999999999996</v>
      </c>
      <c r="R455" s="4" t="s">
        <v>35</v>
      </c>
      <c r="S455" s="5">
        <v>1.4999999999999999E-2</v>
      </c>
      <c r="T455" s="5">
        <v>0.54</v>
      </c>
    </row>
    <row r="456" spans="1:20" x14ac:dyDescent="0.2">
      <c r="A456" s="3">
        <v>63030000</v>
      </c>
      <c r="B456" s="4" t="s">
        <v>19</v>
      </c>
      <c r="C456" s="3">
        <v>5</v>
      </c>
      <c r="D456" s="3">
        <f>IF(Tableau2[[#This Row],[Parent]]="oui",Tableau2[[#This Row],[Niveau]]+1,IF(B455="oui",Tableau2[[#This Row],[Niveau]]+1,D455))</f>
        <v>6</v>
      </c>
      <c r="E456" s="3" cm="1">
        <f t="array" ref="E456">MIN(IFERROR(IF(D456-{0;1;2;3;4;5;6;7}&gt;=0,MATCH(D456-{0;1;2;3;4;5;6;7},D457:D$828,0)-1,""),""))</f>
        <v>0</v>
      </c>
      <c r="F456" s="4" t="s">
        <v>20</v>
      </c>
      <c r="G456" s="4" t="s">
        <v>386</v>
      </c>
      <c r="H456" s="4" t="s">
        <v>387</v>
      </c>
      <c r="I456" s="4" t="s">
        <v>18</v>
      </c>
      <c r="J456" s="4" t="s">
        <v>18</v>
      </c>
      <c r="K456" s="5">
        <v>36</v>
      </c>
      <c r="L456" s="5">
        <v>0.04</v>
      </c>
      <c r="M456" s="5">
        <f>IFERROR(_xlfn.XLOOKUP(Tableau2[[#This Row],[Groupe rem. article]],remises!$B$2:$B$5,remises!$C$2:$C$5),0)</f>
        <v>0.53</v>
      </c>
      <c r="N456" s="5">
        <f t="shared" si="7"/>
        <v>0</v>
      </c>
      <c r="O456" s="5" t="str">
        <f ca="1">IFERROR(SUM(OFFSET(Tableau2[[#This Row],[MLP]],1,1,Tableau2[[#This Row],[nb sous niveau]],1)),"")</f>
        <v/>
      </c>
      <c r="P456" s="5">
        <f>IF(Tableau2[[#This Row],[Type Ligne Richel]]="détail",Tableau2[[#This Row],[Quantité Totale]]*Tableau2[[#This Row],[Prix unitaire HT]]*(1-Tableau2[[#This Row],[% remise ligne]])*(1+Tableau2[[#This Row],[comm]]),"")</f>
        <v>0.67679999999999996</v>
      </c>
      <c r="Q456" s="5" cm="1">
        <f t="array" aca="1" ref="Q45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0.67679999999999996</v>
      </c>
      <c r="R456" s="4" t="s">
        <v>35</v>
      </c>
      <c r="S456" s="5">
        <v>1E-3</v>
      </c>
      <c r="T456" s="5">
        <v>3.5999999999999997E-2</v>
      </c>
    </row>
    <row r="457" spans="1:20" x14ac:dyDescent="0.2">
      <c r="A457" s="3">
        <v>63040000</v>
      </c>
      <c r="B457" s="4" t="s">
        <v>19</v>
      </c>
      <c r="C457" s="3">
        <v>5</v>
      </c>
      <c r="D457" s="3">
        <f>IF(Tableau2[[#This Row],[Parent]]="oui",Tableau2[[#This Row],[Niveau]]+1,IF(B456="oui",Tableau2[[#This Row],[Niveau]]+1,D456))</f>
        <v>6</v>
      </c>
      <c r="E457" s="3" cm="1">
        <f t="array" ref="E457">MIN(IFERROR(IF(D457-{0;1;2;3;4;5;6;7}&gt;=0,MATCH(D457-{0;1;2;3;4;5;6;7},D458:D$828,0)-1,""),""))</f>
        <v>0</v>
      </c>
      <c r="F457" s="4" t="s">
        <v>20</v>
      </c>
      <c r="G457" s="4" t="s">
        <v>187</v>
      </c>
      <c r="H457" s="4" t="s">
        <v>188</v>
      </c>
      <c r="I457" s="4" t="s">
        <v>18</v>
      </c>
      <c r="J457" s="4" t="s">
        <v>18</v>
      </c>
      <c r="K457" s="5">
        <v>4</v>
      </c>
      <c r="L457" s="5">
        <v>0.06</v>
      </c>
      <c r="M457" s="5">
        <f>IFERROR(_xlfn.XLOOKUP(Tableau2[[#This Row],[Groupe rem. article]],remises!$B$2:$B$5,remises!$C$2:$C$5),0)</f>
        <v>0.53</v>
      </c>
      <c r="N457" s="5">
        <f t="shared" si="7"/>
        <v>0</v>
      </c>
      <c r="O457" s="5" t="str">
        <f ca="1">IFERROR(SUM(OFFSET(Tableau2[[#This Row],[MLP]],1,1,Tableau2[[#This Row],[nb sous niveau]],1)),"")</f>
        <v/>
      </c>
      <c r="P457" s="5">
        <f>IF(Tableau2[[#This Row],[Type Ligne Richel]]="détail",Tableau2[[#This Row],[Quantité Totale]]*Tableau2[[#This Row],[Prix unitaire HT]]*(1-Tableau2[[#This Row],[% remise ligne]])*(1+Tableau2[[#This Row],[comm]]),"")</f>
        <v>0.11279999999999998</v>
      </c>
      <c r="Q457" s="5" cm="1">
        <f t="array" aca="1" ref="Q45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0.11279999999999998</v>
      </c>
      <c r="R457" s="4" t="s">
        <v>35</v>
      </c>
      <c r="S457" s="5">
        <v>3.0000000000000001E-3</v>
      </c>
      <c r="T457" s="5">
        <v>1.2E-2</v>
      </c>
    </row>
    <row r="458" spans="1:20" x14ac:dyDescent="0.2">
      <c r="A458" s="3">
        <v>63050000</v>
      </c>
      <c r="B458" s="4" t="s">
        <v>19</v>
      </c>
      <c r="C458" s="3">
        <v>5</v>
      </c>
      <c r="D458" s="3">
        <f>IF(Tableau2[[#This Row],[Parent]]="oui",Tableau2[[#This Row],[Niveau]]+1,IF(B457="oui",Tableau2[[#This Row],[Niveau]]+1,D457))</f>
        <v>6</v>
      </c>
      <c r="E458" s="3" cm="1">
        <f t="array" ref="E458">MIN(IFERROR(IF(D458-{0;1;2;3;4;5;6;7}&gt;=0,MATCH(D458-{0;1;2;3;4;5;6;7},D459:D$828,0)-1,""),""))</f>
        <v>0</v>
      </c>
      <c r="F458" s="4" t="s">
        <v>20</v>
      </c>
      <c r="G458" s="4" t="s">
        <v>331</v>
      </c>
      <c r="H458" s="4" t="s">
        <v>332</v>
      </c>
      <c r="I458" s="4" t="s">
        <v>18</v>
      </c>
      <c r="J458" s="4" t="s">
        <v>18</v>
      </c>
      <c r="K458" s="5">
        <v>2</v>
      </c>
      <c r="L458" s="5">
        <v>0.24</v>
      </c>
      <c r="M458" s="5">
        <f>IFERROR(_xlfn.XLOOKUP(Tableau2[[#This Row],[Groupe rem. article]],remises!$B$2:$B$5,remises!$C$2:$C$5),0)</f>
        <v>0.53</v>
      </c>
      <c r="N458" s="5">
        <f t="shared" si="7"/>
        <v>0</v>
      </c>
      <c r="O458" s="5" t="str">
        <f ca="1">IFERROR(SUM(OFFSET(Tableau2[[#This Row],[MLP]],1,1,Tableau2[[#This Row],[nb sous niveau]],1)),"")</f>
        <v/>
      </c>
      <c r="P458" s="5">
        <f>IF(Tableau2[[#This Row],[Type Ligne Richel]]="détail",Tableau2[[#This Row],[Quantité Totale]]*Tableau2[[#This Row],[Prix unitaire HT]]*(1-Tableau2[[#This Row],[% remise ligne]])*(1+Tableau2[[#This Row],[comm]]),"")</f>
        <v>0.22559999999999997</v>
      </c>
      <c r="Q458" s="5" cm="1">
        <f t="array" aca="1" ref="Q45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0.22559999999999997</v>
      </c>
      <c r="R458" s="4" t="s">
        <v>35</v>
      </c>
      <c r="S458" s="5">
        <v>5.0000000000000001E-3</v>
      </c>
      <c r="T458" s="5">
        <v>0.01</v>
      </c>
    </row>
    <row r="459" spans="1:20" x14ac:dyDescent="0.2">
      <c r="A459" s="3">
        <v>64000000</v>
      </c>
      <c r="B459" s="4" t="s">
        <v>14</v>
      </c>
      <c r="C459" s="3">
        <v>3</v>
      </c>
      <c r="D459" s="3">
        <f>IF(Tableau2[[#This Row],[Parent]]="oui",Tableau2[[#This Row],[Niveau]]+1,IF(B458="oui",Tableau2[[#This Row],[Niveau]]+1,D458))</f>
        <v>4</v>
      </c>
      <c r="E459" s="3" cm="1">
        <f t="array" ref="E459">MIN(IFERROR(IF(D459-{0;1;2;3;4;5;6;7}&gt;=0,MATCH(D459-{0;1;2;3;4;5;6;7},D460:D$828,0)-1,""),""))</f>
        <v>11</v>
      </c>
      <c r="F459" s="4" t="s">
        <v>15</v>
      </c>
      <c r="G459" s="4" t="s">
        <v>18</v>
      </c>
      <c r="H459" s="4" t="s">
        <v>398</v>
      </c>
      <c r="I459" s="4" t="s">
        <v>18</v>
      </c>
      <c r="J459" s="4" t="s">
        <v>18</v>
      </c>
      <c r="K459" s="5">
        <v>1</v>
      </c>
      <c r="L459" s="5">
        <v>2414.04</v>
      </c>
      <c r="M459" s="5">
        <f>IFERROR(_xlfn.XLOOKUP(Tableau2[[#This Row],[Groupe rem. article]],remises!$B$2:$B$5,remises!$C$2:$C$5),0)</f>
        <v>0</v>
      </c>
      <c r="N459" s="5">
        <f t="shared" si="7"/>
        <v>0</v>
      </c>
      <c r="O459" s="5">
        <f ca="1">IFERROR(SUM(OFFSET(Tableau2[[#This Row],[MLP]],1,1,Tableau2[[#This Row],[nb sous niveau]],1)),"")</f>
        <v>1795.6172000000001</v>
      </c>
      <c r="P459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59" s="5" cm="1">
        <f t="array" aca="1" ref="Q45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1795.6172000000001</v>
      </c>
      <c r="R459" s="4" t="s">
        <v>18</v>
      </c>
      <c r="S459" s="5">
        <v>34.244999999999997</v>
      </c>
      <c r="T459" s="5">
        <v>70.64</v>
      </c>
    </row>
    <row r="460" spans="1:20" x14ac:dyDescent="0.2">
      <c r="A460" s="3">
        <v>65000000</v>
      </c>
      <c r="B460" s="4" t="s">
        <v>14</v>
      </c>
      <c r="C460" s="3">
        <v>4</v>
      </c>
      <c r="D460" s="3">
        <f>IF(Tableau2[[#This Row],[Parent]]="oui",Tableau2[[#This Row],[Niveau]]+1,IF(B459="oui",Tableau2[[#This Row],[Niveau]]+1,D459))</f>
        <v>5</v>
      </c>
      <c r="E460" s="3" cm="1">
        <f t="array" ref="E460">MIN(IFERROR(IF(D460-{0;1;2;3;4;5;6;7}&gt;=0,MATCH(D460-{0;1;2;3;4;5;6;7},D461:D$828,0)-1,""),""))</f>
        <v>10</v>
      </c>
      <c r="F460" s="4" t="s">
        <v>23</v>
      </c>
      <c r="G460" s="4" t="s">
        <v>399</v>
      </c>
      <c r="H460" s="4" t="s">
        <v>400</v>
      </c>
      <c r="I460" s="4" t="s">
        <v>18</v>
      </c>
      <c r="J460" s="4" t="s">
        <v>18</v>
      </c>
      <c r="K460" s="5">
        <v>2</v>
      </c>
      <c r="L460" s="5">
        <v>204.09</v>
      </c>
      <c r="M460" s="5">
        <f>IFERROR(_xlfn.XLOOKUP(Tableau2[[#This Row],[Groupe rem. article]],remises!$B$2:$B$5,remises!$C$2:$C$5),0)</f>
        <v>0</v>
      </c>
      <c r="N460" s="5">
        <f t="shared" si="7"/>
        <v>0</v>
      </c>
      <c r="O460" s="5">
        <f ca="1">IFERROR(SUM(OFFSET(Tableau2[[#This Row],[MLP]],1,1,Tableau2[[#This Row],[nb sous niveau]],1)),"")</f>
        <v>1795.6172000000001</v>
      </c>
      <c r="P460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60" s="5" cm="1">
        <f t="array" aca="1" ref="Q46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1795.6172000000001</v>
      </c>
      <c r="R460" s="4" t="s">
        <v>18</v>
      </c>
      <c r="S460" s="5">
        <v>8.3249999999999993</v>
      </c>
      <c r="T460" s="5">
        <v>16.88</v>
      </c>
    </row>
    <row r="461" spans="1:20" x14ac:dyDescent="0.2">
      <c r="A461" s="3">
        <v>65010000</v>
      </c>
      <c r="B461" s="4" t="s">
        <v>19</v>
      </c>
      <c r="C461" s="3">
        <v>5</v>
      </c>
      <c r="D461" s="3">
        <f>IF(Tableau2[[#This Row],[Parent]]="oui",Tableau2[[#This Row],[Niveau]]+1,IF(B460="oui",Tableau2[[#This Row],[Niveau]]+1,D460))</f>
        <v>6</v>
      </c>
      <c r="E461" s="3" cm="1">
        <f t="array" ref="E461">MIN(IFERROR(IF(D461-{0;1;2;3;4;5;6;7}&gt;=0,MATCH(D461-{0;1;2;3;4;5;6;7},D462:D$828,0)-1,""),""))</f>
        <v>0</v>
      </c>
      <c r="F461" s="4" t="s">
        <v>20</v>
      </c>
      <c r="G461" s="4" t="s">
        <v>401</v>
      </c>
      <c r="H461" s="4" t="s">
        <v>402</v>
      </c>
      <c r="I461" s="4" t="s">
        <v>18</v>
      </c>
      <c r="J461" s="4" t="s">
        <v>18</v>
      </c>
      <c r="K461" s="5">
        <v>2</v>
      </c>
      <c r="L461" s="5">
        <v>22.89</v>
      </c>
      <c r="M461" s="5">
        <f>IFERROR(_xlfn.XLOOKUP(Tableau2[[#This Row],[Groupe rem. article]],remises!$B$2:$B$5,remises!$C$2:$C$5),0)</f>
        <v>0.53</v>
      </c>
      <c r="N461" s="5">
        <f t="shared" si="7"/>
        <v>0</v>
      </c>
      <c r="O461" s="5" t="str">
        <f ca="1">IFERROR(SUM(OFFSET(Tableau2[[#This Row],[MLP]],1,1,Tableau2[[#This Row],[nb sous niveau]],1)),"")</f>
        <v/>
      </c>
      <c r="P461" s="5">
        <f>IF(Tableau2[[#This Row],[Type Ligne Richel]]="détail",Tableau2[[#This Row],[Quantité Totale]]*Tableau2[[#This Row],[Prix unitaire HT]]*(1-Tableau2[[#This Row],[% remise ligne]])*(1+Tableau2[[#This Row],[comm]]),"")</f>
        <v>21.5166</v>
      </c>
      <c r="Q461" s="5" cm="1">
        <f t="array" aca="1" ref="Q46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21.5166</v>
      </c>
      <c r="R461" s="4" t="s">
        <v>35</v>
      </c>
      <c r="S461" s="5">
        <v>1.96</v>
      </c>
      <c r="T461" s="5">
        <v>3.92</v>
      </c>
    </row>
    <row r="462" spans="1:20" x14ac:dyDescent="0.2">
      <c r="A462" s="3">
        <v>65020000</v>
      </c>
      <c r="B462" s="4" t="s">
        <v>19</v>
      </c>
      <c r="C462" s="3">
        <v>5</v>
      </c>
      <c r="D462" s="3">
        <f>IF(Tableau2[[#This Row],[Parent]]="oui",Tableau2[[#This Row],[Niveau]]+1,IF(B461="oui",Tableau2[[#This Row],[Niveau]]+1,D461))</f>
        <v>6</v>
      </c>
      <c r="E462" s="3" cm="1">
        <f t="array" ref="E462">MIN(IFERROR(IF(D462-{0;1;2;3;4;5;6;7}&gt;=0,MATCH(D462-{0;1;2;3;4;5;6;7},D463:D$828,0)-1,""),""))</f>
        <v>0</v>
      </c>
      <c r="F462" s="4" t="s">
        <v>20</v>
      </c>
      <c r="G462" s="4" t="s">
        <v>119</v>
      </c>
      <c r="H462" s="4" t="s">
        <v>120</v>
      </c>
      <c r="I462" s="4" t="s">
        <v>18</v>
      </c>
      <c r="J462" s="4" t="s">
        <v>18</v>
      </c>
      <c r="K462" s="5">
        <v>4</v>
      </c>
      <c r="L462" s="5">
        <v>0.75</v>
      </c>
      <c r="M462" s="5">
        <f>IFERROR(_xlfn.XLOOKUP(Tableau2[[#This Row],[Groupe rem. article]],remises!$B$2:$B$5,remises!$C$2:$C$5),0)</f>
        <v>0.53</v>
      </c>
      <c r="N462" s="5">
        <f t="shared" si="7"/>
        <v>0</v>
      </c>
      <c r="O462" s="5" t="str">
        <f ca="1">IFERROR(SUM(OFFSET(Tableau2[[#This Row],[MLP]],1,1,Tableau2[[#This Row],[nb sous niveau]],1)),"")</f>
        <v/>
      </c>
      <c r="P462" s="5">
        <f>IF(Tableau2[[#This Row],[Type Ligne Richel]]="détail",Tableau2[[#This Row],[Quantité Totale]]*Tableau2[[#This Row],[Prix unitaire HT]]*(1-Tableau2[[#This Row],[% remise ligne]])*(1+Tableau2[[#This Row],[comm]]),"")</f>
        <v>1.41</v>
      </c>
      <c r="Q462" s="5" cm="1">
        <f t="array" aca="1" ref="Q46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1.41</v>
      </c>
      <c r="R462" s="4" t="s">
        <v>35</v>
      </c>
      <c r="S462" s="5">
        <v>4.4999999999999998E-2</v>
      </c>
      <c r="T462" s="5">
        <v>0.18</v>
      </c>
    </row>
    <row r="463" spans="1:20" x14ac:dyDescent="0.2">
      <c r="A463" s="3">
        <v>65030000</v>
      </c>
      <c r="B463" s="4" t="s">
        <v>19</v>
      </c>
      <c r="C463" s="3">
        <v>5</v>
      </c>
      <c r="D463" s="3">
        <f>IF(Tableau2[[#This Row],[Parent]]="oui",Tableau2[[#This Row],[Niveau]]+1,IF(B462="oui",Tableau2[[#This Row],[Niveau]]+1,D462))</f>
        <v>6</v>
      </c>
      <c r="E463" s="3" cm="1">
        <f t="array" ref="E463">MIN(IFERROR(IF(D463-{0;1;2;3;4;5;6;7}&gt;=0,MATCH(D463-{0;1;2;3;4;5;6;7},D464:D$828,0)-1,""),""))</f>
        <v>0</v>
      </c>
      <c r="F463" s="4" t="s">
        <v>20</v>
      </c>
      <c r="G463" s="4" t="s">
        <v>300</v>
      </c>
      <c r="H463" s="4" t="s">
        <v>301</v>
      </c>
      <c r="I463" s="4" t="s">
        <v>18</v>
      </c>
      <c r="J463" s="4" t="s">
        <v>18</v>
      </c>
      <c r="K463" s="5">
        <v>4</v>
      </c>
      <c r="L463" s="5">
        <v>0.09</v>
      </c>
      <c r="M463" s="5">
        <f>IFERROR(_xlfn.XLOOKUP(Tableau2[[#This Row],[Groupe rem. article]],remises!$B$2:$B$5,remises!$C$2:$C$5),0)</f>
        <v>0.53</v>
      </c>
      <c r="N463" s="5">
        <f t="shared" si="7"/>
        <v>0</v>
      </c>
      <c r="O463" s="5" t="str">
        <f ca="1">IFERROR(SUM(OFFSET(Tableau2[[#This Row],[MLP]],1,1,Tableau2[[#This Row],[nb sous niveau]],1)),"")</f>
        <v/>
      </c>
      <c r="P463" s="5">
        <f>IF(Tableau2[[#This Row],[Type Ligne Richel]]="détail",Tableau2[[#This Row],[Quantité Totale]]*Tableau2[[#This Row],[Prix unitaire HT]]*(1-Tableau2[[#This Row],[% remise ligne]])*(1+Tableau2[[#This Row],[comm]]),"")</f>
        <v>0.16919999999999999</v>
      </c>
      <c r="Q463" s="5" cm="1">
        <f t="array" aca="1" ref="Q46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0.16919999999999999</v>
      </c>
      <c r="R463" s="4" t="s">
        <v>35</v>
      </c>
      <c r="S463" s="5">
        <v>5.0000000000000001E-3</v>
      </c>
      <c r="T463" s="5">
        <v>0.02</v>
      </c>
    </row>
    <row r="464" spans="1:20" x14ac:dyDescent="0.2">
      <c r="A464" s="3">
        <v>65040000</v>
      </c>
      <c r="B464" s="4" t="s">
        <v>19</v>
      </c>
      <c r="C464" s="3">
        <v>5</v>
      </c>
      <c r="D464" s="3">
        <f>IF(Tableau2[[#This Row],[Parent]]="oui",Tableau2[[#This Row],[Niveau]]+1,IF(B463="oui",Tableau2[[#This Row],[Niveau]]+1,D463))</f>
        <v>6</v>
      </c>
      <c r="E464" s="3" cm="1">
        <f t="array" ref="E464">MIN(IFERROR(IF(D464-{0;1;2;3;4;5;6;7}&gt;=0,MATCH(D464-{0;1;2;3;4;5;6;7},D465:D$828,0)-1,""),""))</f>
        <v>0</v>
      </c>
      <c r="F464" s="4" t="s">
        <v>20</v>
      </c>
      <c r="G464" s="4" t="s">
        <v>403</v>
      </c>
      <c r="H464" s="4" t="s">
        <v>404</v>
      </c>
      <c r="I464" s="4" t="s">
        <v>18</v>
      </c>
      <c r="J464" s="4" t="s">
        <v>18</v>
      </c>
      <c r="K464" s="5">
        <v>4</v>
      </c>
      <c r="L464" s="5">
        <v>1.03</v>
      </c>
      <c r="M464" s="5">
        <f>IFERROR(_xlfn.XLOOKUP(Tableau2[[#This Row],[Groupe rem. article]],remises!$B$2:$B$5,remises!$C$2:$C$5),0)</f>
        <v>0.53</v>
      </c>
      <c r="N464" s="5">
        <f t="shared" si="7"/>
        <v>0</v>
      </c>
      <c r="O464" s="5" t="str">
        <f ca="1">IFERROR(SUM(OFFSET(Tableau2[[#This Row],[MLP]],1,1,Tableau2[[#This Row],[nb sous niveau]],1)),"")</f>
        <v/>
      </c>
      <c r="P464" s="5">
        <f>IF(Tableau2[[#This Row],[Type Ligne Richel]]="détail",Tableau2[[#This Row],[Quantité Totale]]*Tableau2[[#This Row],[Prix unitaire HT]]*(1-Tableau2[[#This Row],[% remise ligne]])*(1+Tableau2[[#This Row],[comm]]),"")</f>
        <v>1.9363999999999999</v>
      </c>
      <c r="Q464" s="5" cm="1">
        <f t="array" aca="1" ref="Q46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1.9363999999999999</v>
      </c>
      <c r="R464" s="4" t="s">
        <v>35</v>
      </c>
      <c r="S464" s="5">
        <v>5.5E-2</v>
      </c>
      <c r="T464" s="5">
        <v>0.22</v>
      </c>
    </row>
    <row r="465" spans="1:20" x14ac:dyDescent="0.2">
      <c r="A465" s="3">
        <v>65050000</v>
      </c>
      <c r="B465" s="4" t="s">
        <v>19</v>
      </c>
      <c r="C465" s="3">
        <v>5</v>
      </c>
      <c r="D465" s="3">
        <f>IF(Tableau2[[#This Row],[Parent]]="oui",Tableau2[[#This Row],[Niveau]]+1,IF(B464="oui",Tableau2[[#This Row],[Niveau]]+1,D464))</f>
        <v>6</v>
      </c>
      <c r="E465" s="3" cm="1">
        <f t="array" ref="E465">MIN(IFERROR(IF(D465-{0;1;2;3;4;5;6;7}&gt;=0,MATCH(D465-{0;1;2;3;4;5;6;7},D466:D$828,0)-1,""),""))</f>
        <v>0</v>
      </c>
      <c r="F465" s="4" t="s">
        <v>20</v>
      </c>
      <c r="G465" s="4" t="s">
        <v>405</v>
      </c>
      <c r="H465" s="4" t="s">
        <v>406</v>
      </c>
      <c r="I465" s="4" t="s">
        <v>18</v>
      </c>
      <c r="J465" s="4" t="s">
        <v>18</v>
      </c>
      <c r="K465" s="5">
        <v>2</v>
      </c>
      <c r="L465" s="5">
        <v>174.72</v>
      </c>
      <c r="M465" s="5">
        <f>IFERROR(_xlfn.XLOOKUP(Tableau2[[#This Row],[Groupe rem. article]],remises!$B$2:$B$5,remises!$C$2:$C$5),0)</f>
        <v>0.25</v>
      </c>
      <c r="N465" s="5">
        <f t="shared" si="7"/>
        <v>0</v>
      </c>
      <c r="O465" s="5" t="str">
        <f ca="1">IFERROR(SUM(OFFSET(Tableau2[[#This Row],[MLP]],1,1,Tableau2[[#This Row],[nb sous niveau]],1)),"")</f>
        <v/>
      </c>
      <c r="P465" s="5">
        <f>IF(Tableau2[[#This Row],[Type Ligne Richel]]="détail",Tableau2[[#This Row],[Quantité Totale]]*Tableau2[[#This Row],[Prix unitaire HT]]*(1-Tableau2[[#This Row],[% remise ligne]])*(1+Tableau2[[#This Row],[comm]]),"")</f>
        <v>262.08</v>
      </c>
      <c r="Q465" s="5" cm="1">
        <f t="array" aca="1" ref="Q46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262.08</v>
      </c>
      <c r="R465" s="4" t="s">
        <v>64</v>
      </c>
      <c r="S465" s="5">
        <v>6.25</v>
      </c>
      <c r="T465" s="5">
        <v>12.5</v>
      </c>
    </row>
    <row r="466" spans="1:20" x14ac:dyDescent="0.2">
      <c r="A466" s="3">
        <v>65060000</v>
      </c>
      <c r="B466" s="4" t="s">
        <v>19</v>
      </c>
      <c r="C466" s="3">
        <v>5</v>
      </c>
      <c r="D466" s="3">
        <f>IF(Tableau2[[#This Row],[Parent]]="oui",Tableau2[[#This Row],[Niveau]]+1,IF(B465="oui",Tableau2[[#This Row],[Niveau]]+1,D465))</f>
        <v>6</v>
      </c>
      <c r="E466" s="3" cm="1">
        <f t="array" ref="E466">MIN(IFERROR(IF(D466-{0;1;2;3;4;5;6;7}&gt;=0,MATCH(D466-{0;1;2;3;4;5;6;7},D467:D$828,0)-1,""),""))</f>
        <v>0</v>
      </c>
      <c r="F466" s="4" t="s">
        <v>20</v>
      </c>
      <c r="G466" s="4" t="s">
        <v>349</v>
      </c>
      <c r="H466" s="4" t="s">
        <v>350</v>
      </c>
      <c r="I466" s="4" t="s">
        <v>18</v>
      </c>
      <c r="J466" s="4" t="s">
        <v>18</v>
      </c>
      <c r="K466" s="5">
        <v>4</v>
      </c>
      <c r="L466" s="5">
        <v>1.37</v>
      </c>
      <c r="M466" s="5">
        <f>IFERROR(_xlfn.XLOOKUP(Tableau2[[#This Row],[Groupe rem. article]],remises!$B$2:$B$5,remises!$C$2:$C$5),0)</f>
        <v>0.25</v>
      </c>
      <c r="N466" s="5">
        <f t="shared" si="7"/>
        <v>0</v>
      </c>
      <c r="O466" s="5" t="str">
        <f ca="1">IFERROR(SUM(OFFSET(Tableau2[[#This Row],[MLP]],1,1,Tableau2[[#This Row],[nb sous niveau]],1)),"")</f>
        <v/>
      </c>
      <c r="P466" s="5">
        <f>IF(Tableau2[[#This Row],[Type Ligne Richel]]="détail",Tableau2[[#This Row],[Quantité Totale]]*Tableau2[[#This Row],[Prix unitaire HT]]*(1-Tableau2[[#This Row],[% remise ligne]])*(1+Tableau2[[#This Row],[comm]]),"")</f>
        <v>4.1100000000000003</v>
      </c>
      <c r="Q466" s="5" cm="1">
        <f t="array" aca="1" ref="Q46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4.1100000000000003</v>
      </c>
      <c r="R466" s="4" t="s">
        <v>64</v>
      </c>
      <c r="S466" s="5">
        <v>0.01</v>
      </c>
      <c r="T466" s="5">
        <v>0.04</v>
      </c>
    </row>
    <row r="467" spans="1:20" x14ac:dyDescent="0.2">
      <c r="A467" s="3">
        <v>66000000</v>
      </c>
      <c r="B467" s="4" t="s">
        <v>19</v>
      </c>
      <c r="C467" s="3">
        <v>4</v>
      </c>
      <c r="D467" s="3">
        <f>IF(Tableau2[[#This Row],[Parent]]="oui",Tableau2[[#This Row],[Niveau]]+1,IF(B466="oui",Tableau2[[#This Row],[Niveau]]+1,D466))</f>
        <v>6</v>
      </c>
      <c r="E467" s="3" cm="1">
        <f t="array" ref="E467">MIN(IFERROR(IF(D467-{0;1;2;3;4;5;6;7}&gt;=0,MATCH(D467-{0;1;2;3;4;5;6;7},D468:D$828,0)-1,""),""))</f>
        <v>0</v>
      </c>
      <c r="F467" s="4" t="s">
        <v>20</v>
      </c>
      <c r="G467" s="4" t="s">
        <v>343</v>
      </c>
      <c r="H467" s="4" t="s">
        <v>344</v>
      </c>
      <c r="I467" s="4" t="s">
        <v>18</v>
      </c>
      <c r="J467" s="4" t="s">
        <v>18</v>
      </c>
      <c r="K467" s="5">
        <v>8</v>
      </c>
      <c r="L467" s="5">
        <v>1.29</v>
      </c>
      <c r="M467" s="5">
        <f>IFERROR(_xlfn.XLOOKUP(Tableau2[[#This Row],[Groupe rem. article]],remises!$B$2:$B$5,remises!$C$2:$C$5),0)</f>
        <v>0.25</v>
      </c>
      <c r="N467" s="5">
        <f t="shared" si="7"/>
        <v>0</v>
      </c>
      <c r="O467" s="5" t="str">
        <f ca="1">IFERROR(SUM(OFFSET(Tableau2[[#This Row],[MLP]],1,1,Tableau2[[#This Row],[nb sous niveau]],1)),"")</f>
        <v/>
      </c>
      <c r="P467" s="5">
        <f>IF(Tableau2[[#This Row],[Type Ligne Richel]]="détail",Tableau2[[#This Row],[Quantité Totale]]*Tableau2[[#This Row],[Prix unitaire HT]]*(1-Tableau2[[#This Row],[% remise ligne]])*(1+Tableau2[[#This Row],[comm]]),"")</f>
        <v>7.74</v>
      </c>
      <c r="Q467" s="5" cm="1">
        <f t="array" aca="1" ref="Q46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7.74</v>
      </c>
      <c r="R467" s="4" t="s">
        <v>64</v>
      </c>
      <c r="S467" s="5">
        <v>0.12</v>
      </c>
      <c r="T467" s="5">
        <v>0.96</v>
      </c>
    </row>
    <row r="468" spans="1:20" x14ac:dyDescent="0.2">
      <c r="A468" s="3">
        <v>67000000</v>
      </c>
      <c r="B468" s="4" t="s">
        <v>19</v>
      </c>
      <c r="C468" s="3">
        <v>4</v>
      </c>
      <c r="D468" s="3">
        <f>IF(Tableau2[[#This Row],[Parent]]="oui",Tableau2[[#This Row],[Niveau]]+1,IF(B467="oui",Tableau2[[#This Row],[Niveau]]+1,D467))</f>
        <v>6</v>
      </c>
      <c r="E468" s="3" cm="1">
        <f t="array" ref="E468">MIN(IFERROR(IF(D468-{0;1;2;3;4;5;6;7}&gt;=0,MATCH(D468-{0;1;2;3;4;5;6;7},D469:D$828,0)-1,""),""))</f>
        <v>0</v>
      </c>
      <c r="F468" s="4" t="s">
        <v>20</v>
      </c>
      <c r="G468" s="4" t="s">
        <v>341</v>
      </c>
      <c r="H468" s="4" t="s">
        <v>342</v>
      </c>
      <c r="I468" s="4" t="s">
        <v>18</v>
      </c>
      <c r="J468" s="4" t="s">
        <v>18</v>
      </c>
      <c r="K468" s="5">
        <v>8</v>
      </c>
      <c r="L468" s="5">
        <v>1.66</v>
      </c>
      <c r="M468" s="5">
        <f>IFERROR(_xlfn.XLOOKUP(Tableau2[[#This Row],[Groupe rem. article]],remises!$B$2:$B$5,remises!$C$2:$C$5),0)</f>
        <v>0.25</v>
      </c>
      <c r="N468" s="5">
        <f t="shared" si="7"/>
        <v>0</v>
      </c>
      <c r="O468" s="5" t="str">
        <f ca="1">IFERROR(SUM(OFFSET(Tableau2[[#This Row],[MLP]],1,1,Tableau2[[#This Row],[nb sous niveau]],1)),"")</f>
        <v/>
      </c>
      <c r="P468" s="5">
        <f>IF(Tableau2[[#This Row],[Type Ligne Richel]]="détail",Tableau2[[#This Row],[Quantité Totale]]*Tableau2[[#This Row],[Prix unitaire HT]]*(1-Tableau2[[#This Row],[% remise ligne]])*(1+Tableau2[[#This Row],[comm]]),"")</f>
        <v>9.9599999999999991</v>
      </c>
      <c r="Q468" s="5" cm="1">
        <f t="array" aca="1" ref="Q46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9.9599999999999991</v>
      </c>
      <c r="R468" s="4" t="s">
        <v>64</v>
      </c>
      <c r="S468" s="5">
        <v>0.2</v>
      </c>
      <c r="T468" s="5">
        <v>1.6</v>
      </c>
    </row>
    <row r="469" spans="1:20" x14ac:dyDescent="0.2">
      <c r="A469" s="3">
        <v>68000000</v>
      </c>
      <c r="B469" s="4" t="s">
        <v>19</v>
      </c>
      <c r="C469" s="3">
        <v>4</v>
      </c>
      <c r="D469" s="3">
        <f>IF(Tableau2[[#This Row],[Parent]]="oui",Tableau2[[#This Row],[Niveau]]+1,IF(B468="oui",Tableau2[[#This Row],[Niveau]]+1,D468))</f>
        <v>6</v>
      </c>
      <c r="E469" s="3" cm="1">
        <f t="array" ref="E469">MIN(IFERROR(IF(D469-{0;1;2;3;4;5;6;7}&gt;=0,MATCH(D469-{0;1;2;3;4;5;6;7},D470:D$828,0)-1,""),""))</f>
        <v>0</v>
      </c>
      <c r="F469" s="4" t="s">
        <v>20</v>
      </c>
      <c r="G469" s="4" t="s">
        <v>407</v>
      </c>
      <c r="H469" s="4" t="s">
        <v>408</v>
      </c>
      <c r="I469" s="4" t="s">
        <v>18</v>
      </c>
      <c r="J469" s="4" t="s">
        <v>18</v>
      </c>
      <c r="K469" s="5">
        <v>2</v>
      </c>
      <c r="L469" s="5">
        <v>486.1</v>
      </c>
      <c r="M469" s="5">
        <f>IFERROR(_xlfn.XLOOKUP(Tableau2[[#This Row],[Groupe rem. article]],remises!$B$2:$B$5,remises!$C$2:$C$5),0)</f>
        <v>0.25</v>
      </c>
      <c r="N469" s="5">
        <f t="shared" si="7"/>
        <v>0</v>
      </c>
      <c r="O469" s="5" t="str">
        <f ca="1">IFERROR(SUM(OFFSET(Tableau2[[#This Row],[MLP]],1,1,Tableau2[[#This Row],[nb sous niveau]],1)),"")</f>
        <v/>
      </c>
      <c r="P469" s="5">
        <f>IF(Tableau2[[#This Row],[Type Ligne Richel]]="détail",Tableau2[[#This Row],[Quantité Totale]]*Tableau2[[#This Row],[Prix unitaire HT]]*(1-Tableau2[[#This Row],[% remise ligne]])*(1+Tableau2[[#This Row],[comm]]),"")</f>
        <v>729.15000000000009</v>
      </c>
      <c r="Q469" s="5" cm="1">
        <f t="array" aca="1" ref="Q46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729.15000000000009</v>
      </c>
      <c r="R469" s="4" t="s">
        <v>64</v>
      </c>
      <c r="S469" s="5">
        <v>2.6</v>
      </c>
      <c r="T469" s="5">
        <v>5.2</v>
      </c>
    </row>
    <row r="470" spans="1:20" x14ac:dyDescent="0.2">
      <c r="A470" s="3">
        <v>69000000</v>
      </c>
      <c r="B470" s="4" t="s">
        <v>19</v>
      </c>
      <c r="C470" s="3">
        <v>4</v>
      </c>
      <c r="D470" s="3">
        <f>IF(Tableau2[[#This Row],[Parent]]="oui",Tableau2[[#This Row],[Niveau]]+1,IF(B469="oui",Tableau2[[#This Row],[Niveau]]+1,D469))</f>
        <v>6</v>
      </c>
      <c r="E470" s="3" cm="1">
        <f t="array" ref="E470">MIN(IFERROR(IF(D470-{0;1;2;3;4;5;6;7}&gt;=0,MATCH(D470-{0;1;2;3;4;5;6;7},D471:D$828,0)-1,""),""))</f>
        <v>0</v>
      </c>
      <c r="F470" s="4" t="s">
        <v>20</v>
      </c>
      <c r="G470" s="4" t="s">
        <v>409</v>
      </c>
      <c r="H470" s="4" t="s">
        <v>410</v>
      </c>
      <c r="I470" s="4" t="s">
        <v>18</v>
      </c>
      <c r="J470" s="4" t="s">
        <v>18</v>
      </c>
      <c r="K470" s="5">
        <v>2</v>
      </c>
      <c r="L470" s="5">
        <v>505.03</v>
      </c>
      <c r="M470" s="5">
        <f>IFERROR(_xlfn.XLOOKUP(Tableau2[[#This Row],[Groupe rem. article]],remises!$B$2:$B$5,remises!$C$2:$C$5),0)</f>
        <v>0.25</v>
      </c>
      <c r="N470" s="5">
        <f t="shared" si="7"/>
        <v>0</v>
      </c>
      <c r="O470" s="5" t="str">
        <f ca="1">IFERROR(SUM(OFFSET(Tableau2[[#This Row],[MLP]],1,1,Tableau2[[#This Row],[nb sous niveau]],1)),"")</f>
        <v/>
      </c>
      <c r="P470" s="5">
        <f>IF(Tableau2[[#This Row],[Type Ligne Richel]]="détail",Tableau2[[#This Row],[Quantité Totale]]*Tableau2[[#This Row],[Prix unitaire HT]]*(1-Tableau2[[#This Row],[% remise ligne]])*(1+Tableau2[[#This Row],[comm]]),"")</f>
        <v>757.54499999999996</v>
      </c>
      <c r="Q470" s="5" cm="1">
        <f t="array" aca="1" ref="Q47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757.54499999999996</v>
      </c>
      <c r="R470" s="4" t="s">
        <v>64</v>
      </c>
      <c r="S470" s="5">
        <v>23</v>
      </c>
      <c r="T470" s="5">
        <v>46</v>
      </c>
    </row>
    <row r="471" spans="1:20" x14ac:dyDescent="0.2">
      <c r="A471" s="3">
        <v>70000000</v>
      </c>
      <c r="B471" s="4" t="s">
        <v>14</v>
      </c>
      <c r="C471" s="3">
        <v>3</v>
      </c>
      <c r="D471" s="3">
        <f>IF(Tableau2[[#This Row],[Parent]]="oui",Tableau2[[#This Row],[Niveau]]+1,IF(B470="oui",Tableau2[[#This Row],[Niveau]]+1,D470))</f>
        <v>4</v>
      </c>
      <c r="E471" s="3" cm="1">
        <f t="array" ref="E471">MIN(IFERROR(IF(D471-{0;1;2;3;4;5;6;7}&gt;=0,MATCH(D471-{0;1;2;3;4;5;6;7},D472:D$828,0)-1,""),""))</f>
        <v>7</v>
      </c>
      <c r="F471" s="4" t="s">
        <v>15</v>
      </c>
      <c r="G471" s="4" t="s">
        <v>18</v>
      </c>
      <c r="H471" s="4" t="s">
        <v>411</v>
      </c>
      <c r="I471" s="4" t="s">
        <v>18</v>
      </c>
      <c r="J471" s="4" t="s">
        <v>18</v>
      </c>
      <c r="K471" s="5">
        <v>1</v>
      </c>
      <c r="L471" s="5">
        <v>319.32</v>
      </c>
      <c r="M471" s="5">
        <f>IFERROR(_xlfn.XLOOKUP(Tableau2[[#This Row],[Groupe rem. article]],remises!$B$2:$B$5,remises!$C$2:$C$5),0)</f>
        <v>0</v>
      </c>
      <c r="N471" s="5">
        <f t="shared" si="7"/>
        <v>0</v>
      </c>
      <c r="O471" s="5">
        <f ca="1">IFERROR(SUM(OFFSET(Tableau2[[#This Row],[MLP]],1,1,Tableau2[[#This Row],[nb sous niveau]],1)),"")</f>
        <v>150.0804</v>
      </c>
      <c r="P471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71" s="5" cm="1">
        <f t="array" aca="1" ref="Q47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150.0804</v>
      </c>
      <c r="R471" s="4" t="s">
        <v>18</v>
      </c>
      <c r="S471" s="5">
        <v>12.458</v>
      </c>
      <c r="T471" s="5">
        <v>40.493000000000002</v>
      </c>
    </row>
    <row r="472" spans="1:20" x14ac:dyDescent="0.2">
      <c r="A472" s="3">
        <v>71000000</v>
      </c>
      <c r="B472" s="4" t="s">
        <v>19</v>
      </c>
      <c r="C472" s="3">
        <v>4</v>
      </c>
      <c r="D472" s="3">
        <f>IF(Tableau2[[#This Row],[Parent]]="oui",Tableau2[[#This Row],[Niveau]]+1,IF(B471="oui",Tableau2[[#This Row],[Niveau]]+1,D471))</f>
        <v>5</v>
      </c>
      <c r="E472" s="3" cm="1">
        <f t="array" ref="E472">MIN(IFERROR(IF(D472-{0;1;2;3;4;5;6;7}&gt;=0,MATCH(D472-{0;1;2;3;4;5;6;7},D473:D$828,0)-1,""),""))</f>
        <v>0</v>
      </c>
      <c r="F472" s="4" t="s">
        <v>20</v>
      </c>
      <c r="G472" s="4" t="s">
        <v>412</v>
      </c>
      <c r="H472" s="4" t="s">
        <v>413</v>
      </c>
      <c r="I472" s="4" t="s">
        <v>18</v>
      </c>
      <c r="J472" s="4" t="s">
        <v>18</v>
      </c>
      <c r="K472" s="5">
        <v>100</v>
      </c>
      <c r="L472" s="5">
        <v>0.2</v>
      </c>
      <c r="M472" s="5">
        <f>IFERROR(_xlfn.XLOOKUP(Tableau2[[#This Row],[Groupe rem. article]],remises!$B$2:$B$5,remises!$C$2:$C$5),0)</f>
        <v>0.53</v>
      </c>
      <c r="N472" s="5">
        <f t="shared" si="7"/>
        <v>0</v>
      </c>
      <c r="O472" s="5" t="str">
        <f ca="1">IFERROR(SUM(OFFSET(Tableau2[[#This Row],[MLP]],1,1,Tableau2[[#This Row],[nb sous niveau]],1)),"")</f>
        <v/>
      </c>
      <c r="P472" s="5">
        <f>IF(Tableau2[[#This Row],[Type Ligne Richel]]="détail",Tableau2[[#This Row],[Quantité Totale]]*Tableau2[[#This Row],[Prix unitaire HT]]*(1-Tableau2[[#This Row],[% remise ligne]])*(1+Tableau2[[#This Row],[comm]]),"")</f>
        <v>9.3999999999999986</v>
      </c>
      <c r="Q472" s="5" cm="1">
        <f t="array" aca="1" ref="Q47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9.3999999999999986</v>
      </c>
      <c r="R472" s="4" t="s">
        <v>35</v>
      </c>
      <c r="S472" s="5">
        <v>0.01</v>
      </c>
      <c r="T472" s="5">
        <v>1</v>
      </c>
    </row>
    <row r="473" spans="1:20" x14ac:dyDescent="0.2">
      <c r="A473" s="3">
        <v>72000000</v>
      </c>
      <c r="B473" s="4" t="s">
        <v>19</v>
      </c>
      <c r="C473" s="3">
        <v>4</v>
      </c>
      <c r="D473" s="3">
        <f>IF(Tableau2[[#This Row],[Parent]]="oui",Tableau2[[#This Row],[Niveau]]+1,IF(B472="oui",Tableau2[[#This Row],[Niveau]]+1,D472))</f>
        <v>5</v>
      </c>
      <c r="E473" s="3" cm="1">
        <f t="array" ref="E473">MIN(IFERROR(IF(D473-{0;1;2;3;4;5;6;7}&gt;=0,MATCH(D473-{0;1;2;3;4;5;6;7},D474:D$828,0)-1,""),""))</f>
        <v>0</v>
      </c>
      <c r="F473" s="4" t="s">
        <v>20</v>
      </c>
      <c r="G473" s="4" t="s">
        <v>412</v>
      </c>
      <c r="H473" s="4" t="s">
        <v>413</v>
      </c>
      <c r="I473" s="4" t="s">
        <v>18</v>
      </c>
      <c r="J473" s="4" t="s">
        <v>18</v>
      </c>
      <c r="K473" s="5">
        <v>100</v>
      </c>
      <c r="L473" s="5">
        <v>0.2</v>
      </c>
      <c r="M473" s="5">
        <f>IFERROR(_xlfn.XLOOKUP(Tableau2[[#This Row],[Groupe rem. article]],remises!$B$2:$B$5,remises!$C$2:$C$5),0)</f>
        <v>0.53</v>
      </c>
      <c r="N473" s="5">
        <f t="shared" si="7"/>
        <v>0</v>
      </c>
      <c r="O473" s="5" t="str">
        <f ca="1">IFERROR(SUM(OFFSET(Tableau2[[#This Row],[MLP]],1,1,Tableau2[[#This Row],[nb sous niveau]],1)),"")</f>
        <v/>
      </c>
      <c r="P473" s="5">
        <f>IF(Tableau2[[#This Row],[Type Ligne Richel]]="détail",Tableau2[[#This Row],[Quantité Totale]]*Tableau2[[#This Row],[Prix unitaire HT]]*(1-Tableau2[[#This Row],[% remise ligne]])*(1+Tableau2[[#This Row],[comm]]),"")</f>
        <v>9.3999999999999986</v>
      </c>
      <c r="Q473" s="5" cm="1">
        <f t="array" aca="1" ref="Q47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9.3999999999999986</v>
      </c>
      <c r="R473" s="4" t="s">
        <v>35</v>
      </c>
      <c r="S473" s="5">
        <v>0.01</v>
      </c>
      <c r="T473" s="5">
        <v>1</v>
      </c>
    </row>
    <row r="474" spans="1:20" x14ac:dyDescent="0.2">
      <c r="A474" s="3">
        <v>73000000</v>
      </c>
      <c r="B474" s="4" t="s">
        <v>19</v>
      </c>
      <c r="C474" s="3">
        <v>4</v>
      </c>
      <c r="D474" s="3">
        <f>IF(Tableau2[[#This Row],[Parent]]="oui",Tableau2[[#This Row],[Niveau]]+1,IF(B473="oui",Tableau2[[#This Row],[Niveau]]+1,D473))</f>
        <v>5</v>
      </c>
      <c r="E474" s="3" cm="1">
        <f t="array" ref="E474">MIN(IFERROR(IF(D474-{0;1;2;3;4;5;6;7}&gt;=0,MATCH(D474-{0;1;2;3;4;5;6;7},D475:D$828,0)-1,""),""))</f>
        <v>0</v>
      </c>
      <c r="F474" s="4" t="s">
        <v>20</v>
      </c>
      <c r="G474" s="4" t="s">
        <v>414</v>
      </c>
      <c r="H474" s="4" t="s">
        <v>415</v>
      </c>
      <c r="I474" s="4" t="s">
        <v>18</v>
      </c>
      <c r="J474" s="4" t="s">
        <v>18</v>
      </c>
      <c r="K474" s="5">
        <v>2</v>
      </c>
      <c r="L474" s="5">
        <v>1.78</v>
      </c>
      <c r="M474" s="5">
        <f>IFERROR(_xlfn.XLOOKUP(Tableau2[[#This Row],[Groupe rem. article]],remises!$B$2:$B$5,remises!$C$2:$C$5),0)</f>
        <v>0.53</v>
      </c>
      <c r="N474" s="5">
        <f t="shared" si="7"/>
        <v>0</v>
      </c>
      <c r="O474" s="5" t="str">
        <f ca="1">IFERROR(SUM(OFFSET(Tableau2[[#This Row],[MLP]],1,1,Tableau2[[#This Row],[nb sous niveau]],1)),"")</f>
        <v/>
      </c>
      <c r="P474" s="5">
        <f>IF(Tableau2[[#This Row],[Type Ligne Richel]]="détail",Tableau2[[#This Row],[Quantité Totale]]*Tableau2[[#This Row],[Prix unitaire HT]]*(1-Tableau2[[#This Row],[% remise ligne]])*(1+Tableau2[[#This Row],[comm]]),"")</f>
        <v>1.6732</v>
      </c>
      <c r="Q474" s="5" cm="1">
        <f t="array" aca="1" ref="Q47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1.6732</v>
      </c>
      <c r="R474" s="4" t="s">
        <v>35</v>
      </c>
      <c r="S474" s="5">
        <v>7.4999999999999997E-2</v>
      </c>
      <c r="T474" s="5">
        <v>0.15</v>
      </c>
    </row>
    <row r="475" spans="1:20" x14ac:dyDescent="0.2">
      <c r="A475" s="3">
        <v>74000000</v>
      </c>
      <c r="B475" s="4" t="s">
        <v>19</v>
      </c>
      <c r="C475" s="3">
        <v>4</v>
      </c>
      <c r="D475" s="3">
        <f>IF(Tableau2[[#This Row],[Parent]]="oui",Tableau2[[#This Row],[Niveau]]+1,IF(B474="oui",Tableau2[[#This Row],[Niveau]]+1,D474))</f>
        <v>5</v>
      </c>
      <c r="E475" s="3" cm="1">
        <f t="array" ref="E475">MIN(IFERROR(IF(D475-{0;1;2;3;4;5;6;7}&gt;=0,MATCH(D475-{0;1;2;3;4;5;6;7},D476:D$828,0)-1,""),""))</f>
        <v>0</v>
      </c>
      <c r="F475" s="4" t="s">
        <v>20</v>
      </c>
      <c r="G475" s="4" t="s">
        <v>83</v>
      </c>
      <c r="H475" s="4" t="s">
        <v>84</v>
      </c>
      <c r="I475" s="4" t="s">
        <v>18</v>
      </c>
      <c r="J475" s="4" t="s">
        <v>18</v>
      </c>
      <c r="K475" s="5">
        <v>25</v>
      </c>
      <c r="L475" s="5">
        <v>4.5</v>
      </c>
      <c r="M475" s="5">
        <f>IFERROR(_xlfn.XLOOKUP(Tableau2[[#This Row],[Groupe rem. article]],remises!$B$2:$B$5,remises!$C$2:$C$5),0)</f>
        <v>0.53</v>
      </c>
      <c r="N475" s="5">
        <f t="shared" si="7"/>
        <v>0</v>
      </c>
      <c r="O475" s="5" t="str">
        <f ca="1">IFERROR(SUM(OFFSET(Tableau2[[#This Row],[MLP]],1,1,Tableau2[[#This Row],[nb sous niveau]],1)),"")</f>
        <v/>
      </c>
      <c r="P475" s="5">
        <f>IF(Tableau2[[#This Row],[Type Ligne Richel]]="détail",Tableau2[[#This Row],[Quantité Totale]]*Tableau2[[#This Row],[Prix unitaire HT]]*(1-Tableau2[[#This Row],[% remise ligne]])*(1+Tableau2[[#This Row],[comm]]),"")</f>
        <v>52.875</v>
      </c>
      <c r="Q475" s="5" cm="1">
        <f t="array" aca="1" ref="Q47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52.875</v>
      </c>
      <c r="R475" s="4" t="s">
        <v>35</v>
      </c>
      <c r="S475" s="5">
        <v>1</v>
      </c>
      <c r="T475" s="5">
        <v>25</v>
      </c>
    </row>
    <row r="476" spans="1:20" x14ac:dyDescent="0.2">
      <c r="A476" s="3">
        <v>75000000</v>
      </c>
      <c r="B476" s="4" t="s">
        <v>19</v>
      </c>
      <c r="C476" s="3">
        <v>4</v>
      </c>
      <c r="D476" s="3">
        <f>IF(Tableau2[[#This Row],[Parent]]="oui",Tableau2[[#This Row],[Niveau]]+1,IF(B475="oui",Tableau2[[#This Row],[Niveau]]+1,D475))</f>
        <v>5</v>
      </c>
      <c r="E476" s="3" cm="1">
        <f t="array" ref="E476">MIN(IFERROR(IF(D476-{0;1;2;3;4;5;6;7}&gt;=0,MATCH(D476-{0;1;2;3;4;5;6;7},D477:D$828,0)-1,""),""))</f>
        <v>0</v>
      </c>
      <c r="F476" s="4" t="s">
        <v>20</v>
      </c>
      <c r="G476" s="4" t="s">
        <v>416</v>
      </c>
      <c r="H476" s="4" t="s">
        <v>417</v>
      </c>
      <c r="I476" s="4" t="s">
        <v>18</v>
      </c>
      <c r="J476" s="4" t="s">
        <v>18</v>
      </c>
      <c r="K476" s="5">
        <v>1</v>
      </c>
      <c r="L476" s="5">
        <v>123.26</v>
      </c>
      <c r="M476" s="5">
        <f>IFERROR(_xlfn.XLOOKUP(Tableau2[[#This Row],[Groupe rem. article]],remises!$B$2:$B$5,remises!$C$2:$C$5),0)</f>
        <v>0.53</v>
      </c>
      <c r="N476" s="5">
        <f t="shared" si="7"/>
        <v>0</v>
      </c>
      <c r="O476" s="5" t="str">
        <f ca="1">IFERROR(SUM(OFFSET(Tableau2[[#This Row],[MLP]],1,1,Tableau2[[#This Row],[nb sous niveau]],1)),"")</f>
        <v/>
      </c>
      <c r="P476" s="5">
        <f>IF(Tableau2[[#This Row],[Type Ligne Richel]]="détail",Tableau2[[#This Row],[Quantité Totale]]*Tableau2[[#This Row],[Prix unitaire HT]]*(1-Tableau2[[#This Row],[% remise ligne]])*(1+Tableau2[[#This Row],[comm]]),"")</f>
        <v>57.932200000000002</v>
      </c>
      <c r="Q476" s="5" cm="1">
        <f t="array" aca="1" ref="Q47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57.932200000000002</v>
      </c>
      <c r="R476" s="4" t="s">
        <v>35</v>
      </c>
      <c r="S476" s="5">
        <v>11.343</v>
      </c>
      <c r="T476" s="5">
        <v>11.343</v>
      </c>
    </row>
    <row r="477" spans="1:20" x14ac:dyDescent="0.2">
      <c r="A477" s="3">
        <v>76000000</v>
      </c>
      <c r="B477" s="4" t="s">
        <v>19</v>
      </c>
      <c r="C477" s="3">
        <v>4</v>
      </c>
      <c r="D477" s="3">
        <f>IF(Tableau2[[#This Row],[Parent]]="oui",Tableau2[[#This Row],[Niveau]]+1,IF(B476="oui",Tableau2[[#This Row],[Niveau]]+1,D476))</f>
        <v>5</v>
      </c>
      <c r="E477" s="3" cm="1">
        <f t="array" ref="E477">MIN(IFERROR(IF(D477-{0;1;2;3;4;5;6;7}&gt;=0,MATCH(D477-{0;1;2;3;4;5;6;7},D478:D$828,0)-1,""),""))</f>
        <v>0</v>
      </c>
      <c r="F477" s="4" t="s">
        <v>20</v>
      </c>
      <c r="G477" s="4" t="s">
        <v>412</v>
      </c>
      <c r="H477" s="4" t="s">
        <v>413</v>
      </c>
      <c r="I477" s="4" t="s">
        <v>18</v>
      </c>
      <c r="J477" s="4" t="s">
        <v>18</v>
      </c>
      <c r="K477" s="5">
        <v>100</v>
      </c>
      <c r="L477" s="5">
        <v>0.2</v>
      </c>
      <c r="M477" s="5">
        <f>IFERROR(_xlfn.XLOOKUP(Tableau2[[#This Row],[Groupe rem. article]],remises!$B$2:$B$5,remises!$C$2:$C$5),0)</f>
        <v>0.53</v>
      </c>
      <c r="N477" s="5">
        <f t="shared" si="7"/>
        <v>0</v>
      </c>
      <c r="O477" s="5" t="str">
        <f ca="1">IFERROR(SUM(OFFSET(Tableau2[[#This Row],[MLP]],1,1,Tableau2[[#This Row],[nb sous niveau]],1)),"")</f>
        <v/>
      </c>
      <c r="P477" s="5">
        <f>IF(Tableau2[[#This Row],[Type Ligne Richel]]="détail",Tableau2[[#This Row],[Quantité Totale]]*Tableau2[[#This Row],[Prix unitaire HT]]*(1-Tableau2[[#This Row],[% remise ligne]])*(1+Tableau2[[#This Row],[comm]]),"")</f>
        <v>9.3999999999999986</v>
      </c>
      <c r="Q477" s="5" cm="1">
        <f t="array" aca="1" ref="Q47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9.3999999999999986</v>
      </c>
      <c r="R477" s="4" t="s">
        <v>35</v>
      </c>
      <c r="S477" s="5">
        <v>0.01</v>
      </c>
      <c r="T477" s="5">
        <v>1</v>
      </c>
    </row>
    <row r="478" spans="1:20" x14ac:dyDescent="0.2">
      <c r="A478" s="3">
        <v>77000000</v>
      </c>
      <c r="B478" s="4" t="s">
        <v>19</v>
      </c>
      <c r="C478" s="3">
        <v>4</v>
      </c>
      <c r="D478" s="3">
        <f>IF(Tableau2[[#This Row],[Parent]]="oui",Tableau2[[#This Row],[Niveau]]+1,IF(B477="oui",Tableau2[[#This Row],[Niveau]]+1,D477))</f>
        <v>5</v>
      </c>
      <c r="E478" s="3" cm="1">
        <f t="array" ref="E478">MIN(IFERROR(IF(D478-{0;1;2;3;4;5;6;7}&gt;=0,MATCH(D478-{0;1;2;3;4;5;6;7},D479:D$828,0)-1,""),""))</f>
        <v>0</v>
      </c>
      <c r="F478" s="4" t="s">
        <v>20</v>
      </c>
      <c r="G478" s="4" t="s">
        <v>412</v>
      </c>
      <c r="H478" s="4" t="s">
        <v>413</v>
      </c>
      <c r="I478" s="4" t="s">
        <v>18</v>
      </c>
      <c r="J478" s="4" t="s">
        <v>18</v>
      </c>
      <c r="K478" s="5">
        <v>100</v>
      </c>
      <c r="L478" s="5">
        <v>0.2</v>
      </c>
      <c r="M478" s="5">
        <f>IFERROR(_xlfn.XLOOKUP(Tableau2[[#This Row],[Groupe rem. article]],remises!$B$2:$B$5,remises!$C$2:$C$5),0)</f>
        <v>0.53</v>
      </c>
      <c r="N478" s="5">
        <f t="shared" si="7"/>
        <v>0</v>
      </c>
      <c r="O478" s="5" t="str">
        <f ca="1">IFERROR(SUM(OFFSET(Tableau2[[#This Row],[MLP]],1,1,Tableau2[[#This Row],[nb sous niveau]],1)),"")</f>
        <v/>
      </c>
      <c r="P478" s="5">
        <f>IF(Tableau2[[#This Row],[Type Ligne Richel]]="détail",Tableau2[[#This Row],[Quantité Totale]]*Tableau2[[#This Row],[Prix unitaire HT]]*(1-Tableau2[[#This Row],[% remise ligne]])*(1+Tableau2[[#This Row],[comm]]),"")</f>
        <v>9.3999999999999986</v>
      </c>
      <c r="Q478" s="5" cm="1">
        <f t="array" aca="1" ref="Q47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9.3999999999999986</v>
      </c>
      <c r="R478" s="4" t="s">
        <v>35</v>
      </c>
      <c r="S478" s="5">
        <v>0.01</v>
      </c>
      <c r="T478" s="5">
        <v>1</v>
      </c>
    </row>
    <row r="479" spans="1:20" x14ac:dyDescent="0.2">
      <c r="A479" s="3">
        <v>78000000</v>
      </c>
      <c r="B479" s="4" t="s">
        <v>14</v>
      </c>
      <c r="C479" s="3">
        <v>3</v>
      </c>
      <c r="D479" s="3">
        <f>IF(Tableau2[[#This Row],[Parent]]="oui",Tableau2[[#This Row],[Niveau]]+1,IF(B478="oui",Tableau2[[#This Row],[Niveau]]+1,D478))</f>
        <v>4</v>
      </c>
      <c r="E479" s="3" cm="1">
        <f t="array" ref="E479">MIN(IFERROR(IF(D479-{0;1;2;3;4;5;6;7}&gt;=0,MATCH(D479-{0;1;2;3;4;5;6;7},D480:D$828,0)-1,""),""))</f>
        <v>4</v>
      </c>
      <c r="F479" s="4" t="s">
        <v>15</v>
      </c>
      <c r="G479" s="4" t="s">
        <v>18</v>
      </c>
      <c r="H479" s="4" t="s">
        <v>418</v>
      </c>
      <c r="I479" s="4" t="s">
        <v>18</v>
      </c>
      <c r="J479" s="4" t="s">
        <v>18</v>
      </c>
      <c r="K479" s="5">
        <v>1</v>
      </c>
      <c r="L479" s="5">
        <v>1103.21</v>
      </c>
      <c r="M479" s="5">
        <f>IFERROR(_xlfn.XLOOKUP(Tableau2[[#This Row],[Groupe rem. article]],remises!$B$2:$B$5,remises!$C$2:$C$5),0)</f>
        <v>0</v>
      </c>
      <c r="N479" s="5">
        <f t="shared" si="7"/>
        <v>0</v>
      </c>
      <c r="O479" s="5">
        <f ca="1">IFERROR(SUM(OFFSET(Tableau2[[#This Row],[MLP]],1,1,Tableau2[[#This Row],[nb sous niveau]],1)),"")</f>
        <v>827.40600000000006</v>
      </c>
      <c r="P479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79" s="5" cm="1">
        <f t="array" aca="1" ref="Q47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827.40600000000006</v>
      </c>
      <c r="R479" s="4" t="s">
        <v>18</v>
      </c>
      <c r="S479" s="5">
        <v>3.32</v>
      </c>
      <c r="T479" s="5">
        <v>164.208</v>
      </c>
    </row>
    <row r="480" spans="1:20" x14ac:dyDescent="0.2">
      <c r="A480" s="3">
        <v>79000000</v>
      </c>
      <c r="B480" s="4" t="s">
        <v>19</v>
      </c>
      <c r="C480" s="3">
        <v>4</v>
      </c>
      <c r="D480" s="3">
        <f>IF(Tableau2[[#This Row],[Parent]]="oui",Tableau2[[#This Row],[Niveau]]+1,IF(B479="oui",Tableau2[[#This Row],[Niveau]]+1,D479))</f>
        <v>5</v>
      </c>
      <c r="E480" s="3" cm="1">
        <f t="array" ref="E480">MIN(IFERROR(IF(D480-{0;1;2;3;4;5;6;7}&gt;=0,MATCH(D480-{0;1;2;3;4;5;6;7},D481:D$828,0)-1,""),""))</f>
        <v>0</v>
      </c>
      <c r="F480" s="4" t="s">
        <v>20</v>
      </c>
      <c r="G480" s="4" t="s">
        <v>419</v>
      </c>
      <c r="H480" s="4" t="s">
        <v>420</v>
      </c>
      <c r="I480" s="4" t="s">
        <v>18</v>
      </c>
      <c r="J480" s="4" t="s">
        <v>421</v>
      </c>
      <c r="K480" s="5">
        <v>60</v>
      </c>
      <c r="L480" s="5">
        <v>6.15</v>
      </c>
      <c r="M480" s="5">
        <f>IFERROR(_xlfn.XLOOKUP(Tableau2[[#This Row],[Groupe rem. article]],remises!$B$2:$B$5,remises!$C$2:$C$5),0)</f>
        <v>0.25</v>
      </c>
      <c r="N480" s="5">
        <f t="shared" si="7"/>
        <v>0</v>
      </c>
      <c r="O480" s="5" t="str">
        <f ca="1">IFERROR(SUM(OFFSET(Tableau2[[#This Row],[MLP]],1,1,Tableau2[[#This Row],[nb sous niveau]],1)),"")</f>
        <v/>
      </c>
      <c r="P480" s="5">
        <f>IF(Tableau2[[#This Row],[Type Ligne Richel]]="détail",Tableau2[[#This Row],[Quantité Totale]]*Tableau2[[#This Row],[Prix unitaire HT]]*(1-Tableau2[[#This Row],[% remise ligne]])*(1+Tableau2[[#This Row],[comm]]),"")</f>
        <v>276.75</v>
      </c>
      <c r="Q480" s="5" cm="1">
        <f t="array" aca="1" ref="Q48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276.75</v>
      </c>
      <c r="R480" s="4" t="s">
        <v>365</v>
      </c>
      <c r="S480" s="5">
        <v>0.9</v>
      </c>
      <c r="T480" s="5">
        <v>54</v>
      </c>
    </row>
    <row r="481" spans="1:20" x14ac:dyDescent="0.2">
      <c r="A481" s="3">
        <v>80000000</v>
      </c>
      <c r="B481" s="4" t="s">
        <v>19</v>
      </c>
      <c r="C481" s="3">
        <v>4</v>
      </c>
      <c r="D481" s="3">
        <f>IF(Tableau2[[#This Row],[Parent]]="oui",Tableau2[[#This Row],[Niveau]]+1,IF(B480="oui",Tableau2[[#This Row],[Niveau]]+1,D480))</f>
        <v>5</v>
      </c>
      <c r="E481" s="3" cm="1">
        <f t="array" ref="E481">MIN(IFERROR(IF(D481-{0;1;2;3;4;5;6;7}&gt;=0,MATCH(D481-{0;1;2;3;4;5;6;7},D482:D$828,0)-1,""),""))</f>
        <v>0</v>
      </c>
      <c r="F481" s="4" t="s">
        <v>20</v>
      </c>
      <c r="G481" s="4" t="s">
        <v>419</v>
      </c>
      <c r="H481" s="4" t="s">
        <v>420</v>
      </c>
      <c r="I481" s="4" t="s">
        <v>18</v>
      </c>
      <c r="J481" s="4" t="s">
        <v>421</v>
      </c>
      <c r="K481" s="5">
        <v>57.6</v>
      </c>
      <c r="L481" s="5">
        <v>6.15</v>
      </c>
      <c r="M481" s="5">
        <f>IFERROR(_xlfn.XLOOKUP(Tableau2[[#This Row],[Groupe rem. article]],remises!$B$2:$B$5,remises!$C$2:$C$5),0)</f>
        <v>0.25</v>
      </c>
      <c r="N481" s="5">
        <f t="shared" si="7"/>
        <v>0</v>
      </c>
      <c r="O481" s="5" t="str">
        <f ca="1">IFERROR(SUM(OFFSET(Tableau2[[#This Row],[MLP]],1,1,Tableau2[[#This Row],[nb sous niveau]],1)),"")</f>
        <v/>
      </c>
      <c r="P481" s="5">
        <f>IF(Tableau2[[#This Row],[Type Ligne Richel]]="détail",Tableau2[[#This Row],[Quantité Totale]]*Tableau2[[#This Row],[Prix unitaire HT]]*(1-Tableau2[[#This Row],[% remise ligne]])*(1+Tableau2[[#This Row],[comm]]),"")</f>
        <v>265.68</v>
      </c>
      <c r="Q481" s="5" cm="1">
        <f t="array" aca="1" ref="Q48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265.68</v>
      </c>
      <c r="R481" s="4" t="s">
        <v>365</v>
      </c>
      <c r="S481" s="5">
        <v>0.9</v>
      </c>
      <c r="T481" s="5">
        <v>51.84</v>
      </c>
    </row>
    <row r="482" spans="1:20" x14ac:dyDescent="0.2">
      <c r="A482" s="3">
        <v>81000000</v>
      </c>
      <c r="B482" s="4" t="s">
        <v>19</v>
      </c>
      <c r="C482" s="3">
        <v>4</v>
      </c>
      <c r="D482" s="3">
        <f>IF(Tableau2[[#This Row],[Parent]]="oui",Tableau2[[#This Row],[Niveau]]+1,IF(B481="oui",Tableau2[[#This Row],[Niveau]]+1,D481))</f>
        <v>5</v>
      </c>
      <c r="E482" s="3" cm="1">
        <f t="array" ref="E482">MIN(IFERROR(IF(D482-{0;1;2;3;4;5;6;7}&gt;=0,MATCH(D482-{0;1;2;3;4;5;6;7},D483:D$828,0)-1,""),""))</f>
        <v>0</v>
      </c>
      <c r="F482" s="4" t="s">
        <v>20</v>
      </c>
      <c r="G482" s="4" t="s">
        <v>422</v>
      </c>
      <c r="H482" s="4" t="s">
        <v>423</v>
      </c>
      <c r="I482" s="4" t="s">
        <v>18</v>
      </c>
      <c r="J482" s="4" t="s">
        <v>424</v>
      </c>
      <c r="K482" s="5">
        <v>32</v>
      </c>
      <c r="L482" s="5">
        <v>7.77</v>
      </c>
      <c r="M482" s="5">
        <f>IFERROR(_xlfn.XLOOKUP(Tableau2[[#This Row],[Groupe rem. article]],remises!$B$2:$B$5,remises!$C$2:$C$5),0)</f>
        <v>0.25</v>
      </c>
      <c r="N482" s="5">
        <f t="shared" si="7"/>
        <v>0</v>
      </c>
      <c r="O482" s="5" t="str">
        <f ca="1">IFERROR(SUM(OFFSET(Tableau2[[#This Row],[MLP]],1,1,Tableau2[[#This Row],[nb sous niveau]],1)),"")</f>
        <v/>
      </c>
      <c r="P482" s="5">
        <f>IF(Tableau2[[#This Row],[Type Ligne Richel]]="détail",Tableau2[[#This Row],[Quantité Totale]]*Tableau2[[#This Row],[Prix unitaire HT]]*(1-Tableau2[[#This Row],[% remise ligne]])*(1+Tableau2[[#This Row],[comm]]),"")</f>
        <v>186.48</v>
      </c>
      <c r="Q482" s="5" cm="1">
        <f t="array" aca="1" ref="Q48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186.48</v>
      </c>
      <c r="R482" s="4" t="s">
        <v>365</v>
      </c>
      <c r="S482" s="5">
        <v>1.1399999999999999</v>
      </c>
      <c r="T482" s="5">
        <v>36.479999999999997</v>
      </c>
    </row>
    <row r="483" spans="1:20" x14ac:dyDescent="0.2">
      <c r="A483" s="3">
        <v>82000000</v>
      </c>
      <c r="B483" s="4" t="s">
        <v>19</v>
      </c>
      <c r="C483" s="3">
        <v>4</v>
      </c>
      <c r="D483" s="3">
        <f>IF(Tableau2[[#This Row],[Parent]]="oui",Tableau2[[#This Row],[Niveau]]+1,IF(B482="oui",Tableau2[[#This Row],[Niveau]]+1,D482))</f>
        <v>5</v>
      </c>
      <c r="E483" s="3" cm="1">
        <f t="array" ref="E483">MIN(IFERROR(IF(D483-{0;1;2;3;4;5;6;7}&gt;=0,MATCH(D483-{0;1;2;3;4;5;6;7},D484:D$828,0)-1,""),""))</f>
        <v>0</v>
      </c>
      <c r="F483" s="4" t="s">
        <v>20</v>
      </c>
      <c r="G483" s="4" t="s">
        <v>425</v>
      </c>
      <c r="H483" s="4" t="s">
        <v>426</v>
      </c>
      <c r="I483" s="4" t="s">
        <v>18</v>
      </c>
      <c r="J483" s="4" t="s">
        <v>427</v>
      </c>
      <c r="K483" s="5">
        <v>57.6</v>
      </c>
      <c r="L483" s="5">
        <v>2.2799999999999998</v>
      </c>
      <c r="M483" s="5">
        <f>IFERROR(_xlfn.XLOOKUP(Tableau2[[#This Row],[Groupe rem. article]],remises!$B$2:$B$5,remises!$C$2:$C$5),0)</f>
        <v>0.25</v>
      </c>
      <c r="N483" s="5">
        <f t="shared" si="7"/>
        <v>0</v>
      </c>
      <c r="O483" s="5" t="str">
        <f ca="1">IFERROR(SUM(OFFSET(Tableau2[[#This Row],[MLP]],1,1,Tableau2[[#This Row],[nb sous niveau]],1)),"")</f>
        <v/>
      </c>
      <c r="P483" s="5">
        <f>IF(Tableau2[[#This Row],[Type Ligne Richel]]="détail",Tableau2[[#This Row],[Quantité Totale]]*Tableau2[[#This Row],[Prix unitaire HT]]*(1-Tableau2[[#This Row],[% remise ligne]])*(1+Tableau2[[#This Row],[comm]]),"")</f>
        <v>98.496000000000009</v>
      </c>
      <c r="Q483" s="5" cm="1">
        <f t="array" aca="1" ref="Q48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98.496000000000009</v>
      </c>
      <c r="R483" s="4" t="s">
        <v>365</v>
      </c>
      <c r="S483" s="5">
        <v>0.38</v>
      </c>
      <c r="T483" s="5">
        <v>21.888000000000002</v>
      </c>
    </row>
    <row r="484" spans="1:20" x14ac:dyDescent="0.2">
      <c r="A484" s="3">
        <v>83000000</v>
      </c>
      <c r="B484" s="4" t="s">
        <v>14</v>
      </c>
      <c r="C484" s="3">
        <v>3</v>
      </c>
      <c r="D484" s="3">
        <f>IF(Tableau2[[#This Row],[Parent]]="oui",Tableau2[[#This Row],[Niveau]]+1,IF(B483="oui",Tableau2[[#This Row],[Niveau]]+1,D483))</f>
        <v>4</v>
      </c>
      <c r="E484" s="3" cm="1">
        <f t="array" ref="E484">MIN(IFERROR(IF(D484-{0;1;2;3;4;5;6;7}&gt;=0,MATCH(D484-{0;1;2;3;4;5;6;7},D485:D$828,0)-1,""),""))</f>
        <v>1</v>
      </c>
      <c r="F484" s="4" t="s">
        <v>15</v>
      </c>
      <c r="G484" s="4" t="s">
        <v>18</v>
      </c>
      <c r="H484" s="4" t="s">
        <v>428</v>
      </c>
      <c r="I484" s="4" t="s">
        <v>18</v>
      </c>
      <c r="J484" s="4" t="s">
        <v>18</v>
      </c>
      <c r="K484" s="5">
        <v>1</v>
      </c>
      <c r="L484" s="5">
        <v>320.94</v>
      </c>
      <c r="M484" s="5">
        <f>IFERROR(_xlfn.XLOOKUP(Tableau2[[#This Row],[Groupe rem. article]],remises!$B$2:$B$5,remises!$C$2:$C$5),0)</f>
        <v>0</v>
      </c>
      <c r="N484" s="5">
        <f t="shared" si="7"/>
        <v>0</v>
      </c>
      <c r="O484" s="5">
        <f ca="1">IFERROR(SUM(OFFSET(Tableau2[[#This Row],[MLP]],1,1,Tableau2[[#This Row],[nb sous niveau]],1)),"")</f>
        <v>240.702</v>
      </c>
      <c r="P48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84" s="5" cm="1">
        <f t="array" aca="1" ref="Q48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240.702</v>
      </c>
      <c r="R484" s="4" t="s">
        <v>18</v>
      </c>
      <c r="S484" s="5">
        <v>0.622</v>
      </c>
      <c r="T484" s="5">
        <v>38.315199999999997</v>
      </c>
    </row>
    <row r="485" spans="1:20" x14ac:dyDescent="0.2">
      <c r="A485" s="3">
        <v>84000000</v>
      </c>
      <c r="B485" s="4" t="s">
        <v>19</v>
      </c>
      <c r="C485" s="3">
        <v>4</v>
      </c>
      <c r="D485" s="3">
        <f>IF(Tableau2[[#This Row],[Parent]]="oui",Tableau2[[#This Row],[Niveau]]+1,IF(B484="oui",Tableau2[[#This Row],[Niveau]]+1,D484))</f>
        <v>5</v>
      </c>
      <c r="E485" s="3" cm="1">
        <f t="array" ref="E485">MIN(IFERROR(IF(D485-{0;1;2;3;4;5;6;7}&gt;=0,MATCH(D485-{0;1;2;3;4;5;6;7},D486:D$828,0)-1,""),""))</f>
        <v>0</v>
      </c>
      <c r="F485" s="4" t="s">
        <v>20</v>
      </c>
      <c r="G485" s="4" t="s">
        <v>429</v>
      </c>
      <c r="H485" s="4" t="s">
        <v>430</v>
      </c>
      <c r="I485" s="4" t="s">
        <v>18</v>
      </c>
      <c r="J485" s="4" t="s">
        <v>431</v>
      </c>
      <c r="K485" s="5">
        <v>61.6</v>
      </c>
      <c r="L485" s="5">
        <v>5.21</v>
      </c>
      <c r="M485" s="5">
        <f>IFERROR(_xlfn.XLOOKUP(Tableau2[[#This Row],[Groupe rem. article]],remises!$B$2:$B$5,remises!$C$2:$C$5),0)</f>
        <v>0.25</v>
      </c>
      <c r="N485" s="5">
        <f t="shared" si="7"/>
        <v>0</v>
      </c>
      <c r="O485" s="5" t="str">
        <f ca="1">IFERROR(SUM(OFFSET(Tableau2[[#This Row],[MLP]],1,1,Tableau2[[#This Row],[nb sous niveau]],1)),"")</f>
        <v/>
      </c>
      <c r="P485" s="5">
        <f>IF(Tableau2[[#This Row],[Type Ligne Richel]]="détail",Tableau2[[#This Row],[Quantité Totale]]*Tableau2[[#This Row],[Prix unitaire HT]]*(1-Tableau2[[#This Row],[% remise ligne]])*(1+Tableau2[[#This Row],[comm]]),"")</f>
        <v>240.702</v>
      </c>
      <c r="Q485" s="5" cm="1">
        <f t="array" aca="1" ref="Q48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240.702</v>
      </c>
      <c r="R485" s="4" t="s">
        <v>365</v>
      </c>
      <c r="S485" s="5">
        <v>0.622</v>
      </c>
      <c r="T485" s="5">
        <v>38.315199999999997</v>
      </c>
    </row>
    <row r="486" spans="1:20" x14ac:dyDescent="0.2">
      <c r="A486" s="3">
        <v>85000000</v>
      </c>
      <c r="B486" s="4" t="s">
        <v>14</v>
      </c>
      <c r="C486" s="3">
        <v>1</v>
      </c>
      <c r="D486" s="3">
        <f>IF(Tableau2[[#This Row],[Parent]]="oui",Tableau2[[#This Row],[Niveau]]+1,IF(B485="oui",Tableau2[[#This Row],[Niveau]]+1,D485))</f>
        <v>2</v>
      </c>
      <c r="E486" s="3" cm="1">
        <f t="array" ref="E486">MIN(IFERROR(IF(D486-{0;1;2;3;4;5;6;7}&gt;=0,MATCH(D486-{0;1;2;3;4;5;6;7},D487:D$828,0)-1,""),""))</f>
        <v>202</v>
      </c>
      <c r="F486" s="4" t="s">
        <v>15</v>
      </c>
      <c r="G486" s="4" t="s">
        <v>18</v>
      </c>
      <c r="H486" s="4" t="s">
        <v>432</v>
      </c>
      <c r="I486" s="4" t="s">
        <v>18</v>
      </c>
      <c r="J486" s="4" t="s">
        <v>18</v>
      </c>
      <c r="K486" s="5">
        <v>1</v>
      </c>
      <c r="L486" s="5">
        <v>16954.16</v>
      </c>
      <c r="M486" s="5">
        <f>IFERROR(_xlfn.XLOOKUP(Tableau2[[#This Row],[Groupe rem. article]],remises!$B$2:$B$5,remises!$C$2:$C$5),0)</f>
        <v>0</v>
      </c>
      <c r="N486" s="5">
        <f t="shared" si="7"/>
        <v>0</v>
      </c>
      <c r="O486" s="5">
        <f ca="1">IFERROR(SUM(OFFSET(Tableau2[[#This Row],[MLP]],1,1,Tableau2[[#This Row],[nb sous niveau]],1)),"")</f>
        <v>9256.9581119999984</v>
      </c>
      <c r="P48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86" s="5" cm="1">
        <f t="array" aca="1" ref="Q48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9256.9581119999984</v>
      </c>
      <c r="R486" s="4" t="s">
        <v>18</v>
      </c>
      <c r="S486" s="5">
        <v>300.14616189999998</v>
      </c>
      <c r="T486" s="5">
        <v>1762.9353676000001</v>
      </c>
    </row>
    <row r="487" spans="1:20" x14ac:dyDescent="0.2">
      <c r="A487" s="3">
        <v>86000000</v>
      </c>
      <c r="B487" s="4" t="s">
        <v>14</v>
      </c>
      <c r="C487" s="3">
        <v>2</v>
      </c>
      <c r="D487" s="3">
        <f>IF(Tableau2[[#This Row],[Parent]]="oui",Tableau2[[#This Row],[Niveau]]+1,IF(B486="oui",Tableau2[[#This Row],[Niveau]]+1,D486))</f>
        <v>3</v>
      </c>
      <c r="E487" s="3" cm="1">
        <f t="array" ref="E487">MIN(IFERROR(IF(D487-{0;1;2;3;4;5;6;7}&gt;=0,MATCH(D487-{0;1;2;3;4;5;6;7},D488:D$828,0)-1,""),""))</f>
        <v>136</v>
      </c>
      <c r="F487" s="4" t="s">
        <v>15</v>
      </c>
      <c r="G487" s="4" t="s">
        <v>18</v>
      </c>
      <c r="H487" s="4" t="s">
        <v>433</v>
      </c>
      <c r="I487" s="4" t="s">
        <v>18</v>
      </c>
      <c r="J487" s="4" t="s">
        <v>18</v>
      </c>
      <c r="K487" s="5">
        <v>1</v>
      </c>
      <c r="L487" s="5">
        <v>7821.41</v>
      </c>
      <c r="M487" s="5">
        <f>IFERROR(_xlfn.XLOOKUP(Tableau2[[#This Row],[Groupe rem. article]],remises!$B$2:$B$5,remises!$C$2:$C$5),0)</f>
        <v>0</v>
      </c>
      <c r="N487" s="5">
        <f t="shared" si="7"/>
        <v>0</v>
      </c>
      <c r="O487" s="5">
        <f ca="1">IFERROR(SUM(OFFSET(Tableau2[[#This Row],[MLP]],1,1,Tableau2[[#This Row],[nb sous niveau]],1)),"")</f>
        <v>3584.9007399999991</v>
      </c>
      <c r="P487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87" s="5" cm="1">
        <f t="array" aca="1" ref="Q48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3584.9007399999991</v>
      </c>
      <c r="R487" s="4" t="s">
        <v>18</v>
      </c>
      <c r="S487" s="5">
        <v>221.11216189999999</v>
      </c>
      <c r="T487" s="5">
        <v>872.15594759999999</v>
      </c>
    </row>
    <row r="488" spans="1:20" x14ac:dyDescent="0.2">
      <c r="A488" s="3">
        <v>87000000</v>
      </c>
      <c r="B488" s="4" t="s">
        <v>14</v>
      </c>
      <c r="C488" s="3">
        <v>3</v>
      </c>
      <c r="D488" s="3">
        <f>IF(Tableau2[[#This Row],[Parent]]="oui",Tableau2[[#This Row],[Niveau]]+1,IF(B487="oui",Tableau2[[#This Row],[Niveau]]+1,D487))</f>
        <v>4</v>
      </c>
      <c r="E488" s="3" cm="1">
        <f t="array" ref="E488">MIN(IFERROR(IF(D488-{0;1;2;3;4;5;6;7}&gt;=0,MATCH(D488-{0;1;2;3;4;5;6;7},D489:D$828,0)-1,""),""))</f>
        <v>17</v>
      </c>
      <c r="F488" s="4" t="s">
        <v>15</v>
      </c>
      <c r="G488" s="4" t="s">
        <v>18</v>
      </c>
      <c r="H488" s="4" t="s">
        <v>434</v>
      </c>
      <c r="I488" s="4" t="s">
        <v>18</v>
      </c>
      <c r="J488" s="4" t="s">
        <v>18</v>
      </c>
      <c r="K488" s="5">
        <v>1</v>
      </c>
      <c r="L488" s="5">
        <v>152.16</v>
      </c>
      <c r="M488" s="5">
        <f>IFERROR(_xlfn.XLOOKUP(Tableau2[[#This Row],[Groupe rem. article]],remises!$B$2:$B$5,remises!$C$2:$C$5),0)</f>
        <v>0</v>
      </c>
      <c r="N488" s="5">
        <f t="shared" si="7"/>
        <v>0</v>
      </c>
      <c r="O488" s="5">
        <f ca="1">IFERROR(SUM(OFFSET(Tableau2[[#This Row],[MLP]],1,1,Tableau2[[#This Row],[nb sous niveau]],1)),"")</f>
        <v>69.059635999999998</v>
      </c>
      <c r="P488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88" s="5" cm="1">
        <f t="array" aca="1" ref="Q48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69.059635999999998</v>
      </c>
      <c r="R488" s="4" t="s">
        <v>18</v>
      </c>
      <c r="S488" s="5">
        <v>10.243</v>
      </c>
      <c r="T488" s="5">
        <v>21.982379999999999</v>
      </c>
    </row>
    <row r="489" spans="1:20" x14ac:dyDescent="0.2">
      <c r="A489" s="3">
        <v>88000000</v>
      </c>
      <c r="B489" s="4" t="s">
        <v>14</v>
      </c>
      <c r="C489" s="3">
        <v>4</v>
      </c>
      <c r="D489" s="3">
        <f>IF(Tableau2[[#This Row],[Parent]]="oui",Tableau2[[#This Row],[Niveau]]+1,IF(B488="oui",Tableau2[[#This Row],[Niveau]]+1,D488))</f>
        <v>5</v>
      </c>
      <c r="E489" s="3" cm="1">
        <f t="array" ref="E489">MIN(IFERROR(IF(D489-{0;1;2;3;4;5;6;7}&gt;=0,MATCH(D489-{0;1;2;3;4;5;6;7},D490:D$828,0)-1,""),""))</f>
        <v>16</v>
      </c>
      <c r="F489" s="4" t="s">
        <v>15</v>
      </c>
      <c r="G489" s="4" t="s">
        <v>18</v>
      </c>
      <c r="H489" s="4" t="s">
        <v>435</v>
      </c>
      <c r="I489" s="4" t="s">
        <v>18</v>
      </c>
      <c r="J489" s="4" t="s">
        <v>18</v>
      </c>
      <c r="K489" s="5">
        <v>1</v>
      </c>
      <c r="L489" s="5">
        <v>152.16</v>
      </c>
      <c r="M489" s="5">
        <f>IFERROR(_xlfn.XLOOKUP(Tableau2[[#This Row],[Groupe rem. article]],remises!$B$2:$B$5,remises!$C$2:$C$5),0)</f>
        <v>0</v>
      </c>
      <c r="N489" s="5">
        <f t="shared" si="7"/>
        <v>0</v>
      </c>
      <c r="O489" s="5">
        <f ca="1">IFERROR(SUM(OFFSET(Tableau2[[#This Row],[MLP]],1,1,Tableau2[[#This Row],[nb sous niveau]],1)),"")</f>
        <v>69.059635999999998</v>
      </c>
      <c r="P489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89" s="5" cm="1">
        <f t="array" aca="1" ref="Q48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69.059635999999998</v>
      </c>
      <c r="R489" s="4" t="s">
        <v>18</v>
      </c>
      <c r="S489" s="5">
        <v>10.243</v>
      </c>
      <c r="T489" s="5">
        <v>21.982379999999999</v>
      </c>
    </row>
    <row r="490" spans="1:20" x14ac:dyDescent="0.2">
      <c r="A490" s="3">
        <v>89000000</v>
      </c>
      <c r="B490" s="4" t="s">
        <v>14</v>
      </c>
      <c r="C490" s="3">
        <v>5</v>
      </c>
      <c r="D490" s="3">
        <f>IF(Tableau2[[#This Row],[Parent]]="oui",Tableau2[[#This Row],[Niveau]]+1,IF(B489="oui",Tableau2[[#This Row],[Niveau]]+1,D489))</f>
        <v>6</v>
      </c>
      <c r="E490" s="3" cm="1">
        <f t="array" ref="E490">MIN(IFERROR(IF(D490-{0;1;2;3;4;5;6;7}&gt;=0,MATCH(D490-{0;1;2;3;4;5;6;7},D491:D$828,0)-1,""),""))</f>
        <v>10</v>
      </c>
      <c r="F490" s="4" t="s">
        <v>23</v>
      </c>
      <c r="G490" s="4" t="s">
        <v>436</v>
      </c>
      <c r="H490" s="4" t="s">
        <v>437</v>
      </c>
      <c r="I490" s="4" t="s">
        <v>18</v>
      </c>
      <c r="J490" s="4" t="s">
        <v>18</v>
      </c>
      <c r="K490" s="5">
        <v>2</v>
      </c>
      <c r="L490" s="5">
        <v>47.81</v>
      </c>
      <c r="M490" s="5">
        <f>IFERROR(_xlfn.XLOOKUP(Tableau2[[#This Row],[Groupe rem. article]],remises!$B$2:$B$5,remises!$C$2:$C$5),0)</f>
        <v>0</v>
      </c>
      <c r="N490" s="5">
        <f t="shared" si="7"/>
        <v>0</v>
      </c>
      <c r="O490" s="5">
        <f ca="1">IFERROR(SUM(OFFSET(Tableau2[[#This Row],[MLP]],1,1,Tableau2[[#This Row],[nb sous niveau]],1)),"")</f>
        <v>44.667399999999994</v>
      </c>
      <c r="P490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490" s="5" cm="1">
        <f t="array" aca="1" ref="Q49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44.667399999999994</v>
      </c>
      <c r="R490" s="4" t="s">
        <v>18</v>
      </c>
      <c r="S490" s="5">
        <v>6.5010000000000003</v>
      </c>
      <c r="T490" s="5">
        <v>14.122</v>
      </c>
    </row>
    <row r="491" spans="1:20" x14ac:dyDescent="0.2">
      <c r="A491" s="3">
        <v>89010000</v>
      </c>
      <c r="B491" s="4" t="s">
        <v>19</v>
      </c>
      <c r="C491" s="3">
        <v>6</v>
      </c>
      <c r="D491" s="3">
        <f>IF(Tableau2[[#This Row],[Parent]]="oui",Tableau2[[#This Row],[Niveau]]+1,IF(B490="oui",Tableau2[[#This Row],[Niveau]]+1,D490))</f>
        <v>7</v>
      </c>
      <c r="E491" s="3" cm="1">
        <f t="array" ref="E491">MIN(IFERROR(IF(D491-{0;1;2;3;4;5;6;7}&gt;=0,MATCH(D491-{0;1;2;3;4;5;6;7},D492:D$828,0)-1,""),""))</f>
        <v>0</v>
      </c>
      <c r="F491" s="4" t="s">
        <v>20</v>
      </c>
      <c r="G491" s="4" t="s">
        <v>438</v>
      </c>
      <c r="H491" s="4" t="s">
        <v>439</v>
      </c>
      <c r="I491" s="4" t="s">
        <v>18</v>
      </c>
      <c r="J491" s="4" t="s">
        <v>18</v>
      </c>
      <c r="K491" s="5">
        <v>2</v>
      </c>
      <c r="L491" s="5">
        <v>31.05</v>
      </c>
      <c r="M491" s="5">
        <f>IFERROR(_xlfn.XLOOKUP(Tableau2[[#This Row],[Groupe rem. article]],remises!$B$2:$B$5,remises!$C$2:$C$5),0)</f>
        <v>0.53</v>
      </c>
      <c r="N491" s="5">
        <f t="shared" si="7"/>
        <v>0</v>
      </c>
      <c r="O491" s="5" t="str">
        <f ca="1">IFERROR(SUM(OFFSET(Tableau2[[#This Row],[MLP]],1,1,Tableau2[[#This Row],[nb sous niveau]],1)),"")</f>
        <v/>
      </c>
      <c r="P491" s="5">
        <f>IF(Tableau2[[#This Row],[Type Ligne Richel]]="détail",Tableau2[[#This Row],[Quantité Totale]]*Tableau2[[#This Row],[Prix unitaire HT]]*(1-Tableau2[[#This Row],[% remise ligne]])*(1+Tableau2[[#This Row],[comm]]),"")</f>
        <v>29.186999999999998</v>
      </c>
      <c r="Q491" s="5" cm="1">
        <f t="array" aca="1" ref="Q49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29.186999999999998</v>
      </c>
      <c r="R491" s="4" t="s">
        <v>35</v>
      </c>
      <c r="S491" s="5">
        <v>5.88</v>
      </c>
      <c r="T491" s="5">
        <v>11.76</v>
      </c>
    </row>
    <row r="492" spans="1:20" x14ac:dyDescent="0.2">
      <c r="A492" s="3">
        <v>89020000</v>
      </c>
      <c r="B492" s="4" t="s">
        <v>19</v>
      </c>
      <c r="C492" s="3">
        <v>6</v>
      </c>
      <c r="D492" s="3">
        <f>IF(Tableau2[[#This Row],[Parent]]="oui",Tableau2[[#This Row],[Niveau]]+1,IF(B491="oui",Tableau2[[#This Row],[Niveau]]+1,D491))</f>
        <v>7</v>
      </c>
      <c r="E492" s="3" cm="1">
        <f t="array" ref="E492">MIN(IFERROR(IF(D492-{0;1;2;3;4;5;6;7}&gt;=0,MATCH(D492-{0;1;2;3;4;5;6;7},D493:D$828,0)-1,""),""))</f>
        <v>0</v>
      </c>
      <c r="F492" s="4" t="s">
        <v>20</v>
      </c>
      <c r="G492" s="4" t="s">
        <v>36</v>
      </c>
      <c r="H492" s="4" t="s">
        <v>37</v>
      </c>
      <c r="I492" s="4" t="s">
        <v>18</v>
      </c>
      <c r="J492" s="4" t="s">
        <v>18</v>
      </c>
      <c r="K492" s="5">
        <v>4</v>
      </c>
      <c r="L492" s="5">
        <v>0.17</v>
      </c>
      <c r="M492" s="5">
        <f>IFERROR(_xlfn.XLOOKUP(Tableau2[[#This Row],[Groupe rem. article]],remises!$B$2:$B$5,remises!$C$2:$C$5),0)</f>
        <v>0.53</v>
      </c>
      <c r="N492" s="5">
        <f t="shared" si="7"/>
        <v>0</v>
      </c>
      <c r="O492" s="5" t="str">
        <f ca="1">IFERROR(SUM(OFFSET(Tableau2[[#This Row],[MLP]],1,1,Tableau2[[#This Row],[nb sous niveau]],1)),"")</f>
        <v/>
      </c>
      <c r="P492" s="5">
        <f>IF(Tableau2[[#This Row],[Type Ligne Richel]]="détail",Tableau2[[#This Row],[Quantité Totale]]*Tableau2[[#This Row],[Prix unitaire HT]]*(1-Tableau2[[#This Row],[% remise ligne]])*(1+Tableau2[[#This Row],[comm]]),"")</f>
        <v>0.3196</v>
      </c>
      <c r="Q492" s="5" cm="1">
        <f t="array" aca="1" ref="Q49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0.3196</v>
      </c>
      <c r="R492" s="4" t="s">
        <v>35</v>
      </c>
      <c r="S492" s="5">
        <v>1.4999999999999999E-2</v>
      </c>
      <c r="T492" s="5">
        <v>0.06</v>
      </c>
    </row>
    <row r="493" spans="1:20" x14ac:dyDescent="0.2">
      <c r="A493" s="3">
        <v>89030000</v>
      </c>
      <c r="B493" s="4" t="s">
        <v>19</v>
      </c>
      <c r="C493" s="3">
        <v>6</v>
      </c>
      <c r="D493" s="3">
        <f>IF(Tableau2[[#This Row],[Parent]]="oui",Tableau2[[#This Row],[Niveau]]+1,IF(B492="oui",Tableau2[[#This Row],[Niveau]]+1,D492))</f>
        <v>7</v>
      </c>
      <c r="E493" s="3" cm="1">
        <f t="array" ref="E493">MIN(IFERROR(IF(D493-{0;1;2;3;4;5;6;7}&gt;=0,MATCH(D493-{0;1;2;3;4;5;6;7},D494:D$828,0)-1,""),""))</f>
        <v>0</v>
      </c>
      <c r="F493" s="4" t="s">
        <v>20</v>
      </c>
      <c r="G493" s="4" t="s">
        <v>133</v>
      </c>
      <c r="H493" s="4" t="s">
        <v>134</v>
      </c>
      <c r="I493" s="4" t="s">
        <v>18</v>
      </c>
      <c r="J493" s="4" t="s">
        <v>18</v>
      </c>
      <c r="K493" s="5">
        <v>4</v>
      </c>
      <c r="L493" s="5">
        <v>2</v>
      </c>
      <c r="M493" s="5">
        <f>IFERROR(_xlfn.XLOOKUP(Tableau2[[#This Row],[Groupe rem. article]],remises!$B$2:$B$5,remises!$C$2:$C$5),0)</f>
        <v>0.53</v>
      </c>
      <c r="N493" s="5">
        <f t="shared" si="7"/>
        <v>0</v>
      </c>
      <c r="O493" s="5" t="str">
        <f ca="1">IFERROR(SUM(OFFSET(Tableau2[[#This Row],[MLP]],1,1,Tableau2[[#This Row],[nb sous niveau]],1)),"")</f>
        <v/>
      </c>
      <c r="P493" s="5">
        <f>IF(Tableau2[[#This Row],[Type Ligne Richel]]="détail",Tableau2[[#This Row],[Quantité Totale]]*Tableau2[[#This Row],[Prix unitaire HT]]*(1-Tableau2[[#This Row],[% remise ligne]])*(1+Tableau2[[#This Row],[comm]]),"")</f>
        <v>3.76</v>
      </c>
      <c r="Q493" s="5" cm="1">
        <f t="array" aca="1" ref="Q49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3.76</v>
      </c>
      <c r="R493" s="4" t="s">
        <v>35</v>
      </c>
      <c r="S493" s="5">
        <v>0.17</v>
      </c>
      <c r="T493" s="5">
        <v>0.68</v>
      </c>
    </row>
    <row r="494" spans="1:20" x14ac:dyDescent="0.2">
      <c r="A494" s="3">
        <v>89040000</v>
      </c>
      <c r="B494" s="4" t="s">
        <v>19</v>
      </c>
      <c r="C494" s="3">
        <v>6</v>
      </c>
      <c r="D494" s="3">
        <f>IF(Tableau2[[#This Row],[Parent]]="oui",Tableau2[[#This Row],[Niveau]]+1,IF(B493="oui",Tableau2[[#This Row],[Niveau]]+1,D493))</f>
        <v>7</v>
      </c>
      <c r="E494" s="3" cm="1">
        <f t="array" ref="E494">MIN(IFERROR(IF(D494-{0;1;2;3;4;5;6;7}&gt;=0,MATCH(D494-{0;1;2;3;4;5;6;7},D495:D$828,0)-1,""),""))</f>
        <v>0</v>
      </c>
      <c r="F494" s="4" t="s">
        <v>20</v>
      </c>
      <c r="G494" s="4" t="s">
        <v>135</v>
      </c>
      <c r="H494" s="4" t="s">
        <v>136</v>
      </c>
      <c r="I494" s="4" t="s">
        <v>18</v>
      </c>
      <c r="J494" s="4" t="s">
        <v>18</v>
      </c>
      <c r="K494" s="5">
        <v>4</v>
      </c>
      <c r="L494" s="5">
        <v>1.62</v>
      </c>
      <c r="M494" s="5">
        <f>IFERROR(_xlfn.XLOOKUP(Tableau2[[#This Row],[Groupe rem. article]],remises!$B$2:$B$5,remises!$C$2:$C$5),0)</f>
        <v>0.53</v>
      </c>
      <c r="N494" s="5">
        <f t="shared" si="7"/>
        <v>0</v>
      </c>
      <c r="O494" s="5" t="str">
        <f ca="1">IFERROR(SUM(OFFSET(Tableau2[[#This Row],[MLP]],1,1,Tableau2[[#This Row],[nb sous niveau]],1)),"")</f>
        <v/>
      </c>
      <c r="P494" s="5">
        <f>IF(Tableau2[[#This Row],[Type Ligne Richel]]="détail",Tableau2[[#This Row],[Quantité Totale]]*Tableau2[[#This Row],[Prix unitaire HT]]*(1-Tableau2[[#This Row],[% remise ligne]])*(1+Tableau2[[#This Row],[comm]]),"")</f>
        <v>3.0455999999999999</v>
      </c>
      <c r="Q494" s="5" cm="1">
        <f t="array" aca="1" ref="Q49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3.0455999999999999</v>
      </c>
      <c r="R494" s="4" t="s">
        <v>35</v>
      </c>
      <c r="S494" s="5">
        <v>0.156</v>
      </c>
      <c r="T494" s="5">
        <v>0.624</v>
      </c>
    </row>
    <row r="495" spans="1:20" x14ac:dyDescent="0.2">
      <c r="A495" s="3">
        <v>89050000</v>
      </c>
      <c r="B495" s="4" t="s">
        <v>19</v>
      </c>
      <c r="C495" s="3">
        <v>6</v>
      </c>
      <c r="D495" s="3">
        <f>IF(Tableau2[[#This Row],[Parent]]="oui",Tableau2[[#This Row],[Niveau]]+1,IF(B494="oui",Tableau2[[#This Row],[Niveau]]+1,D494))</f>
        <v>7</v>
      </c>
      <c r="E495" s="3" cm="1">
        <f t="array" ref="E495">MIN(IFERROR(IF(D495-{0;1;2;3;4;5;6;7}&gt;=0,MATCH(D495-{0;1;2;3;4;5;6;7},D496:D$828,0)-1,""),""))</f>
        <v>0</v>
      </c>
      <c r="F495" s="4" t="s">
        <v>20</v>
      </c>
      <c r="G495" s="4" t="s">
        <v>197</v>
      </c>
      <c r="H495" s="4" t="s">
        <v>198</v>
      </c>
      <c r="I495" s="4" t="s">
        <v>18</v>
      </c>
      <c r="J495" s="4" t="s">
        <v>18</v>
      </c>
      <c r="K495" s="5">
        <v>4</v>
      </c>
      <c r="L495" s="5">
        <v>1.37</v>
      </c>
      <c r="M495" s="5">
        <f>IFERROR(_xlfn.XLOOKUP(Tableau2[[#This Row],[Groupe rem. article]],remises!$B$2:$B$5,remises!$C$2:$C$5),0)</f>
        <v>0.57999999999999996</v>
      </c>
      <c r="N495" s="5">
        <f t="shared" si="7"/>
        <v>0</v>
      </c>
      <c r="O495" s="5" t="str">
        <f ca="1">IFERROR(SUM(OFFSET(Tableau2[[#This Row],[MLP]],1,1,Tableau2[[#This Row],[nb sous niveau]],1)),"")</f>
        <v/>
      </c>
      <c r="P495" s="5">
        <f>IF(Tableau2[[#This Row],[Type Ligne Richel]]="détail",Tableau2[[#This Row],[Quantité Totale]]*Tableau2[[#This Row],[Prix unitaire HT]]*(1-Tableau2[[#This Row],[% remise ligne]])*(1+Tableau2[[#This Row],[comm]]),"")</f>
        <v>2.3016000000000005</v>
      </c>
      <c r="Q495" s="5" cm="1">
        <f t="array" aca="1" ref="Q49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2.3016000000000005</v>
      </c>
      <c r="R495" s="4" t="s">
        <v>26</v>
      </c>
      <c r="S495" s="5">
        <v>0.08</v>
      </c>
      <c r="T495" s="5">
        <v>0.32</v>
      </c>
    </row>
    <row r="496" spans="1:20" x14ac:dyDescent="0.2">
      <c r="A496" s="3">
        <v>89060000</v>
      </c>
      <c r="B496" s="4" t="s">
        <v>19</v>
      </c>
      <c r="C496" s="3">
        <v>6</v>
      </c>
      <c r="D496" s="3">
        <f>IF(Tableau2[[#This Row],[Parent]]="oui",Tableau2[[#This Row],[Niveau]]+1,IF(B495="oui",Tableau2[[#This Row],[Niveau]]+1,D495))</f>
        <v>7</v>
      </c>
      <c r="E496" s="3" cm="1">
        <f t="array" ref="E496">MIN(IFERROR(IF(D496-{0;1;2;3;4;5;6;7}&gt;=0,MATCH(D496-{0;1;2;3;4;5;6;7},D497:D$828,0)-1,""),""))</f>
        <v>0</v>
      </c>
      <c r="F496" s="4" t="s">
        <v>20</v>
      </c>
      <c r="G496" s="4" t="s">
        <v>40</v>
      </c>
      <c r="H496" s="4" t="s">
        <v>41</v>
      </c>
      <c r="I496" s="4" t="s">
        <v>18</v>
      </c>
      <c r="J496" s="4" t="s">
        <v>18</v>
      </c>
      <c r="K496" s="5">
        <v>4</v>
      </c>
      <c r="L496" s="5">
        <v>0.16</v>
      </c>
      <c r="M496" s="5">
        <f>IFERROR(_xlfn.XLOOKUP(Tableau2[[#This Row],[Groupe rem. article]],remises!$B$2:$B$5,remises!$C$2:$C$5),0)</f>
        <v>0.53</v>
      </c>
      <c r="N496" s="5">
        <f t="shared" si="7"/>
        <v>0</v>
      </c>
      <c r="O496" s="5" t="str">
        <f ca="1">IFERROR(SUM(OFFSET(Tableau2[[#This Row],[MLP]],1,1,Tableau2[[#This Row],[nb sous niveau]],1)),"")</f>
        <v/>
      </c>
      <c r="P496" s="5">
        <f>IF(Tableau2[[#This Row],[Type Ligne Richel]]="détail",Tableau2[[#This Row],[Quantité Totale]]*Tableau2[[#This Row],[Prix unitaire HT]]*(1-Tableau2[[#This Row],[% remise ligne]])*(1+Tableau2[[#This Row],[comm]]),"")</f>
        <v>0.30080000000000001</v>
      </c>
      <c r="Q496" s="5" cm="1">
        <f t="array" aca="1" ref="Q49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0.30080000000000001</v>
      </c>
      <c r="R496" s="4" t="s">
        <v>35</v>
      </c>
      <c r="S496" s="5">
        <v>7.0000000000000001E-3</v>
      </c>
      <c r="T496" s="5">
        <v>2.8000000000000001E-2</v>
      </c>
    </row>
    <row r="497" spans="1:20" x14ac:dyDescent="0.2">
      <c r="A497" s="3">
        <v>89070000</v>
      </c>
      <c r="B497" s="4" t="s">
        <v>19</v>
      </c>
      <c r="C497" s="3">
        <v>6</v>
      </c>
      <c r="D497" s="3">
        <f>IF(Tableau2[[#This Row],[Parent]]="oui",Tableau2[[#This Row],[Niveau]]+1,IF(B496="oui",Tableau2[[#This Row],[Niveau]]+1,D496))</f>
        <v>7</v>
      </c>
      <c r="E497" s="3" cm="1">
        <f t="array" ref="E497">MIN(IFERROR(IF(D497-{0;1;2;3;4;5;6;7}&gt;=0,MATCH(D497-{0;1;2;3;4;5;6;7},D498:D$828,0)-1,""),""))</f>
        <v>0</v>
      </c>
      <c r="F497" s="4" t="s">
        <v>20</v>
      </c>
      <c r="G497" s="4" t="s">
        <v>440</v>
      </c>
      <c r="H497" s="4" t="s">
        <v>441</v>
      </c>
      <c r="I497" s="4" t="s">
        <v>18</v>
      </c>
      <c r="J497" s="4" t="s">
        <v>18</v>
      </c>
      <c r="K497" s="5">
        <v>2</v>
      </c>
      <c r="L497" s="5">
        <v>2.17</v>
      </c>
      <c r="M497" s="5">
        <f>IFERROR(_xlfn.XLOOKUP(Tableau2[[#This Row],[Groupe rem. article]],remises!$B$2:$B$5,remises!$C$2:$C$5),0)</f>
        <v>0.53</v>
      </c>
      <c r="N497" s="5">
        <f t="shared" si="7"/>
        <v>0</v>
      </c>
      <c r="O497" s="5" t="str">
        <f ca="1">IFERROR(SUM(OFFSET(Tableau2[[#This Row],[MLP]],1,1,Tableau2[[#This Row],[nb sous niveau]],1)),"")</f>
        <v/>
      </c>
      <c r="P497" s="5">
        <f>IF(Tableau2[[#This Row],[Type Ligne Richel]]="détail",Tableau2[[#This Row],[Quantité Totale]]*Tableau2[[#This Row],[Prix unitaire HT]]*(1-Tableau2[[#This Row],[% remise ligne]])*(1+Tableau2[[#This Row],[comm]]),"")</f>
        <v>2.0397999999999996</v>
      </c>
      <c r="Q497" s="5" cm="1">
        <f t="array" aca="1" ref="Q49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2.0397999999999996</v>
      </c>
      <c r="R497" s="4" t="s">
        <v>35</v>
      </c>
      <c r="S497" s="5">
        <v>0.11</v>
      </c>
      <c r="T497" s="5">
        <v>0.22</v>
      </c>
    </row>
    <row r="498" spans="1:20" x14ac:dyDescent="0.2">
      <c r="A498" s="3">
        <v>89080000</v>
      </c>
      <c r="B498" s="4" t="s">
        <v>19</v>
      </c>
      <c r="C498" s="3">
        <v>6</v>
      </c>
      <c r="D498" s="3">
        <f>IF(Tableau2[[#This Row],[Parent]]="oui",Tableau2[[#This Row],[Niveau]]+1,IF(B497="oui",Tableau2[[#This Row],[Niveau]]+1,D497))</f>
        <v>7</v>
      </c>
      <c r="E498" s="3" cm="1">
        <f t="array" ref="E498">MIN(IFERROR(IF(D498-{0;1;2;3;4;5;6;7}&gt;=0,MATCH(D498-{0;1;2;3;4;5;6;7},D499:D$828,0)-1,""),""))</f>
        <v>0</v>
      </c>
      <c r="F498" s="4" t="s">
        <v>20</v>
      </c>
      <c r="G498" s="4" t="s">
        <v>442</v>
      </c>
      <c r="H498" s="4" t="s">
        <v>443</v>
      </c>
      <c r="I498" s="4" t="s">
        <v>18</v>
      </c>
      <c r="J498" s="4" t="s">
        <v>18</v>
      </c>
      <c r="K498" s="5">
        <v>4</v>
      </c>
      <c r="L498" s="5">
        <v>1.35</v>
      </c>
      <c r="M498" s="5">
        <f>IFERROR(_xlfn.XLOOKUP(Tableau2[[#This Row],[Groupe rem. article]],remises!$B$2:$B$5,remises!$C$2:$C$5),0)</f>
        <v>0.53</v>
      </c>
      <c r="N498" s="5">
        <f t="shared" si="7"/>
        <v>0</v>
      </c>
      <c r="O498" s="5" t="str">
        <f ca="1">IFERROR(SUM(OFFSET(Tableau2[[#This Row],[MLP]],1,1,Tableau2[[#This Row],[nb sous niveau]],1)),"")</f>
        <v/>
      </c>
      <c r="P498" s="5">
        <f>IF(Tableau2[[#This Row],[Type Ligne Richel]]="détail",Tableau2[[#This Row],[Quantité Totale]]*Tableau2[[#This Row],[Prix unitaire HT]]*(1-Tableau2[[#This Row],[% remise ligne]])*(1+Tableau2[[#This Row],[comm]]),"")</f>
        <v>2.5379999999999998</v>
      </c>
      <c r="Q498" s="5" cm="1">
        <f t="array" aca="1" ref="Q49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2.5379999999999998</v>
      </c>
      <c r="R498" s="4" t="s">
        <v>35</v>
      </c>
      <c r="S498" s="5">
        <v>7.4999999999999997E-2</v>
      </c>
      <c r="T498" s="5">
        <v>0.3</v>
      </c>
    </row>
    <row r="499" spans="1:20" x14ac:dyDescent="0.2">
      <c r="A499" s="3">
        <v>89090000</v>
      </c>
      <c r="B499" s="4" t="s">
        <v>19</v>
      </c>
      <c r="C499" s="3">
        <v>6</v>
      </c>
      <c r="D499" s="3">
        <f>IF(Tableau2[[#This Row],[Parent]]="oui",Tableau2[[#This Row],[Niveau]]+1,IF(B498="oui",Tableau2[[#This Row],[Niveau]]+1,D498))</f>
        <v>7</v>
      </c>
      <c r="E499" s="3" cm="1">
        <f t="array" ref="E499">MIN(IFERROR(IF(D499-{0;1;2;3;4;5;6;7}&gt;=0,MATCH(D499-{0;1;2;3;4;5;6;7},D500:D$828,0)-1,""),""))</f>
        <v>0</v>
      </c>
      <c r="F499" s="4" t="s">
        <v>20</v>
      </c>
      <c r="G499" s="4" t="s">
        <v>56</v>
      </c>
      <c r="H499" s="4" t="s">
        <v>57</v>
      </c>
      <c r="I499" s="4" t="s">
        <v>18</v>
      </c>
      <c r="J499" s="4" t="s">
        <v>18</v>
      </c>
      <c r="K499" s="5">
        <v>10</v>
      </c>
      <c r="L499" s="5">
        <v>7.0000000000000007E-2</v>
      </c>
      <c r="M499" s="5">
        <f>IFERROR(_xlfn.XLOOKUP(Tableau2[[#This Row],[Groupe rem. article]],remises!$B$2:$B$5,remises!$C$2:$C$5),0)</f>
        <v>0.53</v>
      </c>
      <c r="N499" s="5">
        <f t="shared" si="7"/>
        <v>0</v>
      </c>
      <c r="O499" s="5" t="str">
        <f ca="1">IFERROR(SUM(OFFSET(Tableau2[[#This Row],[MLP]],1,1,Tableau2[[#This Row],[nb sous niveau]],1)),"")</f>
        <v/>
      </c>
      <c r="P499" s="5">
        <f>IF(Tableau2[[#This Row],[Type Ligne Richel]]="détail",Tableau2[[#This Row],[Quantité Totale]]*Tableau2[[#This Row],[Prix unitaire HT]]*(1-Tableau2[[#This Row],[% remise ligne]])*(1+Tableau2[[#This Row],[comm]]),"")</f>
        <v>0.32900000000000001</v>
      </c>
      <c r="Q499" s="5" cm="1">
        <f t="array" aca="1" ref="Q49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0.32900000000000001</v>
      </c>
      <c r="R499" s="4" t="s">
        <v>35</v>
      </c>
      <c r="S499" s="5">
        <v>3.0000000000000001E-3</v>
      </c>
      <c r="T499" s="5">
        <v>0.03</v>
      </c>
    </row>
    <row r="500" spans="1:20" x14ac:dyDescent="0.2">
      <c r="A500" s="3">
        <v>89100000</v>
      </c>
      <c r="B500" s="4" t="s">
        <v>19</v>
      </c>
      <c r="C500" s="3">
        <v>6</v>
      </c>
      <c r="D500" s="3">
        <f>IF(Tableau2[[#This Row],[Parent]]="oui",Tableau2[[#This Row],[Niveau]]+1,IF(B499="oui",Tableau2[[#This Row],[Niveau]]+1,D499))</f>
        <v>7</v>
      </c>
      <c r="E500" s="3" cm="1">
        <f t="array" ref="E500">MIN(IFERROR(IF(D500-{0;1;2;3;4;5;6;7}&gt;=0,MATCH(D500-{0;1;2;3;4;5;6;7},D501:D$828,0)-1,""),""))</f>
        <v>0</v>
      </c>
      <c r="F500" s="4" t="s">
        <v>20</v>
      </c>
      <c r="G500" s="4" t="s">
        <v>300</v>
      </c>
      <c r="H500" s="4" t="s">
        <v>301</v>
      </c>
      <c r="I500" s="4" t="s">
        <v>18</v>
      </c>
      <c r="J500" s="4" t="s">
        <v>18</v>
      </c>
      <c r="K500" s="5">
        <v>20</v>
      </c>
      <c r="L500" s="5">
        <v>0.09</v>
      </c>
      <c r="M500" s="5">
        <f>IFERROR(_xlfn.XLOOKUP(Tableau2[[#This Row],[Groupe rem. article]],remises!$B$2:$B$5,remises!$C$2:$C$5),0)</f>
        <v>0.53</v>
      </c>
      <c r="N500" s="5">
        <f t="shared" si="7"/>
        <v>0</v>
      </c>
      <c r="O500" s="5" t="str">
        <f ca="1">IFERROR(SUM(OFFSET(Tableau2[[#This Row],[MLP]],1,1,Tableau2[[#This Row],[nb sous niveau]],1)),"")</f>
        <v/>
      </c>
      <c r="P500" s="5">
        <f>IF(Tableau2[[#This Row],[Type Ligne Richel]]="détail",Tableau2[[#This Row],[Quantité Totale]]*Tableau2[[#This Row],[Prix unitaire HT]]*(1-Tableau2[[#This Row],[% remise ligne]])*(1+Tableau2[[#This Row],[comm]]),"")</f>
        <v>0.84599999999999986</v>
      </c>
      <c r="Q500" s="5" cm="1">
        <f t="array" aca="1" ref="Q50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0.84599999999999986</v>
      </c>
      <c r="R500" s="4" t="s">
        <v>35</v>
      </c>
      <c r="S500" s="5">
        <v>5.0000000000000001E-3</v>
      </c>
      <c r="T500" s="5">
        <v>0.1</v>
      </c>
    </row>
    <row r="501" spans="1:20" x14ac:dyDescent="0.2">
      <c r="A501" s="3">
        <v>90000000</v>
      </c>
      <c r="B501" s="4" t="s">
        <v>14</v>
      </c>
      <c r="C501" s="3">
        <v>5</v>
      </c>
      <c r="D501" s="3">
        <f>IF(Tableau2[[#This Row],[Parent]]="oui",Tableau2[[#This Row],[Niveau]]+1,IF(B500="oui",Tableau2[[#This Row],[Niveau]]+1,D500))</f>
        <v>6</v>
      </c>
      <c r="E501" s="3" cm="1">
        <f t="array" ref="E501">MIN(IFERROR(IF(D501-{0;1;2;3;4;5;6;7}&gt;=0,MATCH(D501-{0;1;2;3;4;5;6;7},D502:D$828,0)-1,""),""))</f>
        <v>4</v>
      </c>
      <c r="F501" s="4" t="s">
        <v>23</v>
      </c>
      <c r="G501" s="4" t="s">
        <v>444</v>
      </c>
      <c r="H501" s="4" t="s">
        <v>445</v>
      </c>
      <c r="I501" s="4" t="s">
        <v>18</v>
      </c>
      <c r="J501" s="4" t="s">
        <v>18</v>
      </c>
      <c r="K501" s="5">
        <v>2</v>
      </c>
      <c r="L501" s="5">
        <v>28.27</v>
      </c>
      <c r="M501" s="5">
        <f>IFERROR(_xlfn.XLOOKUP(Tableau2[[#This Row],[Groupe rem. article]],remises!$B$2:$B$5,remises!$C$2:$C$5),0)</f>
        <v>0</v>
      </c>
      <c r="N501" s="5">
        <f t="shared" si="7"/>
        <v>0</v>
      </c>
      <c r="O501" s="5">
        <f ca="1">IFERROR(SUM(OFFSET(Tableau2[[#This Row],[MLP]],1,1,Tableau2[[#This Row],[nb sous niveau]],1)),"")</f>
        <v>24.392236</v>
      </c>
      <c r="P501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501" s="5" cm="1">
        <f t="array" aca="1" ref="Q50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24.392236</v>
      </c>
      <c r="R501" s="4" t="s">
        <v>18</v>
      </c>
      <c r="S501" s="5">
        <v>3.742</v>
      </c>
      <c r="T501" s="5">
        <v>7.8603800000000001</v>
      </c>
    </row>
    <row r="502" spans="1:20" x14ac:dyDescent="0.2">
      <c r="A502" s="3">
        <v>90010000</v>
      </c>
      <c r="B502" s="4" t="s">
        <v>19</v>
      </c>
      <c r="C502" s="3">
        <v>6</v>
      </c>
      <c r="D502" s="3">
        <f>IF(Tableau2[[#This Row],[Parent]]="oui",Tableau2[[#This Row],[Niveau]]+1,IF(B501="oui",Tableau2[[#This Row],[Niveau]]+1,D501))</f>
        <v>7</v>
      </c>
      <c r="E502" s="3" cm="1">
        <f t="array" ref="E502">MIN(IFERROR(IF(D502-{0;1;2;3;4;5;6;7}&gt;=0,MATCH(D502-{0;1;2;3;4;5;6;7},D503:D$828,0)-1,""),""))</f>
        <v>0</v>
      </c>
      <c r="F502" s="4" t="s">
        <v>20</v>
      </c>
      <c r="G502" s="4" t="s">
        <v>228</v>
      </c>
      <c r="H502" s="4" t="s">
        <v>229</v>
      </c>
      <c r="I502" s="4" t="s">
        <v>18</v>
      </c>
      <c r="J502" s="4" t="s">
        <v>18</v>
      </c>
      <c r="K502" s="5">
        <v>2</v>
      </c>
      <c r="L502" s="5">
        <v>21.81</v>
      </c>
      <c r="M502" s="5">
        <f>IFERROR(_xlfn.XLOOKUP(Tableau2[[#This Row],[Groupe rem. article]],remises!$B$2:$B$5,remises!$C$2:$C$5),0)</f>
        <v>0.57999999999999996</v>
      </c>
      <c r="N502" s="5">
        <f t="shared" si="7"/>
        <v>0</v>
      </c>
      <c r="O502" s="5" t="str">
        <f ca="1">IFERROR(SUM(OFFSET(Tableau2[[#This Row],[MLP]],1,1,Tableau2[[#This Row],[nb sous niveau]],1)),"")</f>
        <v/>
      </c>
      <c r="P502" s="5">
        <f>IF(Tableau2[[#This Row],[Type Ligne Richel]]="détail",Tableau2[[#This Row],[Quantité Totale]]*Tableau2[[#This Row],[Prix unitaire HT]]*(1-Tableau2[[#This Row],[% remise ligne]])*(1+Tableau2[[#This Row],[comm]]),"")</f>
        <v>18.320399999999999</v>
      </c>
      <c r="Q502" s="5" cm="1">
        <f t="array" aca="1" ref="Q50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18.320399999999999</v>
      </c>
      <c r="R502" s="4" t="s">
        <v>26</v>
      </c>
      <c r="S502" s="5">
        <v>3.2959999999999998</v>
      </c>
      <c r="T502" s="5">
        <v>6.5919999999999996</v>
      </c>
    </row>
    <row r="503" spans="1:20" x14ac:dyDescent="0.2">
      <c r="A503" s="3">
        <v>90020000</v>
      </c>
      <c r="B503" s="4" t="s">
        <v>19</v>
      </c>
      <c r="C503" s="3">
        <v>6</v>
      </c>
      <c r="D503" s="3">
        <f>IF(Tableau2[[#This Row],[Parent]]="oui",Tableau2[[#This Row],[Niveau]]+1,IF(B502="oui",Tableau2[[#This Row],[Niveau]]+1,D502))</f>
        <v>7</v>
      </c>
      <c r="E503" s="3" cm="1">
        <f t="array" ref="E503">MIN(IFERROR(IF(D503-{0;1;2;3;4;5;6;7}&gt;=0,MATCH(D503-{0;1;2;3;4;5;6;7},D504:D$828,0)-1,""),""))</f>
        <v>0</v>
      </c>
      <c r="F503" s="4" t="s">
        <v>20</v>
      </c>
      <c r="G503" s="4" t="s">
        <v>205</v>
      </c>
      <c r="H503" s="4" t="s">
        <v>206</v>
      </c>
      <c r="I503" s="4" t="s">
        <v>18</v>
      </c>
      <c r="J503" s="4" t="s">
        <v>18</v>
      </c>
      <c r="K503" s="5">
        <v>2.66</v>
      </c>
      <c r="L503" s="5">
        <v>2.73</v>
      </c>
      <c r="M503" s="5">
        <f>IFERROR(_xlfn.XLOOKUP(Tableau2[[#This Row],[Groupe rem. article]],remises!$B$2:$B$5,remises!$C$2:$C$5),0)</f>
        <v>0.53</v>
      </c>
      <c r="N503" s="5">
        <f t="shared" si="7"/>
        <v>0</v>
      </c>
      <c r="O503" s="5" t="str">
        <f ca="1">IFERROR(SUM(OFFSET(Tableau2[[#This Row],[MLP]],1,1,Tableau2[[#This Row],[nb sous niveau]],1)),"")</f>
        <v/>
      </c>
      <c r="P503" s="5">
        <f>IF(Tableau2[[#This Row],[Type Ligne Richel]]="détail",Tableau2[[#This Row],[Quantité Totale]]*Tableau2[[#This Row],[Prix unitaire HT]]*(1-Tableau2[[#This Row],[% remise ligne]])*(1+Tableau2[[#This Row],[comm]]),"")</f>
        <v>3.413046</v>
      </c>
      <c r="Q503" s="5" cm="1">
        <f t="array" aca="1" ref="Q50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3.413046</v>
      </c>
      <c r="R503" s="4" t="s">
        <v>35</v>
      </c>
      <c r="S503" s="5">
        <v>0.3</v>
      </c>
      <c r="T503" s="5">
        <v>0.79800000000000004</v>
      </c>
    </row>
    <row r="504" spans="1:20" x14ac:dyDescent="0.2">
      <c r="A504" s="3">
        <v>90030000</v>
      </c>
      <c r="B504" s="4" t="s">
        <v>19</v>
      </c>
      <c r="C504" s="3">
        <v>6</v>
      </c>
      <c r="D504" s="3">
        <f>IF(Tableau2[[#This Row],[Parent]]="oui",Tableau2[[#This Row],[Niveau]]+1,IF(B503="oui",Tableau2[[#This Row],[Niveau]]+1,D503))</f>
        <v>7</v>
      </c>
      <c r="E504" s="3" cm="1">
        <f t="array" ref="E504">MIN(IFERROR(IF(D504-{0;1;2;3;4;5;6;7}&gt;=0,MATCH(D504-{0;1;2;3;4;5;6;7},D505:D$828,0)-1,""),""))</f>
        <v>0</v>
      </c>
      <c r="F504" s="4" t="s">
        <v>20</v>
      </c>
      <c r="G504" s="4" t="s">
        <v>207</v>
      </c>
      <c r="H504" s="4" t="s">
        <v>208</v>
      </c>
      <c r="I504" s="4" t="s">
        <v>18</v>
      </c>
      <c r="J504" s="4" t="s">
        <v>18</v>
      </c>
      <c r="K504" s="5">
        <v>2.66</v>
      </c>
      <c r="L504" s="5">
        <v>1.45</v>
      </c>
      <c r="M504" s="5">
        <f>IFERROR(_xlfn.XLOOKUP(Tableau2[[#This Row],[Groupe rem. article]],remises!$B$2:$B$5,remises!$C$2:$C$5),0)</f>
        <v>0.53</v>
      </c>
      <c r="N504" s="5">
        <f t="shared" si="7"/>
        <v>0</v>
      </c>
      <c r="O504" s="5" t="str">
        <f ca="1">IFERROR(SUM(OFFSET(Tableau2[[#This Row],[MLP]],1,1,Tableau2[[#This Row],[nb sous niveau]],1)),"")</f>
        <v/>
      </c>
      <c r="P504" s="5">
        <f>IF(Tableau2[[#This Row],[Type Ligne Richel]]="détail",Tableau2[[#This Row],[Quantité Totale]]*Tableau2[[#This Row],[Prix unitaire HT]]*(1-Tableau2[[#This Row],[% remise ligne]])*(1+Tableau2[[#This Row],[comm]]),"")</f>
        <v>1.8127899999999999</v>
      </c>
      <c r="Q504" s="5" cm="1">
        <f t="array" aca="1" ref="Q50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1.8127899999999999</v>
      </c>
      <c r="R504" s="4" t="s">
        <v>35</v>
      </c>
      <c r="S504" s="5">
        <v>0.14299999999999999</v>
      </c>
      <c r="T504" s="5">
        <v>0.38038</v>
      </c>
    </row>
    <row r="505" spans="1:20" x14ac:dyDescent="0.2">
      <c r="A505" s="3">
        <v>90040000</v>
      </c>
      <c r="B505" s="4" t="s">
        <v>19</v>
      </c>
      <c r="C505" s="3">
        <v>6</v>
      </c>
      <c r="D505" s="3">
        <f>IF(Tableau2[[#This Row],[Parent]]="oui",Tableau2[[#This Row],[Niveau]]+1,IF(B504="oui",Tableau2[[#This Row],[Niveau]]+1,D504))</f>
        <v>7</v>
      </c>
      <c r="E505" s="3" cm="1">
        <f t="array" ref="E505">MIN(IFERROR(IF(D505-{0;1;2;3;4;5;6;7}&gt;=0,MATCH(D505-{0;1;2;3;4;5;6;7},D506:D$828,0)-1,""),""))</f>
        <v>0</v>
      </c>
      <c r="F505" s="4" t="s">
        <v>20</v>
      </c>
      <c r="G505" s="4" t="s">
        <v>187</v>
      </c>
      <c r="H505" s="4" t="s">
        <v>188</v>
      </c>
      <c r="I505" s="4" t="s">
        <v>18</v>
      </c>
      <c r="J505" s="4" t="s">
        <v>18</v>
      </c>
      <c r="K505" s="5">
        <v>30</v>
      </c>
      <c r="L505" s="5">
        <v>0.06</v>
      </c>
      <c r="M505" s="5">
        <f>IFERROR(_xlfn.XLOOKUP(Tableau2[[#This Row],[Groupe rem. article]],remises!$B$2:$B$5,remises!$C$2:$C$5),0)</f>
        <v>0.53</v>
      </c>
      <c r="N505" s="5">
        <f t="shared" si="7"/>
        <v>0</v>
      </c>
      <c r="O505" s="5" t="str">
        <f ca="1">IFERROR(SUM(OFFSET(Tableau2[[#This Row],[MLP]],1,1,Tableau2[[#This Row],[nb sous niveau]],1)),"")</f>
        <v/>
      </c>
      <c r="P505" s="5">
        <f>IF(Tableau2[[#This Row],[Type Ligne Richel]]="détail",Tableau2[[#This Row],[Quantité Totale]]*Tableau2[[#This Row],[Prix unitaire HT]]*(1-Tableau2[[#This Row],[% remise ligne]])*(1+Tableau2[[#This Row],[comm]]),"")</f>
        <v>0.84599999999999986</v>
      </c>
      <c r="Q505" s="5" cm="1">
        <f t="array" aca="1" ref="Q50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0.84599999999999986</v>
      </c>
      <c r="R505" s="4" t="s">
        <v>35</v>
      </c>
      <c r="S505" s="5">
        <v>3.0000000000000001E-3</v>
      </c>
      <c r="T505" s="5">
        <v>0.09</v>
      </c>
    </row>
    <row r="506" spans="1:20" x14ac:dyDescent="0.2">
      <c r="A506" s="3">
        <v>91000000</v>
      </c>
      <c r="B506" s="4" t="s">
        <v>14</v>
      </c>
      <c r="C506" s="3">
        <v>3</v>
      </c>
      <c r="D506" s="3">
        <f>IF(Tableau2[[#This Row],[Parent]]="oui",Tableau2[[#This Row],[Niveau]]+1,IF(B505="oui",Tableau2[[#This Row],[Niveau]]+1,D505))</f>
        <v>4</v>
      </c>
      <c r="E506" s="3" cm="1">
        <f t="array" ref="E506">MIN(IFERROR(IF(D506-{0;1;2;3;4;5;6;7}&gt;=0,MATCH(D506-{0;1;2;3;4;5;6;7},D507:D$828,0)-1,""),""))</f>
        <v>11</v>
      </c>
      <c r="F506" s="4" t="s">
        <v>15</v>
      </c>
      <c r="G506" s="4" t="s">
        <v>18</v>
      </c>
      <c r="H506" s="4" t="s">
        <v>446</v>
      </c>
      <c r="I506" s="4" t="s">
        <v>18</v>
      </c>
      <c r="J506" s="4" t="s">
        <v>18</v>
      </c>
      <c r="K506" s="5">
        <v>1</v>
      </c>
      <c r="L506" s="5">
        <v>284.54000000000002</v>
      </c>
      <c r="M506" s="5">
        <f>IFERROR(_xlfn.XLOOKUP(Tableau2[[#This Row],[Groupe rem. article]],remises!$B$2:$B$5,remises!$C$2:$C$5),0)</f>
        <v>0</v>
      </c>
      <c r="N506" s="5">
        <f t="shared" si="7"/>
        <v>0</v>
      </c>
      <c r="O506" s="5">
        <f ca="1">IFERROR(SUM(OFFSET(Tableau2[[#This Row],[MLP]],1,1,Tableau2[[#This Row],[nb sous niveau]],1)),"")</f>
        <v>122.77200400000001</v>
      </c>
      <c r="P50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506" s="5" cm="1">
        <f t="array" aca="1" ref="Q50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122.77200400000001</v>
      </c>
      <c r="R506" s="4" t="s">
        <v>18</v>
      </c>
      <c r="S506" s="5">
        <v>8.3079999999999998</v>
      </c>
      <c r="T506" s="5">
        <v>39.349620000000002</v>
      </c>
    </row>
    <row r="507" spans="1:20" x14ac:dyDescent="0.2">
      <c r="A507" s="3">
        <v>92000000</v>
      </c>
      <c r="B507" s="4" t="s">
        <v>14</v>
      </c>
      <c r="C507" s="3">
        <v>4</v>
      </c>
      <c r="D507" s="3">
        <f>IF(Tableau2[[#This Row],[Parent]]="oui",Tableau2[[#This Row],[Niveau]]+1,IF(B506="oui",Tableau2[[#This Row],[Niveau]]+1,D506))</f>
        <v>5</v>
      </c>
      <c r="E507" s="3" cm="1">
        <f t="array" ref="E507">MIN(IFERROR(IF(D507-{0;1;2;3;4;5;6;7}&gt;=0,MATCH(D507-{0;1;2;3;4;5;6;7},D508:D$828,0)-1,""),""))</f>
        <v>10</v>
      </c>
      <c r="F507" s="4" t="s">
        <v>15</v>
      </c>
      <c r="G507" s="4" t="s">
        <v>18</v>
      </c>
      <c r="H507" s="4" t="s">
        <v>447</v>
      </c>
      <c r="I507" s="4" t="s">
        <v>18</v>
      </c>
      <c r="J507" s="4" t="s">
        <v>18</v>
      </c>
      <c r="K507" s="5">
        <v>1</v>
      </c>
      <c r="L507" s="5">
        <v>284.54000000000002</v>
      </c>
      <c r="M507" s="5">
        <f>IFERROR(_xlfn.XLOOKUP(Tableau2[[#This Row],[Groupe rem. article]],remises!$B$2:$B$5,remises!$C$2:$C$5),0)</f>
        <v>0</v>
      </c>
      <c r="N507" s="5">
        <f t="shared" si="7"/>
        <v>0</v>
      </c>
      <c r="O507" s="5">
        <f ca="1">IFERROR(SUM(OFFSET(Tableau2[[#This Row],[MLP]],1,1,Tableau2[[#This Row],[nb sous niveau]],1)),"")</f>
        <v>122.77200400000001</v>
      </c>
      <c r="P507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507" s="5" cm="1">
        <f t="array" aca="1" ref="Q50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122.77200400000001</v>
      </c>
      <c r="R507" s="4" t="s">
        <v>18</v>
      </c>
      <c r="S507" s="5">
        <v>8.3079999999999998</v>
      </c>
      <c r="T507" s="5">
        <v>39.349620000000002</v>
      </c>
    </row>
    <row r="508" spans="1:20" x14ac:dyDescent="0.2">
      <c r="A508" s="3">
        <v>93000000</v>
      </c>
      <c r="B508" s="4" t="s">
        <v>14</v>
      </c>
      <c r="C508" s="3">
        <v>5</v>
      </c>
      <c r="D508" s="3">
        <f>IF(Tableau2[[#This Row],[Parent]]="oui",Tableau2[[#This Row],[Niveau]]+1,IF(B507="oui",Tableau2[[#This Row],[Niveau]]+1,D507))</f>
        <v>6</v>
      </c>
      <c r="E508" s="3" cm="1">
        <f t="array" ref="E508">MIN(IFERROR(IF(D508-{0;1;2;3;4;5;6;7}&gt;=0,MATCH(D508-{0;1;2;3;4;5;6;7},D509:D$828,0)-1,""),""))</f>
        <v>4</v>
      </c>
      <c r="F508" s="4" t="s">
        <v>23</v>
      </c>
      <c r="G508" s="4" t="s">
        <v>448</v>
      </c>
      <c r="H508" s="4" t="s">
        <v>449</v>
      </c>
      <c r="I508" s="4" t="s">
        <v>18</v>
      </c>
      <c r="J508" s="4" t="s">
        <v>18</v>
      </c>
      <c r="K508" s="5">
        <v>2</v>
      </c>
      <c r="L508" s="5">
        <v>28.27</v>
      </c>
      <c r="M508" s="5">
        <f>IFERROR(_xlfn.XLOOKUP(Tableau2[[#This Row],[Groupe rem. article]],remises!$B$2:$B$5,remises!$C$2:$C$5),0)</f>
        <v>0</v>
      </c>
      <c r="N508" s="5">
        <f t="shared" si="7"/>
        <v>0</v>
      </c>
      <c r="O508" s="5">
        <f ca="1">IFERROR(SUM(OFFSET(Tableau2[[#This Row],[MLP]],1,1,Tableau2[[#This Row],[nb sous niveau]],1)),"")</f>
        <v>24.392236</v>
      </c>
      <c r="P508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508" s="5" cm="1">
        <f t="array" aca="1" ref="Q50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24.392236</v>
      </c>
      <c r="R508" s="4" t="s">
        <v>18</v>
      </c>
      <c r="S508" s="5">
        <v>3.742</v>
      </c>
      <c r="T508" s="5">
        <v>7.8603800000000001</v>
      </c>
    </row>
    <row r="509" spans="1:20" x14ac:dyDescent="0.2">
      <c r="A509" s="3">
        <v>93010000</v>
      </c>
      <c r="B509" s="4" t="s">
        <v>19</v>
      </c>
      <c r="C509" s="3">
        <v>6</v>
      </c>
      <c r="D509" s="3">
        <f>IF(Tableau2[[#This Row],[Parent]]="oui",Tableau2[[#This Row],[Niveau]]+1,IF(B508="oui",Tableau2[[#This Row],[Niveau]]+1,D508))</f>
        <v>7</v>
      </c>
      <c r="E509" s="3" cm="1">
        <f t="array" ref="E509">MIN(IFERROR(IF(D509-{0;1;2;3;4;5;6;7}&gt;=0,MATCH(D509-{0;1;2;3;4;5;6;7},D510:D$828,0)-1,""),""))</f>
        <v>0</v>
      </c>
      <c r="F509" s="4" t="s">
        <v>20</v>
      </c>
      <c r="G509" s="4" t="s">
        <v>228</v>
      </c>
      <c r="H509" s="4" t="s">
        <v>229</v>
      </c>
      <c r="I509" s="4" t="s">
        <v>18</v>
      </c>
      <c r="J509" s="4" t="s">
        <v>18</v>
      </c>
      <c r="K509" s="5">
        <v>2</v>
      </c>
      <c r="L509" s="5">
        <v>21.81</v>
      </c>
      <c r="M509" s="5">
        <f>IFERROR(_xlfn.XLOOKUP(Tableau2[[#This Row],[Groupe rem. article]],remises!$B$2:$B$5,remises!$C$2:$C$5),0)</f>
        <v>0.57999999999999996</v>
      </c>
      <c r="N509" s="5">
        <f t="shared" si="7"/>
        <v>0</v>
      </c>
      <c r="O509" s="5" t="str">
        <f ca="1">IFERROR(SUM(OFFSET(Tableau2[[#This Row],[MLP]],1,1,Tableau2[[#This Row],[nb sous niveau]],1)),"")</f>
        <v/>
      </c>
      <c r="P509" s="5">
        <f>IF(Tableau2[[#This Row],[Type Ligne Richel]]="détail",Tableau2[[#This Row],[Quantité Totale]]*Tableau2[[#This Row],[Prix unitaire HT]]*(1-Tableau2[[#This Row],[% remise ligne]])*(1+Tableau2[[#This Row],[comm]]),"")</f>
        <v>18.320399999999999</v>
      </c>
      <c r="Q509" s="5" cm="1">
        <f t="array" aca="1" ref="Q50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18.320399999999999</v>
      </c>
      <c r="R509" s="4" t="s">
        <v>26</v>
      </c>
      <c r="S509" s="5">
        <v>3.2959999999999998</v>
      </c>
      <c r="T509" s="5">
        <v>6.5919999999999996</v>
      </c>
    </row>
    <row r="510" spans="1:20" x14ac:dyDescent="0.2">
      <c r="A510" s="3">
        <v>93020000</v>
      </c>
      <c r="B510" s="4" t="s">
        <v>19</v>
      </c>
      <c r="C510" s="3">
        <v>6</v>
      </c>
      <c r="D510" s="3">
        <f>IF(Tableau2[[#This Row],[Parent]]="oui",Tableau2[[#This Row],[Niveau]]+1,IF(B509="oui",Tableau2[[#This Row],[Niveau]]+1,D509))</f>
        <v>7</v>
      </c>
      <c r="E510" s="3" cm="1">
        <f t="array" ref="E510">MIN(IFERROR(IF(D510-{0;1;2;3;4;5;6;7}&gt;=0,MATCH(D510-{0;1;2;3;4;5;6;7},D511:D$828,0)-1,""),""))</f>
        <v>0</v>
      </c>
      <c r="F510" s="4" t="s">
        <v>20</v>
      </c>
      <c r="G510" s="4" t="s">
        <v>205</v>
      </c>
      <c r="H510" s="4" t="s">
        <v>206</v>
      </c>
      <c r="I510" s="4" t="s">
        <v>18</v>
      </c>
      <c r="J510" s="4" t="s">
        <v>18</v>
      </c>
      <c r="K510" s="5">
        <v>2.66</v>
      </c>
      <c r="L510" s="5">
        <v>2.73</v>
      </c>
      <c r="M510" s="5">
        <f>IFERROR(_xlfn.XLOOKUP(Tableau2[[#This Row],[Groupe rem. article]],remises!$B$2:$B$5,remises!$C$2:$C$5),0)</f>
        <v>0.53</v>
      </c>
      <c r="N510" s="5">
        <f t="shared" si="7"/>
        <v>0</v>
      </c>
      <c r="O510" s="5" t="str">
        <f ca="1">IFERROR(SUM(OFFSET(Tableau2[[#This Row],[MLP]],1,1,Tableau2[[#This Row],[nb sous niveau]],1)),"")</f>
        <v/>
      </c>
      <c r="P510" s="5">
        <f>IF(Tableau2[[#This Row],[Type Ligne Richel]]="détail",Tableau2[[#This Row],[Quantité Totale]]*Tableau2[[#This Row],[Prix unitaire HT]]*(1-Tableau2[[#This Row],[% remise ligne]])*(1+Tableau2[[#This Row],[comm]]),"")</f>
        <v>3.413046</v>
      </c>
      <c r="Q510" s="5" cm="1">
        <f t="array" aca="1" ref="Q51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3.413046</v>
      </c>
      <c r="R510" s="4" t="s">
        <v>35</v>
      </c>
      <c r="S510" s="5">
        <v>0.3</v>
      </c>
      <c r="T510" s="5">
        <v>0.79800000000000004</v>
      </c>
    </row>
    <row r="511" spans="1:20" x14ac:dyDescent="0.2">
      <c r="A511" s="3">
        <v>93030000</v>
      </c>
      <c r="B511" s="4" t="s">
        <v>19</v>
      </c>
      <c r="C511" s="3">
        <v>6</v>
      </c>
      <c r="D511" s="3">
        <f>IF(Tableau2[[#This Row],[Parent]]="oui",Tableau2[[#This Row],[Niveau]]+1,IF(B510="oui",Tableau2[[#This Row],[Niveau]]+1,D510))</f>
        <v>7</v>
      </c>
      <c r="E511" s="3" cm="1">
        <f t="array" ref="E511">MIN(IFERROR(IF(D511-{0;1;2;3;4;5;6;7}&gt;=0,MATCH(D511-{0;1;2;3;4;5;6;7},D512:D$828,0)-1,""),""))</f>
        <v>0</v>
      </c>
      <c r="F511" s="4" t="s">
        <v>20</v>
      </c>
      <c r="G511" s="4" t="s">
        <v>207</v>
      </c>
      <c r="H511" s="4" t="s">
        <v>208</v>
      </c>
      <c r="I511" s="4" t="s">
        <v>18</v>
      </c>
      <c r="J511" s="4" t="s">
        <v>18</v>
      </c>
      <c r="K511" s="5">
        <v>2.66</v>
      </c>
      <c r="L511" s="5">
        <v>1.45</v>
      </c>
      <c r="M511" s="5">
        <f>IFERROR(_xlfn.XLOOKUP(Tableau2[[#This Row],[Groupe rem. article]],remises!$B$2:$B$5,remises!$C$2:$C$5),0)</f>
        <v>0.53</v>
      </c>
      <c r="N511" s="5">
        <f t="shared" si="7"/>
        <v>0</v>
      </c>
      <c r="O511" s="5" t="str">
        <f ca="1">IFERROR(SUM(OFFSET(Tableau2[[#This Row],[MLP]],1,1,Tableau2[[#This Row],[nb sous niveau]],1)),"")</f>
        <v/>
      </c>
      <c r="P511" s="5">
        <f>IF(Tableau2[[#This Row],[Type Ligne Richel]]="détail",Tableau2[[#This Row],[Quantité Totale]]*Tableau2[[#This Row],[Prix unitaire HT]]*(1-Tableau2[[#This Row],[% remise ligne]])*(1+Tableau2[[#This Row],[comm]]),"")</f>
        <v>1.8127899999999999</v>
      </c>
      <c r="Q511" s="5" cm="1">
        <f t="array" aca="1" ref="Q51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1.8127899999999999</v>
      </c>
      <c r="R511" s="4" t="s">
        <v>35</v>
      </c>
      <c r="S511" s="5">
        <v>0.14299999999999999</v>
      </c>
      <c r="T511" s="5">
        <v>0.38038</v>
      </c>
    </row>
    <row r="512" spans="1:20" x14ac:dyDescent="0.2">
      <c r="A512" s="3">
        <v>93040000</v>
      </c>
      <c r="B512" s="4" t="s">
        <v>19</v>
      </c>
      <c r="C512" s="3">
        <v>6</v>
      </c>
      <c r="D512" s="3">
        <f>IF(Tableau2[[#This Row],[Parent]]="oui",Tableau2[[#This Row],[Niveau]]+1,IF(B511="oui",Tableau2[[#This Row],[Niveau]]+1,D511))</f>
        <v>7</v>
      </c>
      <c r="E512" s="3" cm="1">
        <f t="array" ref="E512">MIN(IFERROR(IF(D512-{0;1;2;3;4;5;6;7}&gt;=0,MATCH(D512-{0;1;2;3;4;5;6;7},D513:D$828,0)-1,""),""))</f>
        <v>0</v>
      </c>
      <c r="F512" s="4" t="s">
        <v>20</v>
      </c>
      <c r="G512" s="4" t="s">
        <v>187</v>
      </c>
      <c r="H512" s="4" t="s">
        <v>188</v>
      </c>
      <c r="I512" s="4" t="s">
        <v>18</v>
      </c>
      <c r="J512" s="4" t="s">
        <v>18</v>
      </c>
      <c r="K512" s="5">
        <v>30</v>
      </c>
      <c r="L512" s="5">
        <v>0.06</v>
      </c>
      <c r="M512" s="5">
        <f>IFERROR(_xlfn.XLOOKUP(Tableau2[[#This Row],[Groupe rem. article]],remises!$B$2:$B$5,remises!$C$2:$C$5),0)</f>
        <v>0.53</v>
      </c>
      <c r="N512" s="5">
        <f t="shared" ref="N512:N575" si="8">$N$1</f>
        <v>0</v>
      </c>
      <c r="O512" s="5" t="str">
        <f ca="1">IFERROR(SUM(OFFSET(Tableau2[[#This Row],[MLP]],1,1,Tableau2[[#This Row],[nb sous niveau]],1)),"")</f>
        <v/>
      </c>
      <c r="P512" s="5">
        <f>IF(Tableau2[[#This Row],[Type Ligne Richel]]="détail",Tableau2[[#This Row],[Quantité Totale]]*Tableau2[[#This Row],[Prix unitaire HT]]*(1-Tableau2[[#This Row],[% remise ligne]])*(1+Tableau2[[#This Row],[comm]]),"")</f>
        <v>0.84599999999999986</v>
      </c>
      <c r="Q512" s="5" cm="1">
        <f t="array" aca="1" ref="Q51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0.84599999999999986</v>
      </c>
      <c r="R512" s="4" t="s">
        <v>35</v>
      </c>
      <c r="S512" s="5">
        <v>3.0000000000000001E-3</v>
      </c>
      <c r="T512" s="5">
        <v>0.09</v>
      </c>
    </row>
    <row r="513" spans="1:20" x14ac:dyDescent="0.2">
      <c r="A513" s="3">
        <v>94000000</v>
      </c>
      <c r="B513" s="4" t="s">
        <v>14</v>
      </c>
      <c r="C513" s="3">
        <v>5</v>
      </c>
      <c r="D513" s="3">
        <f>IF(Tableau2[[#This Row],[Parent]]="oui",Tableau2[[#This Row],[Niveau]]+1,IF(B512="oui",Tableau2[[#This Row],[Niveau]]+1,D512))</f>
        <v>6</v>
      </c>
      <c r="E513" s="3" cm="1">
        <f t="array" ref="E513">MIN(IFERROR(IF(D513-{0;1;2;3;4;5;6;7}&gt;=0,MATCH(D513-{0;1;2;3;4;5;6;7},D514:D$828,0)-1,""),""))</f>
        <v>4</v>
      </c>
      <c r="F513" s="4" t="s">
        <v>23</v>
      </c>
      <c r="G513" s="4" t="s">
        <v>450</v>
      </c>
      <c r="H513" s="4" t="s">
        <v>451</v>
      </c>
      <c r="I513" s="4" t="s">
        <v>18</v>
      </c>
      <c r="J513" s="4" t="s">
        <v>18</v>
      </c>
      <c r="K513" s="5">
        <v>2</v>
      </c>
      <c r="L513" s="5">
        <v>114</v>
      </c>
      <c r="M513" s="5">
        <f>IFERROR(_xlfn.XLOOKUP(Tableau2[[#This Row],[Groupe rem. article]],remises!$B$2:$B$5,remises!$C$2:$C$5),0)</f>
        <v>0.57999999999999996</v>
      </c>
      <c r="N513" s="5">
        <f t="shared" si="8"/>
        <v>0</v>
      </c>
      <c r="O513" s="5">
        <f ca="1">IFERROR(SUM(OFFSET(Tableau2[[#This Row],[MLP]],1,1,Tableau2[[#This Row],[nb sous niveau]],1)),"")</f>
        <v>98.379768000000013</v>
      </c>
      <c r="P513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513" s="5" cm="1">
        <f t="array" aca="1" ref="Q51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98.379768000000013</v>
      </c>
      <c r="R513" s="4" t="s">
        <v>26</v>
      </c>
      <c r="S513" s="5">
        <v>4.5659999999999998</v>
      </c>
      <c r="T513" s="5">
        <v>31.489239999999999</v>
      </c>
    </row>
    <row r="514" spans="1:20" x14ac:dyDescent="0.2">
      <c r="A514" s="3">
        <v>94010000</v>
      </c>
      <c r="B514" s="4" t="s">
        <v>19</v>
      </c>
      <c r="C514" s="3">
        <v>6</v>
      </c>
      <c r="D514" s="3">
        <f>IF(Tableau2[[#This Row],[Parent]]="oui",Tableau2[[#This Row],[Niveau]]+1,IF(B513="oui",Tableau2[[#This Row],[Niveau]]+1,D513))</f>
        <v>7</v>
      </c>
      <c r="E514" s="3" cm="1">
        <f t="array" ref="E514">MIN(IFERROR(IF(D514-{0;1;2;3;4;5;6;7}&gt;=0,MATCH(D514-{0;1;2;3;4;5;6;7},D515:D$828,0)-1,""),""))</f>
        <v>0</v>
      </c>
      <c r="F514" s="4" t="s">
        <v>20</v>
      </c>
      <c r="G514" s="4" t="s">
        <v>252</v>
      </c>
      <c r="H514" s="4" t="s">
        <v>253</v>
      </c>
      <c r="I514" s="4" t="s">
        <v>18</v>
      </c>
      <c r="J514" s="4" t="s">
        <v>18</v>
      </c>
      <c r="K514" s="5">
        <v>6.4</v>
      </c>
      <c r="L514" s="5">
        <v>27.43</v>
      </c>
      <c r="M514" s="5">
        <f>IFERROR(_xlfn.XLOOKUP(Tableau2[[#This Row],[Groupe rem. article]],remises!$B$2:$B$5,remises!$C$2:$C$5),0)</f>
        <v>0.57999999999999996</v>
      </c>
      <c r="N514" s="5">
        <f t="shared" si="8"/>
        <v>0</v>
      </c>
      <c r="O514" s="5" t="str">
        <f ca="1">IFERROR(SUM(OFFSET(Tableau2[[#This Row],[MLP]],1,1,Tableau2[[#This Row],[nb sous niveau]],1)),"")</f>
        <v/>
      </c>
      <c r="P514" s="5">
        <f>IF(Tableau2[[#This Row],[Type Ligne Richel]]="détail",Tableau2[[#This Row],[Quantité Totale]]*Tableau2[[#This Row],[Prix unitaire HT]]*(1-Tableau2[[#This Row],[% remise ligne]])*(1+Tableau2[[#This Row],[comm]]),"")</f>
        <v>73.73184000000002</v>
      </c>
      <c r="Q514" s="5" cm="1">
        <f t="array" aca="1" ref="Q51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73.73184000000002</v>
      </c>
      <c r="R514" s="4" t="s">
        <v>26</v>
      </c>
      <c r="S514" s="5">
        <v>4.12</v>
      </c>
      <c r="T514" s="5">
        <v>26.367999999999999</v>
      </c>
    </row>
    <row r="515" spans="1:20" x14ac:dyDescent="0.2">
      <c r="A515" s="3">
        <v>94020000</v>
      </c>
      <c r="B515" s="4" t="s">
        <v>19</v>
      </c>
      <c r="C515" s="3">
        <v>6</v>
      </c>
      <c r="D515" s="3">
        <f>IF(Tableau2[[#This Row],[Parent]]="oui",Tableau2[[#This Row],[Niveau]]+1,IF(B514="oui",Tableau2[[#This Row],[Niveau]]+1,D514))</f>
        <v>7</v>
      </c>
      <c r="E515" s="3" cm="1">
        <f t="array" ref="E515">MIN(IFERROR(IF(D515-{0;1;2;3;4;5;6;7}&gt;=0,MATCH(D515-{0;1;2;3;4;5;6;7},D516:D$828,0)-1,""),""))</f>
        <v>0</v>
      </c>
      <c r="F515" s="4" t="s">
        <v>20</v>
      </c>
      <c r="G515" s="4" t="s">
        <v>205</v>
      </c>
      <c r="H515" s="4" t="s">
        <v>206</v>
      </c>
      <c r="I515" s="4" t="s">
        <v>18</v>
      </c>
      <c r="J515" s="4" t="s">
        <v>18</v>
      </c>
      <c r="K515" s="5">
        <v>10.68</v>
      </c>
      <c r="L515" s="5">
        <v>2.73</v>
      </c>
      <c r="M515" s="5">
        <f>IFERROR(_xlfn.XLOOKUP(Tableau2[[#This Row],[Groupe rem. article]],remises!$B$2:$B$5,remises!$C$2:$C$5),0)</f>
        <v>0.53</v>
      </c>
      <c r="N515" s="5">
        <f t="shared" si="8"/>
        <v>0</v>
      </c>
      <c r="O515" s="5" t="str">
        <f ca="1">IFERROR(SUM(OFFSET(Tableau2[[#This Row],[MLP]],1,1,Tableau2[[#This Row],[nb sous niveau]],1)),"")</f>
        <v/>
      </c>
      <c r="P515" s="5">
        <f>IF(Tableau2[[#This Row],[Type Ligne Richel]]="détail",Tableau2[[#This Row],[Quantité Totale]]*Tableau2[[#This Row],[Prix unitaire HT]]*(1-Tableau2[[#This Row],[% remise ligne]])*(1+Tableau2[[#This Row],[comm]]),"")</f>
        <v>13.703507999999998</v>
      </c>
      <c r="Q515" s="5" cm="1">
        <f t="array" aca="1" ref="Q51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13.703507999999998</v>
      </c>
      <c r="R515" s="4" t="s">
        <v>35</v>
      </c>
      <c r="S515" s="5">
        <v>0.3</v>
      </c>
      <c r="T515" s="5">
        <v>3.2040000000000002</v>
      </c>
    </row>
    <row r="516" spans="1:20" x14ac:dyDescent="0.2">
      <c r="A516" s="3">
        <v>94030000</v>
      </c>
      <c r="B516" s="4" t="s">
        <v>19</v>
      </c>
      <c r="C516" s="3">
        <v>6</v>
      </c>
      <c r="D516" s="3">
        <f>IF(Tableau2[[#This Row],[Parent]]="oui",Tableau2[[#This Row],[Niveau]]+1,IF(B515="oui",Tableau2[[#This Row],[Niveau]]+1,D515))</f>
        <v>7</v>
      </c>
      <c r="E516" s="3" cm="1">
        <f t="array" ref="E516">MIN(IFERROR(IF(D516-{0;1;2;3;4;5;6;7}&gt;=0,MATCH(D516-{0;1;2;3;4;5;6;7},D517:D$828,0)-1,""),""))</f>
        <v>0</v>
      </c>
      <c r="F516" s="4" t="s">
        <v>20</v>
      </c>
      <c r="G516" s="4" t="s">
        <v>207</v>
      </c>
      <c r="H516" s="4" t="s">
        <v>208</v>
      </c>
      <c r="I516" s="4" t="s">
        <v>18</v>
      </c>
      <c r="J516" s="4" t="s">
        <v>18</v>
      </c>
      <c r="K516" s="5">
        <v>10.68</v>
      </c>
      <c r="L516" s="5">
        <v>1.45</v>
      </c>
      <c r="M516" s="5">
        <f>IFERROR(_xlfn.XLOOKUP(Tableau2[[#This Row],[Groupe rem. article]],remises!$B$2:$B$5,remises!$C$2:$C$5),0)</f>
        <v>0.53</v>
      </c>
      <c r="N516" s="5">
        <f t="shared" si="8"/>
        <v>0</v>
      </c>
      <c r="O516" s="5" t="str">
        <f ca="1">IFERROR(SUM(OFFSET(Tableau2[[#This Row],[MLP]],1,1,Tableau2[[#This Row],[nb sous niveau]],1)),"")</f>
        <v/>
      </c>
      <c r="P516" s="5">
        <f>IF(Tableau2[[#This Row],[Type Ligne Richel]]="détail",Tableau2[[#This Row],[Quantité Totale]]*Tableau2[[#This Row],[Prix unitaire HT]]*(1-Tableau2[[#This Row],[% remise ligne]])*(1+Tableau2[[#This Row],[comm]]),"")</f>
        <v>7.2784199999999988</v>
      </c>
      <c r="Q516" s="5" cm="1">
        <f t="array" aca="1" ref="Q51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7.2784199999999988</v>
      </c>
      <c r="R516" s="4" t="s">
        <v>35</v>
      </c>
      <c r="S516" s="5">
        <v>0.14299999999999999</v>
      </c>
      <c r="T516" s="5">
        <v>1.5272399999999999</v>
      </c>
    </row>
    <row r="517" spans="1:20" x14ac:dyDescent="0.2">
      <c r="A517" s="3">
        <v>94040000</v>
      </c>
      <c r="B517" s="4" t="s">
        <v>19</v>
      </c>
      <c r="C517" s="3">
        <v>6</v>
      </c>
      <c r="D517" s="3">
        <f>IF(Tableau2[[#This Row],[Parent]]="oui",Tableau2[[#This Row],[Niveau]]+1,IF(B516="oui",Tableau2[[#This Row],[Niveau]]+1,D516))</f>
        <v>7</v>
      </c>
      <c r="E517" s="3" cm="1">
        <f t="array" ref="E517">MIN(IFERROR(IF(D517-{0;1;2;3;4;5;6;7}&gt;=0,MATCH(D517-{0;1;2;3;4;5;6;7},D518:D$828,0)-1,""),""))</f>
        <v>0</v>
      </c>
      <c r="F517" s="4" t="s">
        <v>20</v>
      </c>
      <c r="G517" s="4" t="s">
        <v>187</v>
      </c>
      <c r="H517" s="4" t="s">
        <v>188</v>
      </c>
      <c r="I517" s="4" t="s">
        <v>18</v>
      </c>
      <c r="J517" s="4" t="s">
        <v>18</v>
      </c>
      <c r="K517" s="5">
        <v>130</v>
      </c>
      <c r="L517" s="5">
        <v>0.06</v>
      </c>
      <c r="M517" s="5">
        <f>IFERROR(_xlfn.XLOOKUP(Tableau2[[#This Row],[Groupe rem. article]],remises!$B$2:$B$5,remises!$C$2:$C$5),0)</f>
        <v>0.53</v>
      </c>
      <c r="N517" s="5">
        <f t="shared" si="8"/>
        <v>0</v>
      </c>
      <c r="O517" s="5" t="str">
        <f ca="1">IFERROR(SUM(OFFSET(Tableau2[[#This Row],[MLP]],1,1,Tableau2[[#This Row],[nb sous niveau]],1)),"")</f>
        <v/>
      </c>
      <c r="P517" s="5">
        <f>IF(Tableau2[[#This Row],[Type Ligne Richel]]="détail",Tableau2[[#This Row],[Quantité Totale]]*Tableau2[[#This Row],[Prix unitaire HT]]*(1-Tableau2[[#This Row],[% remise ligne]])*(1+Tableau2[[#This Row],[comm]]),"")</f>
        <v>3.6659999999999999</v>
      </c>
      <c r="Q517" s="5" cm="1">
        <f t="array" aca="1" ref="Q51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3.6659999999999999</v>
      </c>
      <c r="R517" s="4" t="s">
        <v>35</v>
      </c>
      <c r="S517" s="5">
        <v>3.0000000000000001E-3</v>
      </c>
      <c r="T517" s="5">
        <v>0.39</v>
      </c>
    </row>
    <row r="518" spans="1:20" x14ac:dyDescent="0.2">
      <c r="A518" s="3">
        <v>95000000</v>
      </c>
      <c r="B518" s="4" t="s">
        <v>14</v>
      </c>
      <c r="C518" s="3">
        <v>3</v>
      </c>
      <c r="D518" s="3">
        <f>IF(Tableau2[[#This Row],[Parent]]="oui",Tableau2[[#This Row],[Niveau]]+1,IF(B517="oui",Tableau2[[#This Row],[Niveau]]+1,D517))</f>
        <v>4</v>
      </c>
      <c r="E518" s="3" cm="1">
        <f t="array" ref="E518">MIN(IFERROR(IF(D518-{0;1;2;3;4;5;6;7}&gt;=0,MATCH(D518-{0;1;2;3;4;5;6;7},D519:D$828,0)-1,""),""))</f>
        <v>100</v>
      </c>
      <c r="F518" s="4" t="s">
        <v>15</v>
      </c>
      <c r="G518" s="4" t="s">
        <v>18</v>
      </c>
      <c r="H518" s="4" t="s">
        <v>452</v>
      </c>
      <c r="I518" s="4" t="s">
        <v>18</v>
      </c>
      <c r="J518" s="4" t="s">
        <v>18</v>
      </c>
      <c r="K518" s="5">
        <v>1</v>
      </c>
      <c r="L518" s="5">
        <v>7145.75</v>
      </c>
      <c r="M518" s="5">
        <f>IFERROR(_xlfn.XLOOKUP(Tableau2[[#This Row],[Groupe rem. article]],remises!$B$2:$B$5,remises!$C$2:$C$5),0)</f>
        <v>0</v>
      </c>
      <c r="N518" s="5">
        <f t="shared" si="8"/>
        <v>0</v>
      </c>
      <c r="O518" s="5">
        <f ca="1">IFERROR(SUM(OFFSET(Tableau2[[#This Row],[MLP]],1,1,Tableau2[[#This Row],[nb sous niveau]],1)),"")</f>
        <v>3259.0018999999993</v>
      </c>
      <c r="P518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518" s="5" cm="1">
        <f t="array" aca="1" ref="Q51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3259.0018999999993</v>
      </c>
      <c r="R518" s="4" t="s">
        <v>18</v>
      </c>
      <c r="S518" s="5">
        <v>190.06816190000001</v>
      </c>
      <c r="T518" s="5">
        <v>787.08094759999994</v>
      </c>
    </row>
    <row r="519" spans="1:20" x14ac:dyDescent="0.2">
      <c r="A519" s="3">
        <v>96000000</v>
      </c>
      <c r="B519" s="4" t="s">
        <v>14</v>
      </c>
      <c r="C519" s="3">
        <v>4</v>
      </c>
      <c r="D519" s="3">
        <f>IF(Tableau2[[#This Row],[Parent]]="oui",Tableau2[[#This Row],[Niveau]]+1,IF(B518="oui",Tableau2[[#This Row],[Niveau]]+1,D518))</f>
        <v>5</v>
      </c>
      <c r="E519" s="3" cm="1">
        <f t="array" ref="E519">MIN(IFERROR(IF(D519-{0;1;2;3;4;5;6;7}&gt;=0,MATCH(D519-{0;1;2;3;4;5;6;7},D520:D$828,0)-1,""),""))</f>
        <v>93</v>
      </c>
      <c r="F519" s="4" t="s">
        <v>15</v>
      </c>
      <c r="G519" s="4" t="s">
        <v>18</v>
      </c>
      <c r="H519" s="4" t="s">
        <v>453</v>
      </c>
      <c r="I519" s="4" t="s">
        <v>18</v>
      </c>
      <c r="J519" s="4" t="s">
        <v>18</v>
      </c>
      <c r="K519" s="5">
        <v>1</v>
      </c>
      <c r="L519" s="5">
        <v>6643.51</v>
      </c>
      <c r="M519" s="5">
        <f>IFERROR(_xlfn.XLOOKUP(Tableau2[[#This Row],[Groupe rem. article]],remises!$B$2:$B$5,remises!$C$2:$C$5),0)</f>
        <v>0</v>
      </c>
      <c r="N519" s="5">
        <f t="shared" si="8"/>
        <v>0</v>
      </c>
      <c r="O519" s="5">
        <f ca="1">IFERROR(SUM(OFFSET(Tableau2[[#This Row],[MLP]],1,1,Tableau2[[#This Row],[nb sous niveau]],1)),"")</f>
        <v>2909.6218999999992</v>
      </c>
      <c r="P519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519" s="5" cm="1">
        <f t="array" aca="1" ref="Q51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2909.6218999999992</v>
      </c>
      <c r="R519" s="4" t="s">
        <v>18</v>
      </c>
      <c r="S519" s="5">
        <v>179.9351619</v>
      </c>
      <c r="T519" s="5">
        <v>743.86094760000003</v>
      </c>
    </row>
    <row r="520" spans="1:20" x14ac:dyDescent="0.2">
      <c r="A520" s="3">
        <v>97000000</v>
      </c>
      <c r="B520" s="4" t="s">
        <v>14</v>
      </c>
      <c r="C520" s="3">
        <v>5</v>
      </c>
      <c r="D520" s="3">
        <f>IF(Tableau2[[#This Row],[Parent]]="oui",Tableau2[[#This Row],[Niveau]]+1,IF(B519="oui",Tableau2[[#This Row],[Niveau]]+1,D519))</f>
        <v>6</v>
      </c>
      <c r="E520" s="3" cm="1">
        <f t="array" ref="E520">MIN(IFERROR(IF(D520-{0;1;2;3;4;5;6;7}&gt;=0,MATCH(D520-{0;1;2;3;4;5;6;7},D521:D$828,0)-1,""),""))</f>
        <v>5</v>
      </c>
      <c r="F520" s="4" t="s">
        <v>23</v>
      </c>
      <c r="G520" s="4" t="s">
        <v>454</v>
      </c>
      <c r="H520" s="4" t="s">
        <v>455</v>
      </c>
      <c r="I520" s="4" t="s">
        <v>18</v>
      </c>
      <c r="J520" s="4" t="s">
        <v>18</v>
      </c>
      <c r="K520" s="5">
        <v>2</v>
      </c>
      <c r="L520" s="5">
        <v>508.12</v>
      </c>
      <c r="M520" s="5">
        <f>IFERROR(_xlfn.XLOOKUP(Tableau2[[#This Row],[Groupe rem. article]],remises!$B$2:$B$5,remises!$C$2:$C$5),0)</f>
        <v>0.57999999999999996</v>
      </c>
      <c r="N520" s="5">
        <f t="shared" si="8"/>
        <v>0</v>
      </c>
      <c r="O520" s="5">
        <f ca="1">IFERROR(SUM(OFFSET(Tableau2[[#This Row],[MLP]],1,1,Tableau2[[#This Row],[nb sous niveau]],1)),"")</f>
        <v>433.71724000000006</v>
      </c>
      <c r="P520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520" s="5" cm="1">
        <f t="array" aca="1" ref="Q52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433.71724000000006</v>
      </c>
      <c r="R520" s="4" t="s">
        <v>26</v>
      </c>
      <c r="S520" s="5">
        <v>9.2260000000000009</v>
      </c>
      <c r="T520" s="5">
        <v>148.8212</v>
      </c>
    </row>
    <row r="521" spans="1:20" x14ac:dyDescent="0.2">
      <c r="A521" s="3">
        <v>97010000</v>
      </c>
      <c r="B521" s="4" t="s">
        <v>19</v>
      </c>
      <c r="C521" s="3">
        <v>6</v>
      </c>
      <c r="D521" s="3">
        <f>IF(Tableau2[[#This Row],[Parent]]="oui",Tableau2[[#This Row],[Niveau]]+1,IF(B520="oui",Tableau2[[#This Row],[Niveau]]+1,D520))</f>
        <v>7</v>
      </c>
      <c r="E521" s="3" cm="1">
        <f t="array" ref="E521">MIN(IFERROR(IF(D521-{0;1;2;3;4;5;6;7}&gt;=0,MATCH(D521-{0;1;2;3;4;5;6;7},D522:D$828,0)-1,""),""))</f>
        <v>0</v>
      </c>
      <c r="F521" s="4" t="s">
        <v>20</v>
      </c>
      <c r="G521" s="4" t="s">
        <v>187</v>
      </c>
      <c r="H521" s="4" t="s">
        <v>188</v>
      </c>
      <c r="I521" s="4" t="s">
        <v>18</v>
      </c>
      <c r="J521" s="4" t="s">
        <v>18</v>
      </c>
      <c r="K521" s="5">
        <v>320</v>
      </c>
      <c r="L521" s="5">
        <v>0.06</v>
      </c>
      <c r="M521" s="5">
        <f>IFERROR(_xlfn.XLOOKUP(Tableau2[[#This Row],[Groupe rem. article]],remises!$B$2:$B$5,remises!$C$2:$C$5),0)</f>
        <v>0.53</v>
      </c>
      <c r="N521" s="5">
        <f t="shared" si="8"/>
        <v>0</v>
      </c>
      <c r="O521" s="5" t="str">
        <f ca="1">IFERROR(SUM(OFFSET(Tableau2[[#This Row],[MLP]],1,1,Tableau2[[#This Row],[nb sous niveau]],1)),"")</f>
        <v/>
      </c>
      <c r="P521" s="5">
        <f>IF(Tableau2[[#This Row],[Type Ligne Richel]]="détail",Tableau2[[#This Row],[Quantité Totale]]*Tableau2[[#This Row],[Prix unitaire HT]]*(1-Tableau2[[#This Row],[% remise ligne]])*(1+Tableau2[[#This Row],[comm]]),"")</f>
        <v>9.0239999999999991</v>
      </c>
      <c r="Q521" s="5" cm="1">
        <f t="array" aca="1" ref="Q52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9.0239999999999991</v>
      </c>
      <c r="R521" s="4" t="s">
        <v>35</v>
      </c>
      <c r="S521" s="5">
        <v>3.0000000000000001E-3</v>
      </c>
      <c r="T521" s="5">
        <v>0.96</v>
      </c>
    </row>
    <row r="522" spans="1:20" x14ac:dyDescent="0.2">
      <c r="A522" s="3">
        <v>97020000</v>
      </c>
      <c r="B522" s="4" t="s">
        <v>19</v>
      </c>
      <c r="C522" s="3">
        <v>6</v>
      </c>
      <c r="D522" s="3">
        <f>IF(Tableau2[[#This Row],[Parent]]="oui",Tableau2[[#This Row],[Niveau]]+1,IF(B521="oui",Tableau2[[#This Row],[Niveau]]+1,D521))</f>
        <v>7</v>
      </c>
      <c r="E522" s="3" cm="1">
        <f t="array" ref="E522">MIN(IFERROR(IF(D522-{0;1;2;3;4;5;6;7}&gt;=0,MATCH(D522-{0;1;2;3;4;5;6;7},D523:D$828,0)-1,""),""))</f>
        <v>0</v>
      </c>
      <c r="F522" s="4" t="s">
        <v>20</v>
      </c>
      <c r="G522" s="4" t="s">
        <v>252</v>
      </c>
      <c r="H522" s="4" t="s">
        <v>253</v>
      </c>
      <c r="I522" s="4" t="s">
        <v>18</v>
      </c>
      <c r="J522" s="4" t="s">
        <v>18</v>
      </c>
      <c r="K522" s="5">
        <v>17</v>
      </c>
      <c r="L522" s="5">
        <v>27.43</v>
      </c>
      <c r="M522" s="5">
        <f>IFERROR(_xlfn.XLOOKUP(Tableau2[[#This Row],[Groupe rem. article]],remises!$B$2:$B$5,remises!$C$2:$C$5),0)</f>
        <v>0.57999999999999996</v>
      </c>
      <c r="N522" s="5">
        <f t="shared" si="8"/>
        <v>0</v>
      </c>
      <c r="O522" s="5" t="str">
        <f ca="1">IFERROR(SUM(OFFSET(Tableau2[[#This Row],[MLP]],1,1,Tableau2[[#This Row],[nb sous niveau]],1)),"")</f>
        <v/>
      </c>
      <c r="P522" s="5">
        <f>IF(Tableau2[[#This Row],[Type Ligne Richel]]="détail",Tableau2[[#This Row],[Quantité Totale]]*Tableau2[[#This Row],[Prix unitaire HT]]*(1-Tableau2[[#This Row],[% remise ligne]])*(1+Tableau2[[#This Row],[comm]]),"")</f>
        <v>195.85020000000003</v>
      </c>
      <c r="Q522" s="5" cm="1">
        <f t="array" aca="1" ref="Q52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195.85020000000003</v>
      </c>
      <c r="R522" s="4" t="s">
        <v>26</v>
      </c>
      <c r="S522" s="5">
        <v>4.12</v>
      </c>
      <c r="T522" s="5">
        <v>70.040000000000006</v>
      </c>
    </row>
    <row r="523" spans="1:20" x14ac:dyDescent="0.2">
      <c r="A523" s="3">
        <v>97030000</v>
      </c>
      <c r="B523" s="4" t="s">
        <v>19</v>
      </c>
      <c r="C523" s="3">
        <v>6</v>
      </c>
      <c r="D523" s="3">
        <f>IF(Tableau2[[#This Row],[Parent]]="oui",Tableau2[[#This Row],[Niveau]]+1,IF(B522="oui",Tableau2[[#This Row],[Niveau]]+1,D522))</f>
        <v>7</v>
      </c>
      <c r="E523" s="3" cm="1">
        <f t="array" ref="E523">MIN(IFERROR(IF(D523-{0;1;2;3;4;5;6;7}&gt;=0,MATCH(D523-{0;1;2;3;4;5;6;7},D524:D$828,0)-1,""),""))</f>
        <v>0</v>
      </c>
      <c r="F523" s="4" t="s">
        <v>20</v>
      </c>
      <c r="G523" s="4" t="s">
        <v>205</v>
      </c>
      <c r="H523" s="4" t="s">
        <v>206</v>
      </c>
      <c r="I523" s="4" t="s">
        <v>18</v>
      </c>
      <c r="J523" s="4" t="s">
        <v>18</v>
      </c>
      <c r="K523" s="5">
        <v>28.4</v>
      </c>
      <c r="L523" s="5">
        <v>2.73</v>
      </c>
      <c r="M523" s="5">
        <f>IFERROR(_xlfn.XLOOKUP(Tableau2[[#This Row],[Groupe rem. article]],remises!$B$2:$B$5,remises!$C$2:$C$5),0)</f>
        <v>0.53</v>
      </c>
      <c r="N523" s="5">
        <f t="shared" si="8"/>
        <v>0</v>
      </c>
      <c r="O523" s="5" t="str">
        <f ca="1">IFERROR(SUM(OFFSET(Tableau2[[#This Row],[MLP]],1,1,Tableau2[[#This Row],[nb sous niveau]],1)),"")</f>
        <v/>
      </c>
      <c r="P523" s="5">
        <f>IF(Tableau2[[#This Row],[Type Ligne Richel]]="détail",Tableau2[[#This Row],[Quantité Totale]]*Tableau2[[#This Row],[Prix unitaire HT]]*(1-Tableau2[[#This Row],[% remise ligne]])*(1+Tableau2[[#This Row],[comm]]),"")</f>
        <v>36.440039999999996</v>
      </c>
      <c r="Q523" s="5" cm="1">
        <f t="array" aca="1" ref="Q52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36.440039999999996</v>
      </c>
      <c r="R523" s="4" t="s">
        <v>35</v>
      </c>
      <c r="S523" s="5">
        <v>0.3</v>
      </c>
      <c r="T523" s="5">
        <v>8.52</v>
      </c>
    </row>
    <row r="524" spans="1:20" x14ac:dyDescent="0.2">
      <c r="A524" s="3">
        <v>97040000</v>
      </c>
      <c r="B524" s="4" t="s">
        <v>19</v>
      </c>
      <c r="C524" s="3">
        <v>6</v>
      </c>
      <c r="D524" s="3">
        <f>IF(Tableau2[[#This Row],[Parent]]="oui",Tableau2[[#This Row],[Niveau]]+1,IF(B523="oui",Tableau2[[#This Row],[Niveau]]+1,D523))</f>
        <v>7</v>
      </c>
      <c r="E524" s="3" cm="1">
        <f t="array" ref="E524">MIN(IFERROR(IF(D524-{0;1;2;3;4;5;6;7}&gt;=0,MATCH(D524-{0;1;2;3;4;5;6;7},D525:D$828,0)-1,""),""))</f>
        <v>0</v>
      </c>
      <c r="F524" s="4" t="s">
        <v>20</v>
      </c>
      <c r="G524" s="4" t="s">
        <v>207</v>
      </c>
      <c r="H524" s="4" t="s">
        <v>208</v>
      </c>
      <c r="I524" s="4" t="s">
        <v>18</v>
      </c>
      <c r="J524" s="4" t="s">
        <v>18</v>
      </c>
      <c r="K524" s="5">
        <v>28.4</v>
      </c>
      <c r="L524" s="5">
        <v>1.45</v>
      </c>
      <c r="M524" s="5">
        <f>IFERROR(_xlfn.XLOOKUP(Tableau2[[#This Row],[Groupe rem. article]],remises!$B$2:$B$5,remises!$C$2:$C$5),0)</f>
        <v>0.53</v>
      </c>
      <c r="N524" s="5">
        <f t="shared" si="8"/>
        <v>0</v>
      </c>
      <c r="O524" s="5" t="str">
        <f ca="1">IFERROR(SUM(OFFSET(Tableau2[[#This Row],[MLP]],1,1,Tableau2[[#This Row],[nb sous niveau]],1)),"")</f>
        <v/>
      </c>
      <c r="P524" s="5">
        <f>IF(Tableau2[[#This Row],[Type Ligne Richel]]="détail",Tableau2[[#This Row],[Quantité Totale]]*Tableau2[[#This Row],[Prix unitaire HT]]*(1-Tableau2[[#This Row],[% remise ligne]])*(1+Tableau2[[#This Row],[comm]]),"")</f>
        <v>19.354599999999998</v>
      </c>
      <c r="Q524" s="5" cm="1">
        <f t="array" aca="1" ref="Q52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19.354599999999998</v>
      </c>
      <c r="R524" s="4" t="s">
        <v>35</v>
      </c>
      <c r="S524" s="5">
        <v>0.14299999999999999</v>
      </c>
      <c r="T524" s="5">
        <v>4.0612000000000004</v>
      </c>
    </row>
    <row r="525" spans="1:20" x14ac:dyDescent="0.2">
      <c r="A525" s="3">
        <v>97050000</v>
      </c>
      <c r="B525" s="4" t="s">
        <v>19</v>
      </c>
      <c r="C525" s="3">
        <v>6</v>
      </c>
      <c r="D525" s="3">
        <f>IF(Tableau2[[#This Row],[Parent]]="oui",Tableau2[[#This Row],[Niveau]]+1,IF(B524="oui",Tableau2[[#This Row],[Niveau]]+1,D524))</f>
        <v>7</v>
      </c>
      <c r="E525" s="3" cm="1">
        <f t="array" ref="E525">MIN(IFERROR(IF(D525-{0;1;2;3;4;5;6;7}&gt;=0,MATCH(D525-{0;1;2;3;4;5;6;7},D526:D$828,0)-1,""),""))</f>
        <v>0</v>
      </c>
      <c r="F525" s="4" t="s">
        <v>20</v>
      </c>
      <c r="G525" s="4" t="s">
        <v>390</v>
      </c>
      <c r="H525" s="4" t="s">
        <v>391</v>
      </c>
      <c r="I525" s="4" t="s">
        <v>18</v>
      </c>
      <c r="J525" s="4" t="s">
        <v>18</v>
      </c>
      <c r="K525" s="5">
        <v>14</v>
      </c>
      <c r="L525" s="5">
        <v>29.43</v>
      </c>
      <c r="M525" s="5">
        <f>IFERROR(_xlfn.XLOOKUP(Tableau2[[#This Row],[Groupe rem. article]],remises!$B$2:$B$5,remises!$C$2:$C$5),0)</f>
        <v>0.57999999999999996</v>
      </c>
      <c r="N525" s="5">
        <f t="shared" si="8"/>
        <v>0</v>
      </c>
      <c r="O525" s="5" t="str">
        <f ca="1">IFERROR(SUM(OFFSET(Tableau2[[#This Row],[MLP]],1,1,Tableau2[[#This Row],[nb sous niveau]],1)),"")</f>
        <v/>
      </c>
      <c r="P525" s="5">
        <f>IF(Tableau2[[#This Row],[Type Ligne Richel]]="détail",Tableau2[[#This Row],[Quantité Totale]]*Tableau2[[#This Row],[Prix unitaire HT]]*(1-Tableau2[[#This Row],[% remise ligne]])*(1+Tableau2[[#This Row],[comm]]),"")</f>
        <v>173.04840000000002</v>
      </c>
      <c r="Q525" s="5" cm="1">
        <f t="array" aca="1" ref="Q52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173.04840000000002</v>
      </c>
      <c r="R525" s="4" t="s">
        <v>26</v>
      </c>
      <c r="S525" s="5">
        <v>4.66</v>
      </c>
      <c r="T525" s="5">
        <v>65.239999999999995</v>
      </c>
    </row>
    <row r="526" spans="1:20" x14ac:dyDescent="0.2">
      <c r="A526" s="3">
        <v>98000000</v>
      </c>
      <c r="B526" s="4" t="s">
        <v>14</v>
      </c>
      <c r="C526" s="3">
        <v>5</v>
      </c>
      <c r="D526" s="3">
        <f>IF(Tableau2[[#This Row],[Parent]]="oui",Tableau2[[#This Row],[Niveau]]+1,IF(B525="oui",Tableau2[[#This Row],[Niveau]]+1,D525))</f>
        <v>6</v>
      </c>
      <c r="E526" s="3" cm="1">
        <f t="array" ref="E526">MIN(IFERROR(IF(D526-{0;1;2;3;4;5;6;7}&gt;=0,MATCH(D526-{0;1;2;3;4;5;6;7},D527:D$828,0)-1,""),""))</f>
        <v>72</v>
      </c>
      <c r="F526" s="4" t="s">
        <v>23</v>
      </c>
      <c r="G526" s="4" t="s">
        <v>456</v>
      </c>
      <c r="H526" s="4" t="s">
        <v>457</v>
      </c>
      <c r="I526" s="4" t="s">
        <v>18</v>
      </c>
      <c r="J526" s="4" t="s">
        <v>18</v>
      </c>
      <c r="K526" s="5">
        <v>2</v>
      </c>
      <c r="L526" s="5">
        <v>2335.41</v>
      </c>
      <c r="M526" s="5">
        <f>IFERROR(_xlfn.XLOOKUP(Tableau2[[#This Row],[Groupe rem. article]],remises!$B$2:$B$5,remises!$C$2:$C$5),0)</f>
        <v>0</v>
      </c>
      <c r="N526" s="5">
        <f t="shared" si="8"/>
        <v>0</v>
      </c>
      <c r="O526" s="5">
        <f ca="1">IFERROR(SUM(OFFSET(Tableau2[[#This Row],[MLP]],1,1,Tableau2[[#This Row],[nb sous niveau]],1)),"")</f>
        <v>2052.3986599999998</v>
      </c>
      <c r="P52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526" s="5" cm="1">
        <f t="array" aca="1" ref="Q52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2052.3986599999998</v>
      </c>
      <c r="R526" s="4" t="s">
        <v>18</v>
      </c>
      <c r="S526" s="5">
        <v>154.72616189999999</v>
      </c>
      <c r="T526" s="5">
        <v>479.02874759999997</v>
      </c>
    </row>
    <row r="527" spans="1:20" x14ac:dyDescent="0.2">
      <c r="A527" s="3">
        <v>98010000</v>
      </c>
      <c r="B527" s="4" t="s">
        <v>19</v>
      </c>
      <c r="C527" s="3">
        <v>6</v>
      </c>
      <c r="D527" s="3">
        <f>IF(Tableau2[[#This Row],[Parent]]="oui",Tableau2[[#This Row],[Niveau]]+1,IF(B526="oui",Tableau2[[#This Row],[Niveau]]+1,D526))</f>
        <v>7</v>
      </c>
      <c r="E527" s="3" cm="1">
        <f t="array" ref="E527">MIN(IFERROR(IF(D527-{0;1;2;3;4;5;6;7}&gt;=0,MATCH(D527-{0;1;2;3;4;5;6;7},D528:D$828,0)-1,""),""))</f>
        <v>0</v>
      </c>
      <c r="F527" s="4" t="s">
        <v>20</v>
      </c>
      <c r="G527" s="4" t="s">
        <v>458</v>
      </c>
      <c r="H527" s="4" t="s">
        <v>459</v>
      </c>
      <c r="I527" s="4" t="s">
        <v>18</v>
      </c>
      <c r="J527" s="4" t="s">
        <v>18</v>
      </c>
      <c r="K527" s="5">
        <v>2</v>
      </c>
      <c r="L527" s="5">
        <v>15.62</v>
      </c>
      <c r="M527" s="5">
        <f>IFERROR(_xlfn.XLOOKUP(Tableau2[[#This Row],[Groupe rem. article]],remises!$B$2:$B$5,remises!$C$2:$C$5),0)</f>
        <v>0.57999999999999996</v>
      </c>
      <c r="N527" s="5">
        <f t="shared" si="8"/>
        <v>0</v>
      </c>
      <c r="O527" s="5" t="str">
        <f ca="1">IFERROR(SUM(OFFSET(Tableau2[[#This Row],[MLP]],1,1,Tableau2[[#This Row],[nb sous niveau]],1)),"")</f>
        <v/>
      </c>
      <c r="P527" s="5">
        <f>IF(Tableau2[[#This Row],[Type Ligne Richel]]="détail",Tableau2[[#This Row],[Quantité Totale]]*Tableau2[[#This Row],[Prix unitaire HT]]*(1-Tableau2[[#This Row],[% remise ligne]])*(1+Tableau2[[#This Row],[comm]]),"")</f>
        <v>13.120800000000001</v>
      </c>
      <c r="Q527" s="5" cm="1">
        <f t="array" aca="1" ref="Q52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13.120800000000001</v>
      </c>
      <c r="R527" s="4" t="s">
        <v>26</v>
      </c>
      <c r="S527" s="5">
        <v>2.1659999999999999</v>
      </c>
      <c r="T527" s="5">
        <v>4.3319999999999999</v>
      </c>
    </row>
    <row r="528" spans="1:20" x14ac:dyDescent="0.2">
      <c r="A528" s="3">
        <v>98020000</v>
      </c>
      <c r="B528" s="4" t="s">
        <v>19</v>
      </c>
      <c r="C528" s="3">
        <v>6</v>
      </c>
      <c r="D528" s="3">
        <f>IF(Tableau2[[#This Row],[Parent]]="oui",Tableau2[[#This Row],[Niveau]]+1,IF(B527="oui",Tableau2[[#This Row],[Niveau]]+1,D527))</f>
        <v>7</v>
      </c>
      <c r="E528" s="3" cm="1">
        <f t="array" ref="E528">MIN(IFERROR(IF(D528-{0;1;2;3;4;5;6;7}&gt;=0,MATCH(D528-{0;1;2;3;4;5;6;7},D529:D$828,0)-1,""),""))</f>
        <v>0</v>
      </c>
      <c r="F528" s="4" t="s">
        <v>20</v>
      </c>
      <c r="G528" s="4" t="s">
        <v>460</v>
      </c>
      <c r="H528" s="4" t="s">
        <v>461</v>
      </c>
      <c r="I528" s="4" t="s">
        <v>18</v>
      </c>
      <c r="J528" s="4" t="s">
        <v>18</v>
      </c>
      <c r="K528" s="5">
        <v>2</v>
      </c>
      <c r="L528" s="5">
        <v>59.04</v>
      </c>
      <c r="M528" s="5">
        <f>IFERROR(_xlfn.XLOOKUP(Tableau2[[#This Row],[Groupe rem. article]],remises!$B$2:$B$5,remises!$C$2:$C$5),0)</f>
        <v>0.57999999999999996</v>
      </c>
      <c r="N528" s="5">
        <f t="shared" si="8"/>
        <v>0</v>
      </c>
      <c r="O528" s="5" t="str">
        <f ca="1">IFERROR(SUM(OFFSET(Tableau2[[#This Row],[MLP]],1,1,Tableau2[[#This Row],[nb sous niveau]],1)),"")</f>
        <v/>
      </c>
      <c r="P528" s="5">
        <f>IF(Tableau2[[#This Row],[Type Ligne Richel]]="détail",Tableau2[[#This Row],[Quantité Totale]]*Tableau2[[#This Row],[Prix unitaire HT]]*(1-Tableau2[[#This Row],[% remise ligne]])*(1+Tableau2[[#This Row],[comm]]),"")</f>
        <v>49.593600000000002</v>
      </c>
      <c r="Q528" s="5" cm="1">
        <f t="array" aca="1" ref="Q52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49.593600000000002</v>
      </c>
      <c r="R528" s="4" t="s">
        <v>26</v>
      </c>
      <c r="S528" s="5">
        <v>9.0775000000000006</v>
      </c>
      <c r="T528" s="5">
        <v>18.155000000000001</v>
      </c>
    </row>
    <row r="529" spans="1:20" x14ac:dyDescent="0.2">
      <c r="A529" s="3">
        <v>98030000</v>
      </c>
      <c r="B529" s="4" t="s">
        <v>19</v>
      </c>
      <c r="C529" s="3">
        <v>6</v>
      </c>
      <c r="D529" s="3">
        <f>IF(Tableau2[[#This Row],[Parent]]="oui",Tableau2[[#This Row],[Niveau]]+1,IF(B528="oui",Tableau2[[#This Row],[Niveau]]+1,D528))</f>
        <v>7</v>
      </c>
      <c r="E529" s="3" cm="1">
        <f t="array" ref="E529">MIN(IFERROR(IF(D529-{0;1;2;3;4;5;6;7}&gt;=0,MATCH(D529-{0;1;2;3;4;5;6;7},D530:D$828,0)-1,""),""))</f>
        <v>0</v>
      </c>
      <c r="F529" s="4" t="s">
        <v>20</v>
      </c>
      <c r="G529" s="4" t="s">
        <v>462</v>
      </c>
      <c r="H529" s="4" t="s">
        <v>463</v>
      </c>
      <c r="I529" s="4" t="s">
        <v>18</v>
      </c>
      <c r="J529" s="4" t="s">
        <v>18</v>
      </c>
      <c r="K529" s="5">
        <v>2</v>
      </c>
      <c r="L529" s="5">
        <v>24.9</v>
      </c>
      <c r="M529" s="5">
        <f>IFERROR(_xlfn.XLOOKUP(Tableau2[[#This Row],[Groupe rem. article]],remises!$B$2:$B$5,remises!$C$2:$C$5),0)</f>
        <v>0.57999999999999996</v>
      </c>
      <c r="N529" s="5">
        <f t="shared" si="8"/>
        <v>0</v>
      </c>
      <c r="O529" s="5" t="str">
        <f ca="1">IFERROR(SUM(OFFSET(Tableau2[[#This Row],[MLP]],1,1,Tableau2[[#This Row],[nb sous niveau]],1)),"")</f>
        <v/>
      </c>
      <c r="P529" s="5">
        <f>IF(Tableau2[[#This Row],[Type Ligne Richel]]="détail",Tableau2[[#This Row],[Quantité Totale]]*Tableau2[[#This Row],[Prix unitaire HT]]*(1-Tableau2[[#This Row],[% remise ligne]])*(1+Tableau2[[#This Row],[comm]]),"")</f>
        <v>20.916</v>
      </c>
      <c r="Q529" s="5" cm="1">
        <f t="array" aca="1" ref="Q52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20.916</v>
      </c>
      <c r="R529" s="4" t="s">
        <v>26</v>
      </c>
      <c r="S529" s="5">
        <v>3.92</v>
      </c>
      <c r="T529" s="5">
        <v>7.84</v>
      </c>
    </row>
    <row r="530" spans="1:20" x14ac:dyDescent="0.2">
      <c r="A530" s="3">
        <v>98040000</v>
      </c>
      <c r="B530" s="4" t="s">
        <v>19</v>
      </c>
      <c r="C530" s="3">
        <v>6</v>
      </c>
      <c r="D530" s="3">
        <f>IF(Tableau2[[#This Row],[Parent]]="oui",Tableau2[[#This Row],[Niveau]]+1,IF(B529="oui",Tableau2[[#This Row],[Niveau]]+1,D529))</f>
        <v>7</v>
      </c>
      <c r="E530" s="3" cm="1">
        <f t="array" ref="E530">MIN(IFERROR(IF(D530-{0;1;2;3;4;5;6;7}&gt;=0,MATCH(D530-{0;1;2;3;4;5;6;7},D531:D$828,0)-1,""),""))</f>
        <v>0</v>
      </c>
      <c r="F530" s="4" t="s">
        <v>20</v>
      </c>
      <c r="G530" s="4" t="s">
        <v>274</v>
      </c>
      <c r="H530" s="4" t="s">
        <v>275</v>
      </c>
      <c r="I530" s="4" t="s">
        <v>18</v>
      </c>
      <c r="J530" s="4" t="s">
        <v>18</v>
      </c>
      <c r="K530" s="5">
        <v>2</v>
      </c>
      <c r="L530" s="5">
        <v>0.65</v>
      </c>
      <c r="M530" s="5">
        <f>IFERROR(_xlfn.XLOOKUP(Tableau2[[#This Row],[Groupe rem. article]],remises!$B$2:$B$5,remises!$C$2:$C$5),0)</f>
        <v>0.53</v>
      </c>
      <c r="N530" s="5">
        <f t="shared" si="8"/>
        <v>0</v>
      </c>
      <c r="O530" s="5" t="str">
        <f ca="1">IFERROR(SUM(OFFSET(Tableau2[[#This Row],[MLP]],1,1,Tableau2[[#This Row],[nb sous niveau]],1)),"")</f>
        <v/>
      </c>
      <c r="P530" s="5">
        <f>IF(Tableau2[[#This Row],[Type Ligne Richel]]="détail",Tableau2[[#This Row],[Quantité Totale]]*Tableau2[[#This Row],[Prix unitaire HT]]*(1-Tableau2[[#This Row],[% remise ligne]])*(1+Tableau2[[#This Row],[comm]]),"")</f>
        <v>0.61099999999999999</v>
      </c>
      <c r="Q530" s="5" cm="1">
        <f t="array" aca="1" ref="Q53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0.61099999999999999</v>
      </c>
      <c r="R530" s="4" t="s">
        <v>35</v>
      </c>
      <c r="S530" s="5">
        <v>0.06</v>
      </c>
      <c r="T530" s="5">
        <v>0.12</v>
      </c>
    </row>
    <row r="531" spans="1:20" x14ac:dyDescent="0.2">
      <c r="A531" s="3">
        <v>98050000</v>
      </c>
      <c r="B531" s="4" t="s">
        <v>19</v>
      </c>
      <c r="C531" s="3">
        <v>6</v>
      </c>
      <c r="D531" s="3">
        <f>IF(Tableau2[[#This Row],[Parent]]="oui",Tableau2[[#This Row],[Niveau]]+1,IF(B530="oui",Tableau2[[#This Row],[Niveau]]+1,D530))</f>
        <v>7</v>
      </c>
      <c r="E531" s="3" cm="1">
        <f t="array" ref="E531">MIN(IFERROR(IF(D531-{0;1;2;3;4;5;6;7}&gt;=0,MATCH(D531-{0;1;2;3;4;5;6;7},D532:D$828,0)-1,""),""))</f>
        <v>0</v>
      </c>
      <c r="F531" s="4" t="s">
        <v>20</v>
      </c>
      <c r="G531" s="4" t="s">
        <v>464</v>
      </c>
      <c r="H531" s="4" t="s">
        <v>465</v>
      </c>
      <c r="I531" s="4" t="s">
        <v>18</v>
      </c>
      <c r="J531" s="4" t="s">
        <v>18</v>
      </c>
      <c r="K531" s="5">
        <v>4</v>
      </c>
      <c r="L531" s="5">
        <v>23.96</v>
      </c>
      <c r="M531" s="5">
        <f>IFERROR(_xlfn.XLOOKUP(Tableau2[[#This Row],[Groupe rem. article]],remises!$B$2:$B$5,remises!$C$2:$C$5),0)</f>
        <v>0.57999999999999996</v>
      </c>
      <c r="N531" s="5">
        <f t="shared" si="8"/>
        <v>0</v>
      </c>
      <c r="O531" s="5" t="str">
        <f ca="1">IFERROR(SUM(OFFSET(Tableau2[[#This Row],[MLP]],1,1,Tableau2[[#This Row],[nb sous niveau]],1)),"")</f>
        <v/>
      </c>
      <c r="P531" s="5">
        <f>IF(Tableau2[[#This Row],[Type Ligne Richel]]="détail",Tableau2[[#This Row],[Quantité Totale]]*Tableau2[[#This Row],[Prix unitaire HT]]*(1-Tableau2[[#This Row],[% remise ligne]])*(1+Tableau2[[#This Row],[comm]]),"")</f>
        <v>40.252800000000008</v>
      </c>
      <c r="Q531" s="5" cm="1">
        <f t="array" aca="1" ref="Q53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40.252800000000008</v>
      </c>
      <c r="R531" s="4" t="s">
        <v>26</v>
      </c>
      <c r="S531" s="5">
        <v>3.3806619000000002</v>
      </c>
      <c r="T531" s="5">
        <v>13.522647600000001</v>
      </c>
    </row>
    <row r="532" spans="1:20" x14ac:dyDescent="0.2">
      <c r="A532" s="3">
        <v>98060000</v>
      </c>
      <c r="B532" s="4" t="s">
        <v>19</v>
      </c>
      <c r="C532" s="3">
        <v>6</v>
      </c>
      <c r="D532" s="3">
        <f>IF(Tableau2[[#This Row],[Parent]]="oui",Tableau2[[#This Row],[Niveau]]+1,IF(B531="oui",Tableau2[[#This Row],[Niveau]]+1,D531))</f>
        <v>7</v>
      </c>
      <c r="E532" s="3" cm="1">
        <f t="array" ref="E532">MIN(IFERROR(IF(D532-{0;1;2;3;4;5;6;7}&gt;=0,MATCH(D532-{0;1;2;3;4;5;6;7},D533:D$828,0)-1,""),""))</f>
        <v>0</v>
      </c>
      <c r="F532" s="4" t="s">
        <v>20</v>
      </c>
      <c r="G532" s="4" t="s">
        <v>466</v>
      </c>
      <c r="H532" s="4" t="s">
        <v>467</v>
      </c>
      <c r="I532" s="4" t="s">
        <v>18</v>
      </c>
      <c r="J532" s="4" t="s">
        <v>18</v>
      </c>
      <c r="K532" s="5">
        <v>4</v>
      </c>
      <c r="L532" s="5">
        <v>2</v>
      </c>
      <c r="M532" s="5">
        <f>IFERROR(_xlfn.XLOOKUP(Tableau2[[#This Row],[Groupe rem. article]],remises!$B$2:$B$5,remises!$C$2:$C$5),0)</f>
        <v>0.53</v>
      </c>
      <c r="N532" s="5">
        <f t="shared" si="8"/>
        <v>0</v>
      </c>
      <c r="O532" s="5" t="str">
        <f ca="1">IFERROR(SUM(OFFSET(Tableau2[[#This Row],[MLP]],1,1,Tableau2[[#This Row],[nb sous niveau]],1)),"")</f>
        <v/>
      </c>
      <c r="P532" s="5">
        <f>IF(Tableau2[[#This Row],[Type Ligne Richel]]="détail",Tableau2[[#This Row],[Quantité Totale]]*Tableau2[[#This Row],[Prix unitaire HT]]*(1-Tableau2[[#This Row],[% remise ligne]])*(1+Tableau2[[#This Row],[comm]]),"")</f>
        <v>3.76</v>
      </c>
      <c r="Q532" s="5" cm="1">
        <f t="array" aca="1" ref="Q53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3.76</v>
      </c>
      <c r="R532" s="4" t="s">
        <v>35</v>
      </c>
      <c r="S532" s="5">
        <v>0.2</v>
      </c>
      <c r="T532" s="5">
        <v>0.8</v>
      </c>
    </row>
    <row r="533" spans="1:20" x14ac:dyDescent="0.2">
      <c r="A533" s="3">
        <v>98070000</v>
      </c>
      <c r="B533" s="4" t="s">
        <v>19</v>
      </c>
      <c r="C533" s="3">
        <v>6</v>
      </c>
      <c r="D533" s="3">
        <f>IF(Tableau2[[#This Row],[Parent]]="oui",Tableau2[[#This Row],[Niveau]]+1,IF(B532="oui",Tableau2[[#This Row],[Niveau]]+1,D532))</f>
        <v>7</v>
      </c>
      <c r="E533" s="3" cm="1">
        <f t="array" ref="E533">MIN(IFERROR(IF(D533-{0;1;2;3;4;5;6;7}&gt;=0,MATCH(D533-{0;1;2;3;4;5;6;7},D534:D$828,0)-1,""),""))</f>
        <v>0</v>
      </c>
      <c r="F533" s="4" t="s">
        <v>20</v>
      </c>
      <c r="G533" s="4" t="s">
        <v>468</v>
      </c>
      <c r="H533" s="4" t="s">
        <v>469</v>
      </c>
      <c r="I533" s="4" t="s">
        <v>18</v>
      </c>
      <c r="J533" s="4" t="s">
        <v>18</v>
      </c>
      <c r="K533" s="5">
        <v>4</v>
      </c>
      <c r="L533" s="5">
        <v>1.84</v>
      </c>
      <c r="M533" s="5">
        <f>IFERROR(_xlfn.XLOOKUP(Tableau2[[#This Row],[Groupe rem. article]],remises!$B$2:$B$5,remises!$C$2:$C$5),0)</f>
        <v>0.53</v>
      </c>
      <c r="N533" s="5">
        <f t="shared" si="8"/>
        <v>0</v>
      </c>
      <c r="O533" s="5" t="str">
        <f ca="1">IFERROR(SUM(OFFSET(Tableau2[[#This Row],[MLP]],1,1,Tableau2[[#This Row],[nb sous niveau]],1)),"")</f>
        <v/>
      </c>
      <c r="P533" s="5">
        <f>IF(Tableau2[[#This Row],[Type Ligne Richel]]="détail",Tableau2[[#This Row],[Quantité Totale]]*Tableau2[[#This Row],[Prix unitaire HT]]*(1-Tableau2[[#This Row],[% remise ligne]])*(1+Tableau2[[#This Row],[comm]]),"")</f>
        <v>3.4592000000000001</v>
      </c>
      <c r="Q533" s="5" cm="1">
        <f t="array" aca="1" ref="Q53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3.4592000000000001</v>
      </c>
      <c r="R533" s="4" t="s">
        <v>35</v>
      </c>
      <c r="S533" s="5">
        <v>0.19</v>
      </c>
      <c r="T533" s="5">
        <v>0.76</v>
      </c>
    </row>
    <row r="534" spans="1:20" x14ac:dyDescent="0.2">
      <c r="A534" s="3">
        <v>98080000</v>
      </c>
      <c r="B534" s="4" t="s">
        <v>19</v>
      </c>
      <c r="C534" s="3">
        <v>6</v>
      </c>
      <c r="D534" s="3">
        <f>IF(Tableau2[[#This Row],[Parent]]="oui",Tableau2[[#This Row],[Niveau]]+1,IF(B533="oui",Tableau2[[#This Row],[Niveau]]+1,D533))</f>
        <v>7</v>
      </c>
      <c r="E534" s="3" cm="1">
        <f t="array" ref="E534">MIN(IFERROR(IF(D534-{0;1;2;3;4;5;6;7}&gt;=0,MATCH(D534-{0;1;2;3;4;5;6;7},D535:D$828,0)-1,""),""))</f>
        <v>0</v>
      </c>
      <c r="F534" s="4" t="s">
        <v>20</v>
      </c>
      <c r="G534" s="4" t="s">
        <v>470</v>
      </c>
      <c r="H534" s="4" t="s">
        <v>471</v>
      </c>
      <c r="I534" s="4" t="s">
        <v>18</v>
      </c>
      <c r="J534" s="4" t="s">
        <v>18</v>
      </c>
      <c r="K534" s="5">
        <v>16</v>
      </c>
      <c r="L534" s="5">
        <v>1.79</v>
      </c>
      <c r="M534" s="5">
        <f>IFERROR(_xlfn.XLOOKUP(Tableau2[[#This Row],[Groupe rem. article]],remises!$B$2:$B$5,remises!$C$2:$C$5),0)</f>
        <v>0.53</v>
      </c>
      <c r="N534" s="5">
        <f t="shared" si="8"/>
        <v>0</v>
      </c>
      <c r="O534" s="5" t="str">
        <f ca="1">IFERROR(SUM(OFFSET(Tableau2[[#This Row],[MLP]],1,1,Tableau2[[#This Row],[nb sous niveau]],1)),"")</f>
        <v/>
      </c>
      <c r="P534" s="5">
        <f>IF(Tableau2[[#This Row],[Type Ligne Richel]]="détail",Tableau2[[#This Row],[Quantité Totale]]*Tableau2[[#This Row],[Prix unitaire HT]]*(1-Tableau2[[#This Row],[% remise ligne]])*(1+Tableau2[[#This Row],[comm]]),"")</f>
        <v>13.460799999999999</v>
      </c>
      <c r="Q534" s="5" cm="1">
        <f t="array" aca="1" ref="Q53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13.460799999999999</v>
      </c>
      <c r="R534" s="4" t="s">
        <v>35</v>
      </c>
      <c r="S534" s="5">
        <v>0.11899999999999999</v>
      </c>
      <c r="T534" s="5">
        <v>1.9039999999999999</v>
      </c>
    </row>
    <row r="535" spans="1:20" x14ac:dyDescent="0.2">
      <c r="A535" s="3">
        <v>98090000</v>
      </c>
      <c r="B535" s="4" t="s">
        <v>19</v>
      </c>
      <c r="C535" s="3">
        <v>6</v>
      </c>
      <c r="D535" s="3">
        <f>IF(Tableau2[[#This Row],[Parent]]="oui",Tableau2[[#This Row],[Niveau]]+1,IF(B534="oui",Tableau2[[#This Row],[Niveau]]+1,D534))</f>
        <v>7</v>
      </c>
      <c r="E535" s="3" cm="1">
        <f t="array" ref="E535">MIN(IFERROR(IF(D535-{0;1;2;3;4;5;6;7}&gt;=0,MATCH(D535-{0;1;2;3;4;5;6;7},D536:D$828,0)-1,""),""))</f>
        <v>0</v>
      </c>
      <c r="F535" s="4" t="s">
        <v>20</v>
      </c>
      <c r="G535" s="4" t="s">
        <v>472</v>
      </c>
      <c r="H535" s="4" t="s">
        <v>473</v>
      </c>
      <c r="I535" s="4" t="s">
        <v>18</v>
      </c>
      <c r="J535" s="4" t="s">
        <v>18</v>
      </c>
      <c r="K535" s="5">
        <v>8</v>
      </c>
      <c r="L535" s="5">
        <v>2.12</v>
      </c>
      <c r="M535" s="5">
        <f>IFERROR(_xlfn.XLOOKUP(Tableau2[[#This Row],[Groupe rem. article]],remises!$B$2:$B$5,remises!$C$2:$C$5),0)</f>
        <v>0.53</v>
      </c>
      <c r="N535" s="5">
        <f t="shared" si="8"/>
        <v>0</v>
      </c>
      <c r="O535" s="5" t="str">
        <f ca="1">IFERROR(SUM(OFFSET(Tableau2[[#This Row],[MLP]],1,1,Tableau2[[#This Row],[nb sous niveau]],1)),"")</f>
        <v/>
      </c>
      <c r="P535" s="5">
        <f>IF(Tableau2[[#This Row],[Type Ligne Richel]]="détail",Tableau2[[#This Row],[Quantité Totale]]*Tableau2[[#This Row],[Prix unitaire HT]]*(1-Tableau2[[#This Row],[% remise ligne]])*(1+Tableau2[[#This Row],[comm]]),"")</f>
        <v>7.9711999999999996</v>
      </c>
      <c r="Q535" s="5" cm="1">
        <f t="array" aca="1" ref="Q53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7.9711999999999996</v>
      </c>
      <c r="R535" s="4" t="s">
        <v>35</v>
      </c>
      <c r="S535" s="5">
        <v>0.21199999999999999</v>
      </c>
      <c r="T535" s="5">
        <v>1.696</v>
      </c>
    </row>
    <row r="536" spans="1:20" x14ac:dyDescent="0.2">
      <c r="A536" s="3">
        <v>98100000</v>
      </c>
      <c r="B536" s="4" t="s">
        <v>19</v>
      </c>
      <c r="C536" s="3">
        <v>6</v>
      </c>
      <c r="D536" s="3">
        <f>IF(Tableau2[[#This Row],[Parent]]="oui",Tableau2[[#This Row],[Niveau]]+1,IF(B535="oui",Tableau2[[#This Row],[Niveau]]+1,D535))</f>
        <v>7</v>
      </c>
      <c r="E536" s="3" cm="1">
        <f t="array" ref="E536">MIN(IFERROR(IF(D536-{0;1;2;3;4;5;6;7}&gt;=0,MATCH(D536-{0;1;2;3;4;5;6;7},D537:D$828,0)-1,""),""))</f>
        <v>0</v>
      </c>
      <c r="F536" s="4" t="s">
        <v>20</v>
      </c>
      <c r="G536" s="4" t="s">
        <v>474</v>
      </c>
      <c r="H536" s="4" t="s">
        <v>475</v>
      </c>
      <c r="I536" s="4" t="s">
        <v>18</v>
      </c>
      <c r="J536" s="4" t="s">
        <v>18</v>
      </c>
      <c r="K536" s="5">
        <v>8</v>
      </c>
      <c r="L536" s="5">
        <v>10.07</v>
      </c>
      <c r="M536" s="5">
        <f>IFERROR(_xlfn.XLOOKUP(Tableau2[[#This Row],[Groupe rem. article]],remises!$B$2:$B$5,remises!$C$2:$C$5),0)</f>
        <v>0.53</v>
      </c>
      <c r="N536" s="5">
        <f t="shared" si="8"/>
        <v>0</v>
      </c>
      <c r="O536" s="5" t="str">
        <f ca="1">IFERROR(SUM(OFFSET(Tableau2[[#This Row],[MLP]],1,1,Tableau2[[#This Row],[nb sous niveau]],1)),"")</f>
        <v/>
      </c>
      <c r="P536" s="5">
        <f>IF(Tableau2[[#This Row],[Type Ligne Richel]]="détail",Tableau2[[#This Row],[Quantité Totale]]*Tableau2[[#This Row],[Prix unitaire HT]]*(1-Tableau2[[#This Row],[% remise ligne]])*(1+Tableau2[[#This Row],[comm]]),"")</f>
        <v>37.863199999999999</v>
      </c>
      <c r="Q536" s="5" cm="1">
        <f t="array" aca="1" ref="Q53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37.863199999999999</v>
      </c>
      <c r="R536" s="4" t="s">
        <v>35</v>
      </c>
      <c r="S536" s="5">
        <v>0.13500000000000001</v>
      </c>
      <c r="T536" s="5">
        <v>1.08</v>
      </c>
    </row>
    <row r="537" spans="1:20" x14ac:dyDescent="0.2">
      <c r="A537" s="3">
        <v>98110000</v>
      </c>
      <c r="B537" s="4" t="s">
        <v>19</v>
      </c>
      <c r="C537" s="3">
        <v>6</v>
      </c>
      <c r="D537" s="3">
        <f>IF(Tableau2[[#This Row],[Parent]]="oui",Tableau2[[#This Row],[Niveau]]+1,IF(B536="oui",Tableau2[[#This Row],[Niveau]]+1,D536))</f>
        <v>7</v>
      </c>
      <c r="E537" s="3" cm="1">
        <f t="array" ref="E537">MIN(IFERROR(IF(D537-{0;1;2;3;4;5;6;7}&gt;=0,MATCH(D537-{0;1;2;3;4;5;6;7},D538:D$828,0)-1,""),""))</f>
        <v>0</v>
      </c>
      <c r="F537" s="4" t="s">
        <v>20</v>
      </c>
      <c r="G537" s="4" t="s">
        <v>117</v>
      </c>
      <c r="H537" s="4" t="s">
        <v>118</v>
      </c>
      <c r="I537" s="4" t="s">
        <v>18</v>
      </c>
      <c r="J537" s="4" t="s">
        <v>18</v>
      </c>
      <c r="K537" s="5">
        <v>20</v>
      </c>
      <c r="L537" s="5">
        <v>0.35</v>
      </c>
      <c r="M537" s="5">
        <f>IFERROR(_xlfn.XLOOKUP(Tableau2[[#This Row],[Groupe rem. article]],remises!$B$2:$B$5,remises!$C$2:$C$5),0)</f>
        <v>0.53</v>
      </c>
      <c r="N537" s="5">
        <f t="shared" si="8"/>
        <v>0</v>
      </c>
      <c r="O537" s="5" t="str">
        <f ca="1">IFERROR(SUM(OFFSET(Tableau2[[#This Row],[MLP]],1,1,Tableau2[[#This Row],[nb sous niveau]],1)),"")</f>
        <v/>
      </c>
      <c r="P537" s="5">
        <f>IF(Tableau2[[#This Row],[Type Ligne Richel]]="détail",Tableau2[[#This Row],[Quantité Totale]]*Tableau2[[#This Row],[Prix unitaire HT]]*(1-Tableau2[[#This Row],[% remise ligne]])*(1+Tableau2[[#This Row],[comm]]),"")</f>
        <v>3.29</v>
      </c>
      <c r="Q537" s="5" cm="1">
        <f t="array" aca="1" ref="Q53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3.29</v>
      </c>
      <c r="R537" s="4" t="s">
        <v>35</v>
      </c>
      <c r="S537" s="5">
        <v>2.5000000000000001E-2</v>
      </c>
      <c r="T537" s="5">
        <v>0.5</v>
      </c>
    </row>
    <row r="538" spans="1:20" x14ac:dyDescent="0.2">
      <c r="A538" s="3">
        <v>98120000</v>
      </c>
      <c r="B538" s="4" t="s">
        <v>19</v>
      </c>
      <c r="C538" s="3">
        <v>6</v>
      </c>
      <c r="D538" s="3">
        <f>IF(Tableau2[[#This Row],[Parent]]="oui",Tableau2[[#This Row],[Niveau]]+1,IF(B537="oui",Tableau2[[#This Row],[Niveau]]+1,D537))</f>
        <v>7</v>
      </c>
      <c r="E538" s="3" cm="1">
        <f t="array" ref="E538">MIN(IFERROR(IF(D538-{0;1;2;3;4;5;6;7}&gt;=0,MATCH(D538-{0;1;2;3;4;5;6;7},D539:D$828,0)-1,""),""))</f>
        <v>0</v>
      </c>
      <c r="F538" s="4" t="s">
        <v>20</v>
      </c>
      <c r="G538" s="4" t="s">
        <v>179</v>
      </c>
      <c r="H538" s="4" t="s">
        <v>180</v>
      </c>
      <c r="I538" s="4" t="s">
        <v>18</v>
      </c>
      <c r="J538" s="4" t="s">
        <v>18</v>
      </c>
      <c r="K538" s="5">
        <v>20</v>
      </c>
      <c r="L538" s="5">
        <v>0.45</v>
      </c>
      <c r="M538" s="5">
        <f>IFERROR(_xlfn.XLOOKUP(Tableau2[[#This Row],[Groupe rem. article]],remises!$B$2:$B$5,remises!$C$2:$C$5),0)</f>
        <v>0.53</v>
      </c>
      <c r="N538" s="5">
        <f t="shared" si="8"/>
        <v>0</v>
      </c>
      <c r="O538" s="5" t="str">
        <f ca="1">IFERROR(SUM(OFFSET(Tableau2[[#This Row],[MLP]],1,1,Tableau2[[#This Row],[nb sous niveau]],1)),"")</f>
        <v/>
      </c>
      <c r="P538" s="5">
        <f>IF(Tableau2[[#This Row],[Type Ligne Richel]]="détail",Tableau2[[#This Row],[Quantité Totale]]*Tableau2[[#This Row],[Prix unitaire HT]]*(1-Tableau2[[#This Row],[% remise ligne]])*(1+Tableau2[[#This Row],[comm]]),"")</f>
        <v>4.2299999999999995</v>
      </c>
      <c r="Q538" s="5" cm="1">
        <f t="array" aca="1" ref="Q53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4.2299999999999995</v>
      </c>
      <c r="R538" s="4" t="s">
        <v>35</v>
      </c>
      <c r="S538" s="5">
        <v>0.03</v>
      </c>
      <c r="T538" s="5">
        <v>0.6</v>
      </c>
    </row>
    <row r="539" spans="1:20" x14ac:dyDescent="0.2">
      <c r="A539" s="3">
        <v>98130000</v>
      </c>
      <c r="B539" s="4" t="s">
        <v>19</v>
      </c>
      <c r="C539" s="3">
        <v>6</v>
      </c>
      <c r="D539" s="3">
        <f>IF(Tableau2[[#This Row],[Parent]]="oui",Tableau2[[#This Row],[Niveau]]+1,IF(B538="oui",Tableau2[[#This Row],[Niveau]]+1,D538))</f>
        <v>7</v>
      </c>
      <c r="E539" s="3" cm="1">
        <f t="array" ref="E539">MIN(IFERROR(IF(D539-{0;1;2;3;4;5;6;7}&gt;=0,MATCH(D539-{0;1;2;3;4;5;6;7},D540:D$828,0)-1,""),""))</f>
        <v>0</v>
      </c>
      <c r="F539" s="4" t="s">
        <v>20</v>
      </c>
      <c r="G539" s="4" t="s">
        <v>476</v>
      </c>
      <c r="H539" s="4" t="s">
        <v>477</v>
      </c>
      <c r="I539" s="4" t="s">
        <v>18</v>
      </c>
      <c r="J539" s="4" t="s">
        <v>18</v>
      </c>
      <c r="K539" s="5">
        <v>20</v>
      </c>
      <c r="L539" s="5">
        <v>0.15</v>
      </c>
      <c r="M539" s="5">
        <f>IFERROR(_xlfn.XLOOKUP(Tableau2[[#This Row],[Groupe rem. article]],remises!$B$2:$B$5,remises!$C$2:$C$5),0)</f>
        <v>0.53</v>
      </c>
      <c r="N539" s="5">
        <f t="shared" si="8"/>
        <v>0</v>
      </c>
      <c r="O539" s="5" t="str">
        <f ca="1">IFERROR(SUM(OFFSET(Tableau2[[#This Row],[MLP]],1,1,Tableau2[[#This Row],[nb sous niveau]],1)),"")</f>
        <v/>
      </c>
      <c r="P539" s="5">
        <f>IF(Tableau2[[#This Row],[Type Ligne Richel]]="détail",Tableau2[[#This Row],[Quantité Totale]]*Tableau2[[#This Row],[Prix unitaire HT]]*(1-Tableau2[[#This Row],[% remise ligne]])*(1+Tableau2[[#This Row],[comm]]),"")</f>
        <v>1.41</v>
      </c>
      <c r="Q539" s="5" cm="1">
        <f t="array" aca="1" ref="Q53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1.41</v>
      </c>
      <c r="R539" s="4" t="s">
        <v>35</v>
      </c>
      <c r="S539" s="5">
        <v>0.01</v>
      </c>
      <c r="T539" s="5">
        <v>0.2</v>
      </c>
    </row>
    <row r="540" spans="1:20" x14ac:dyDescent="0.2">
      <c r="A540" s="3">
        <v>98140000</v>
      </c>
      <c r="B540" s="4" t="s">
        <v>19</v>
      </c>
      <c r="C540" s="3">
        <v>6</v>
      </c>
      <c r="D540" s="3">
        <f>IF(Tableau2[[#This Row],[Parent]]="oui",Tableau2[[#This Row],[Niveau]]+1,IF(B539="oui",Tableau2[[#This Row],[Niveau]]+1,D539))</f>
        <v>7</v>
      </c>
      <c r="E540" s="3" cm="1">
        <f t="array" ref="E540">MIN(IFERROR(IF(D540-{0;1;2;3;4;5;6;7}&gt;=0,MATCH(D540-{0;1;2;3;4;5;6;7},D541:D$828,0)-1,""),""))</f>
        <v>0</v>
      </c>
      <c r="F540" s="4" t="s">
        <v>20</v>
      </c>
      <c r="G540" s="4" t="s">
        <v>56</v>
      </c>
      <c r="H540" s="4" t="s">
        <v>57</v>
      </c>
      <c r="I540" s="4" t="s">
        <v>18</v>
      </c>
      <c r="J540" s="4" t="s">
        <v>18</v>
      </c>
      <c r="K540" s="5">
        <v>300</v>
      </c>
      <c r="L540" s="5">
        <v>7.0000000000000007E-2</v>
      </c>
      <c r="M540" s="5">
        <f>IFERROR(_xlfn.XLOOKUP(Tableau2[[#This Row],[Groupe rem. article]],remises!$B$2:$B$5,remises!$C$2:$C$5),0)</f>
        <v>0.53</v>
      </c>
      <c r="N540" s="5">
        <f t="shared" si="8"/>
        <v>0</v>
      </c>
      <c r="O540" s="5" t="str">
        <f ca="1">IFERROR(SUM(OFFSET(Tableau2[[#This Row],[MLP]],1,1,Tableau2[[#This Row],[nb sous niveau]],1)),"")</f>
        <v/>
      </c>
      <c r="P540" s="5">
        <f>IF(Tableau2[[#This Row],[Type Ligne Richel]]="détail",Tableau2[[#This Row],[Quantité Totale]]*Tableau2[[#This Row],[Prix unitaire HT]]*(1-Tableau2[[#This Row],[% remise ligne]])*(1+Tableau2[[#This Row],[comm]]),"")</f>
        <v>9.870000000000001</v>
      </c>
      <c r="Q540" s="5" cm="1">
        <f t="array" aca="1" ref="Q54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9.870000000000001</v>
      </c>
      <c r="R540" s="4" t="s">
        <v>35</v>
      </c>
      <c r="S540" s="5">
        <v>3.0000000000000001E-3</v>
      </c>
      <c r="T540" s="5">
        <v>0.9</v>
      </c>
    </row>
    <row r="541" spans="1:20" x14ac:dyDescent="0.2">
      <c r="A541" s="3">
        <v>98150000</v>
      </c>
      <c r="B541" s="4" t="s">
        <v>19</v>
      </c>
      <c r="C541" s="3">
        <v>6</v>
      </c>
      <c r="D541" s="3">
        <f>IF(Tableau2[[#This Row],[Parent]]="oui",Tableau2[[#This Row],[Niveau]]+1,IF(B540="oui",Tableau2[[#This Row],[Niveau]]+1,D540))</f>
        <v>7</v>
      </c>
      <c r="E541" s="3" cm="1">
        <f t="array" ref="E541">MIN(IFERROR(IF(D541-{0;1;2;3;4;5;6;7}&gt;=0,MATCH(D541-{0;1;2;3;4;5;6;7},D542:D$828,0)-1,""),""))</f>
        <v>0</v>
      </c>
      <c r="F541" s="4" t="s">
        <v>20</v>
      </c>
      <c r="G541" s="4" t="s">
        <v>300</v>
      </c>
      <c r="H541" s="4" t="s">
        <v>301</v>
      </c>
      <c r="I541" s="4" t="s">
        <v>18</v>
      </c>
      <c r="J541" s="4" t="s">
        <v>18</v>
      </c>
      <c r="K541" s="5">
        <v>240</v>
      </c>
      <c r="L541" s="5">
        <v>0.09</v>
      </c>
      <c r="M541" s="5">
        <f>IFERROR(_xlfn.XLOOKUP(Tableau2[[#This Row],[Groupe rem. article]],remises!$B$2:$B$5,remises!$C$2:$C$5),0)</f>
        <v>0.53</v>
      </c>
      <c r="N541" s="5">
        <f t="shared" si="8"/>
        <v>0</v>
      </c>
      <c r="O541" s="5" t="str">
        <f ca="1">IFERROR(SUM(OFFSET(Tableau2[[#This Row],[MLP]],1,1,Tableau2[[#This Row],[nb sous niveau]],1)),"")</f>
        <v/>
      </c>
      <c r="P541" s="5">
        <f>IF(Tableau2[[#This Row],[Type Ligne Richel]]="détail",Tableau2[[#This Row],[Quantité Totale]]*Tableau2[[#This Row],[Prix unitaire HT]]*(1-Tableau2[[#This Row],[% remise ligne]])*(1+Tableau2[[#This Row],[comm]]),"")</f>
        <v>10.151999999999999</v>
      </c>
      <c r="Q541" s="5" cm="1">
        <f t="array" aca="1" ref="Q54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10.151999999999999</v>
      </c>
      <c r="R541" s="4" t="s">
        <v>35</v>
      </c>
      <c r="S541" s="5">
        <v>5.0000000000000001E-3</v>
      </c>
      <c r="T541" s="5">
        <v>1.2</v>
      </c>
    </row>
    <row r="542" spans="1:20" x14ac:dyDescent="0.2">
      <c r="A542" s="3">
        <v>98160000</v>
      </c>
      <c r="B542" s="4" t="s">
        <v>19</v>
      </c>
      <c r="C542" s="3">
        <v>6</v>
      </c>
      <c r="D542" s="3">
        <f>IF(Tableau2[[#This Row],[Parent]]="oui",Tableau2[[#This Row],[Niveau]]+1,IF(B541="oui",Tableau2[[#This Row],[Niveau]]+1,D541))</f>
        <v>7</v>
      </c>
      <c r="E542" s="3" cm="1">
        <f t="array" ref="E542">MIN(IFERROR(IF(D542-{0;1;2;3;4;5;6;7}&gt;=0,MATCH(D542-{0;1;2;3;4;5;6;7},D543:D$828,0)-1,""),""))</f>
        <v>0</v>
      </c>
      <c r="F542" s="4" t="s">
        <v>20</v>
      </c>
      <c r="G542" s="4" t="s">
        <v>131</v>
      </c>
      <c r="H542" s="4" t="s">
        <v>132</v>
      </c>
      <c r="I542" s="4" t="s">
        <v>18</v>
      </c>
      <c r="J542" s="4" t="s">
        <v>18</v>
      </c>
      <c r="K542" s="5">
        <v>80</v>
      </c>
      <c r="L542" s="5">
        <v>0.38</v>
      </c>
      <c r="M542" s="5">
        <f>IFERROR(_xlfn.XLOOKUP(Tableau2[[#This Row],[Groupe rem. article]],remises!$B$2:$B$5,remises!$C$2:$C$5),0)</f>
        <v>0.53</v>
      </c>
      <c r="N542" s="5">
        <f t="shared" si="8"/>
        <v>0</v>
      </c>
      <c r="O542" s="5" t="str">
        <f ca="1">IFERROR(SUM(OFFSET(Tableau2[[#This Row],[MLP]],1,1,Tableau2[[#This Row],[nb sous niveau]],1)),"")</f>
        <v/>
      </c>
      <c r="P542" s="5">
        <f>IF(Tableau2[[#This Row],[Type Ligne Richel]]="détail",Tableau2[[#This Row],[Quantité Totale]]*Tableau2[[#This Row],[Prix unitaire HT]]*(1-Tableau2[[#This Row],[% remise ligne]])*(1+Tableau2[[#This Row],[comm]]),"")</f>
        <v>14.287999999999998</v>
      </c>
      <c r="Q542" s="5" cm="1">
        <f t="array" aca="1" ref="Q54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14.287999999999998</v>
      </c>
      <c r="R542" s="4" t="s">
        <v>35</v>
      </c>
      <c r="S542" s="5">
        <v>0.03</v>
      </c>
      <c r="T542" s="5">
        <v>2.4</v>
      </c>
    </row>
    <row r="543" spans="1:20" x14ac:dyDescent="0.2">
      <c r="A543" s="3">
        <v>98170000</v>
      </c>
      <c r="B543" s="4" t="s">
        <v>19</v>
      </c>
      <c r="C543" s="3">
        <v>6</v>
      </c>
      <c r="D543" s="3">
        <f>IF(Tableau2[[#This Row],[Parent]]="oui",Tableau2[[#This Row],[Niveau]]+1,IF(B542="oui",Tableau2[[#This Row],[Niveau]]+1,D542))</f>
        <v>7</v>
      </c>
      <c r="E543" s="3" cm="1">
        <f t="array" ref="E543">MIN(IFERROR(IF(D543-{0;1;2;3;4;5;6;7}&gt;=0,MATCH(D543-{0;1;2;3;4;5;6;7},D544:D$828,0)-1,""),""))</f>
        <v>0</v>
      </c>
      <c r="F543" s="4" t="s">
        <v>20</v>
      </c>
      <c r="G543" s="4" t="s">
        <v>478</v>
      </c>
      <c r="H543" s="4" t="s">
        <v>479</v>
      </c>
      <c r="I543" s="4" t="s">
        <v>18</v>
      </c>
      <c r="J543" s="4" t="s">
        <v>18</v>
      </c>
      <c r="K543" s="5">
        <v>2</v>
      </c>
      <c r="L543" s="5">
        <v>141.47</v>
      </c>
      <c r="M543" s="5">
        <f>IFERROR(_xlfn.XLOOKUP(Tableau2[[#This Row],[Groupe rem. article]],remises!$B$2:$B$5,remises!$C$2:$C$5),0)</f>
        <v>0.57999999999999996</v>
      </c>
      <c r="N543" s="5">
        <f t="shared" si="8"/>
        <v>0</v>
      </c>
      <c r="O543" s="5" t="str">
        <f ca="1">IFERROR(SUM(OFFSET(Tableau2[[#This Row],[MLP]],1,1,Tableau2[[#This Row],[nb sous niveau]],1)),"")</f>
        <v/>
      </c>
      <c r="P543" s="5">
        <f>IF(Tableau2[[#This Row],[Type Ligne Richel]]="détail",Tableau2[[#This Row],[Quantité Totale]]*Tableau2[[#This Row],[Prix unitaire HT]]*(1-Tableau2[[#This Row],[% remise ligne]])*(1+Tableau2[[#This Row],[comm]]),"")</f>
        <v>118.83480000000002</v>
      </c>
      <c r="Q543" s="5" cm="1">
        <f t="array" aca="1" ref="Q54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118.83480000000002</v>
      </c>
      <c r="R543" s="4" t="s">
        <v>26</v>
      </c>
      <c r="S543" s="5">
        <v>21.35</v>
      </c>
      <c r="T543" s="5">
        <v>42.7</v>
      </c>
    </row>
    <row r="544" spans="1:20" x14ac:dyDescent="0.2">
      <c r="A544" s="3">
        <v>98180000</v>
      </c>
      <c r="B544" s="4" t="s">
        <v>19</v>
      </c>
      <c r="C544" s="3">
        <v>6</v>
      </c>
      <c r="D544" s="3">
        <f>IF(Tableau2[[#This Row],[Parent]]="oui",Tableau2[[#This Row],[Niveau]]+1,IF(B543="oui",Tableau2[[#This Row],[Niveau]]+1,D543))</f>
        <v>7</v>
      </c>
      <c r="E544" s="3" cm="1">
        <f t="array" ref="E544">MIN(IFERROR(IF(D544-{0;1;2;3;4;5;6;7}&gt;=0,MATCH(D544-{0;1;2;3;4;5;6;7},D545:D$828,0)-1,""),""))</f>
        <v>0</v>
      </c>
      <c r="F544" s="4" t="s">
        <v>20</v>
      </c>
      <c r="G544" s="4" t="s">
        <v>480</v>
      </c>
      <c r="H544" s="4" t="s">
        <v>481</v>
      </c>
      <c r="I544" s="4" t="s">
        <v>18</v>
      </c>
      <c r="J544" s="4" t="s">
        <v>18</v>
      </c>
      <c r="K544" s="5">
        <v>2.7</v>
      </c>
      <c r="L544" s="5">
        <v>92.25</v>
      </c>
      <c r="M544" s="5">
        <f>IFERROR(_xlfn.XLOOKUP(Tableau2[[#This Row],[Groupe rem. article]],remises!$B$2:$B$5,remises!$C$2:$C$5),0)</f>
        <v>0.53</v>
      </c>
      <c r="N544" s="5">
        <f t="shared" si="8"/>
        <v>0</v>
      </c>
      <c r="O544" s="5" t="str">
        <f ca="1">IFERROR(SUM(OFFSET(Tableau2[[#This Row],[MLP]],1,1,Tableau2[[#This Row],[nb sous niveau]],1)),"")</f>
        <v/>
      </c>
      <c r="P544" s="5">
        <f>IF(Tableau2[[#This Row],[Type Ligne Richel]]="détail",Tableau2[[#This Row],[Quantité Totale]]*Tableau2[[#This Row],[Prix unitaire HT]]*(1-Tableau2[[#This Row],[% remise ligne]])*(1+Tableau2[[#This Row],[comm]]),"")</f>
        <v>117.06525000000001</v>
      </c>
      <c r="Q544" s="5" cm="1">
        <f t="array" aca="1" ref="Q54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117.06525000000001</v>
      </c>
      <c r="R544" s="4" t="s">
        <v>35</v>
      </c>
      <c r="S544" s="5">
        <v>8.6</v>
      </c>
      <c r="T544" s="5">
        <v>23.22</v>
      </c>
    </row>
    <row r="545" spans="1:20" x14ac:dyDescent="0.2">
      <c r="A545" s="3">
        <v>98190000</v>
      </c>
      <c r="B545" s="4" t="s">
        <v>19</v>
      </c>
      <c r="C545" s="3">
        <v>6</v>
      </c>
      <c r="D545" s="3">
        <f>IF(Tableau2[[#This Row],[Parent]]="oui",Tableau2[[#This Row],[Niveau]]+1,IF(B544="oui",Tableau2[[#This Row],[Niveau]]+1,D544))</f>
        <v>7</v>
      </c>
      <c r="E545" s="3" cm="1">
        <f t="array" ref="E545">MIN(IFERROR(IF(D545-{0;1;2;3;4;5;6;7}&gt;=0,MATCH(D545-{0;1;2;3;4;5;6;7},D546:D$828,0)-1,""),""))</f>
        <v>0</v>
      </c>
      <c r="F545" s="4" t="s">
        <v>20</v>
      </c>
      <c r="G545" s="4" t="s">
        <v>482</v>
      </c>
      <c r="H545" s="4" t="s">
        <v>483</v>
      </c>
      <c r="I545" s="4" t="s">
        <v>18</v>
      </c>
      <c r="J545" s="4" t="s">
        <v>18</v>
      </c>
      <c r="K545" s="5">
        <v>2</v>
      </c>
      <c r="L545" s="5">
        <v>9.43</v>
      </c>
      <c r="M545" s="5">
        <f>IFERROR(_xlfn.XLOOKUP(Tableau2[[#This Row],[Groupe rem. article]],remises!$B$2:$B$5,remises!$C$2:$C$5),0)</f>
        <v>0.53</v>
      </c>
      <c r="N545" s="5">
        <f t="shared" si="8"/>
        <v>0</v>
      </c>
      <c r="O545" s="5" t="str">
        <f ca="1">IFERROR(SUM(OFFSET(Tableau2[[#This Row],[MLP]],1,1,Tableau2[[#This Row],[nb sous niveau]],1)),"")</f>
        <v/>
      </c>
      <c r="P545" s="5">
        <f>IF(Tableau2[[#This Row],[Type Ligne Richel]]="détail",Tableau2[[#This Row],[Quantité Totale]]*Tableau2[[#This Row],[Prix unitaire HT]]*(1-Tableau2[[#This Row],[% remise ligne]])*(1+Tableau2[[#This Row],[comm]]),"")</f>
        <v>8.8641999999999985</v>
      </c>
      <c r="Q545" s="5" cm="1">
        <f t="array" aca="1" ref="Q54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8.8641999999999985</v>
      </c>
      <c r="R545" s="4" t="s">
        <v>35</v>
      </c>
      <c r="S545" s="5">
        <v>0.19</v>
      </c>
      <c r="T545" s="5">
        <v>0.38</v>
      </c>
    </row>
    <row r="546" spans="1:20" x14ac:dyDescent="0.2">
      <c r="A546" s="3">
        <v>98200000</v>
      </c>
      <c r="B546" s="4" t="s">
        <v>19</v>
      </c>
      <c r="C546" s="3">
        <v>6</v>
      </c>
      <c r="D546" s="3">
        <f>IF(Tableau2[[#This Row],[Parent]]="oui",Tableau2[[#This Row],[Niveau]]+1,IF(B545="oui",Tableau2[[#This Row],[Niveau]]+1,D545))</f>
        <v>7</v>
      </c>
      <c r="E546" s="3" cm="1">
        <f t="array" ref="E546">MIN(IFERROR(IF(D546-{0;1;2;3;4;5;6;7}&gt;=0,MATCH(D546-{0;1;2;3;4;5;6;7},D547:D$828,0)-1,""),""))</f>
        <v>0</v>
      </c>
      <c r="F546" s="4" t="s">
        <v>20</v>
      </c>
      <c r="G546" s="4" t="s">
        <v>52</v>
      </c>
      <c r="H546" s="4" t="s">
        <v>53</v>
      </c>
      <c r="I546" s="4" t="s">
        <v>18</v>
      </c>
      <c r="J546" s="4" t="s">
        <v>18</v>
      </c>
      <c r="K546" s="5">
        <v>8</v>
      </c>
      <c r="L546" s="5">
        <v>0.81</v>
      </c>
      <c r="M546" s="5">
        <f>IFERROR(_xlfn.XLOOKUP(Tableau2[[#This Row],[Groupe rem. article]],remises!$B$2:$B$5,remises!$C$2:$C$5),0)</f>
        <v>0.53</v>
      </c>
      <c r="N546" s="5">
        <f t="shared" si="8"/>
        <v>0</v>
      </c>
      <c r="O546" s="5" t="str">
        <f ca="1">IFERROR(SUM(OFFSET(Tableau2[[#This Row],[MLP]],1,1,Tableau2[[#This Row],[nb sous niveau]],1)),"")</f>
        <v/>
      </c>
      <c r="P546" s="5">
        <f>IF(Tableau2[[#This Row],[Type Ligne Richel]]="détail",Tableau2[[#This Row],[Quantité Totale]]*Tableau2[[#This Row],[Prix unitaire HT]]*(1-Tableau2[[#This Row],[% remise ligne]])*(1+Tableau2[[#This Row],[comm]]),"")</f>
        <v>3.0455999999999999</v>
      </c>
      <c r="Q546" s="5" cm="1">
        <f t="array" aca="1" ref="Q54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3.0455999999999999</v>
      </c>
      <c r="R546" s="4" t="s">
        <v>35</v>
      </c>
      <c r="S546" s="5">
        <v>0.05</v>
      </c>
      <c r="T546" s="5">
        <v>0.4</v>
      </c>
    </row>
    <row r="547" spans="1:20" x14ac:dyDescent="0.2">
      <c r="A547" s="3">
        <v>98210000</v>
      </c>
      <c r="B547" s="4" t="s">
        <v>19</v>
      </c>
      <c r="C547" s="3">
        <v>6</v>
      </c>
      <c r="D547" s="3">
        <f>IF(Tableau2[[#This Row],[Parent]]="oui",Tableau2[[#This Row],[Niveau]]+1,IF(B546="oui",Tableau2[[#This Row],[Niveau]]+1,D546))</f>
        <v>7</v>
      </c>
      <c r="E547" s="3" cm="1">
        <f t="array" ref="E547">MIN(IFERROR(IF(D547-{0;1;2;3;4;5;6;7}&gt;=0,MATCH(D547-{0;1;2;3;4;5;6;7},D548:D$828,0)-1,""),""))</f>
        <v>0</v>
      </c>
      <c r="F547" s="4" t="s">
        <v>20</v>
      </c>
      <c r="G547" s="4" t="s">
        <v>484</v>
      </c>
      <c r="H547" s="4" t="s">
        <v>485</v>
      </c>
      <c r="I547" s="4" t="s">
        <v>18</v>
      </c>
      <c r="J547" s="4" t="s">
        <v>18</v>
      </c>
      <c r="K547" s="5">
        <v>8</v>
      </c>
      <c r="L547" s="5">
        <v>0.16</v>
      </c>
      <c r="M547" s="5">
        <f>IFERROR(_xlfn.XLOOKUP(Tableau2[[#This Row],[Groupe rem. article]],remises!$B$2:$B$5,remises!$C$2:$C$5),0)</f>
        <v>0.53</v>
      </c>
      <c r="N547" s="5">
        <f t="shared" si="8"/>
        <v>0</v>
      </c>
      <c r="O547" s="5" t="str">
        <f ca="1">IFERROR(SUM(OFFSET(Tableau2[[#This Row],[MLP]],1,1,Tableau2[[#This Row],[nb sous niveau]],1)),"")</f>
        <v/>
      </c>
      <c r="P547" s="5">
        <f>IF(Tableau2[[#This Row],[Type Ligne Richel]]="détail",Tableau2[[#This Row],[Quantité Totale]]*Tableau2[[#This Row],[Prix unitaire HT]]*(1-Tableau2[[#This Row],[% remise ligne]])*(1+Tableau2[[#This Row],[comm]]),"")</f>
        <v>0.60160000000000002</v>
      </c>
      <c r="Q547" s="5" cm="1">
        <f t="array" aca="1" ref="Q54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0.60160000000000002</v>
      </c>
      <c r="R547" s="4" t="s">
        <v>35</v>
      </c>
      <c r="S547" s="5">
        <v>0.01</v>
      </c>
      <c r="T547" s="5">
        <v>0.08</v>
      </c>
    </row>
    <row r="548" spans="1:20" x14ac:dyDescent="0.2">
      <c r="A548" s="3">
        <v>98220000</v>
      </c>
      <c r="B548" s="4" t="s">
        <v>19</v>
      </c>
      <c r="C548" s="3">
        <v>6</v>
      </c>
      <c r="D548" s="3">
        <f>IF(Tableau2[[#This Row],[Parent]]="oui",Tableau2[[#This Row],[Niveau]]+1,IF(B547="oui",Tableau2[[#This Row],[Niveau]]+1,D547))</f>
        <v>7</v>
      </c>
      <c r="E548" s="3" cm="1">
        <f t="array" ref="E548">MIN(IFERROR(IF(D548-{0;1;2;3;4;5;6;7}&gt;=0,MATCH(D548-{0;1;2;3;4;5;6;7},D549:D$828,0)-1,""),""))</f>
        <v>0</v>
      </c>
      <c r="F548" s="4" t="s">
        <v>20</v>
      </c>
      <c r="G548" s="4" t="s">
        <v>486</v>
      </c>
      <c r="H548" s="4" t="s">
        <v>487</v>
      </c>
      <c r="I548" s="4" t="s">
        <v>18</v>
      </c>
      <c r="J548" s="4" t="s">
        <v>18</v>
      </c>
      <c r="K548" s="5">
        <v>8</v>
      </c>
      <c r="L548" s="5">
        <v>22.18</v>
      </c>
      <c r="M548" s="5">
        <f>IFERROR(_xlfn.XLOOKUP(Tableau2[[#This Row],[Groupe rem. article]],remises!$B$2:$B$5,remises!$C$2:$C$5),0)</f>
        <v>0.53</v>
      </c>
      <c r="N548" s="5">
        <f t="shared" si="8"/>
        <v>0</v>
      </c>
      <c r="O548" s="5" t="str">
        <f ca="1">IFERROR(SUM(OFFSET(Tableau2[[#This Row],[MLP]],1,1,Tableau2[[#This Row],[nb sous niveau]],1)),"")</f>
        <v/>
      </c>
      <c r="P548" s="5">
        <f>IF(Tableau2[[#This Row],[Type Ligne Richel]]="détail",Tableau2[[#This Row],[Quantité Totale]]*Tableau2[[#This Row],[Prix unitaire HT]]*(1-Tableau2[[#This Row],[% remise ligne]])*(1+Tableau2[[#This Row],[comm]]),"")</f>
        <v>83.396799999999999</v>
      </c>
      <c r="Q548" s="5" cm="1">
        <f t="array" aca="1" ref="Q54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83.396799999999999</v>
      </c>
      <c r="R548" s="4" t="s">
        <v>35</v>
      </c>
      <c r="S548" s="5">
        <v>0.22500000000000001</v>
      </c>
      <c r="T548" s="5">
        <v>1.8</v>
      </c>
    </row>
    <row r="549" spans="1:20" x14ac:dyDescent="0.2">
      <c r="A549" s="3">
        <v>98230000</v>
      </c>
      <c r="B549" s="4" t="s">
        <v>19</v>
      </c>
      <c r="C549" s="3">
        <v>6</v>
      </c>
      <c r="D549" s="3">
        <f>IF(Tableau2[[#This Row],[Parent]]="oui",Tableau2[[#This Row],[Niveau]]+1,IF(B548="oui",Tableau2[[#This Row],[Niveau]]+1,D548))</f>
        <v>7</v>
      </c>
      <c r="E549" s="3" cm="1">
        <f t="array" ref="E549">MIN(IFERROR(IF(D549-{0;1;2;3;4;5;6;7}&gt;=0,MATCH(D549-{0;1;2;3;4;5;6;7},D550:D$828,0)-1,""),""))</f>
        <v>0</v>
      </c>
      <c r="F549" s="4" t="s">
        <v>20</v>
      </c>
      <c r="G549" s="4" t="s">
        <v>488</v>
      </c>
      <c r="H549" s="4" t="s">
        <v>489</v>
      </c>
      <c r="I549" s="4" t="s">
        <v>18</v>
      </c>
      <c r="J549" s="4" t="s">
        <v>18</v>
      </c>
      <c r="K549" s="5">
        <v>4</v>
      </c>
      <c r="L549" s="5">
        <v>215.72</v>
      </c>
      <c r="M549" s="5">
        <f>IFERROR(_xlfn.XLOOKUP(Tableau2[[#This Row],[Groupe rem. article]],remises!$B$2:$B$5,remises!$C$2:$C$5),0)</f>
        <v>0.57999999999999996</v>
      </c>
      <c r="N549" s="5">
        <f t="shared" si="8"/>
        <v>0</v>
      </c>
      <c r="O549" s="5" t="str">
        <f ca="1">IFERROR(SUM(OFFSET(Tableau2[[#This Row],[MLP]],1,1,Tableau2[[#This Row],[nb sous niveau]],1)),"")</f>
        <v/>
      </c>
      <c r="P549" s="5">
        <f>IF(Tableau2[[#This Row],[Type Ligne Richel]]="détail",Tableau2[[#This Row],[Quantité Totale]]*Tableau2[[#This Row],[Prix unitaire HT]]*(1-Tableau2[[#This Row],[% remise ligne]])*(1+Tableau2[[#This Row],[comm]]),"")</f>
        <v>362.40960000000001</v>
      </c>
      <c r="Q549" s="5" cm="1">
        <f t="array" aca="1" ref="Q54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362.40960000000001</v>
      </c>
      <c r="R549" s="4" t="s">
        <v>26</v>
      </c>
      <c r="S549" s="5">
        <v>23.8</v>
      </c>
      <c r="T549" s="5">
        <v>95.2</v>
      </c>
    </row>
    <row r="550" spans="1:20" x14ac:dyDescent="0.2">
      <c r="A550" s="3">
        <v>98240000</v>
      </c>
      <c r="B550" s="4" t="s">
        <v>19</v>
      </c>
      <c r="C550" s="3">
        <v>6</v>
      </c>
      <c r="D550" s="3">
        <f>IF(Tableau2[[#This Row],[Parent]]="oui",Tableau2[[#This Row],[Niveau]]+1,IF(B549="oui",Tableau2[[#This Row],[Niveau]]+1,D549))</f>
        <v>7</v>
      </c>
      <c r="E550" s="3" cm="1">
        <f t="array" ref="E550">MIN(IFERROR(IF(D550-{0;1;2;3;4;5;6;7}&gt;=0,MATCH(D550-{0;1;2;3;4;5;6;7},D551:D$828,0)-1,""),""))</f>
        <v>0</v>
      </c>
      <c r="F550" s="4" t="s">
        <v>20</v>
      </c>
      <c r="G550" s="4" t="s">
        <v>490</v>
      </c>
      <c r="H550" s="4" t="s">
        <v>491</v>
      </c>
      <c r="I550" s="4" t="s">
        <v>18</v>
      </c>
      <c r="J550" s="4" t="s">
        <v>18</v>
      </c>
      <c r="K550" s="5">
        <v>10</v>
      </c>
      <c r="L550" s="5">
        <v>9.25</v>
      </c>
      <c r="M550" s="5">
        <f>IFERROR(_xlfn.XLOOKUP(Tableau2[[#This Row],[Groupe rem. article]],remises!$B$2:$B$5,remises!$C$2:$C$5),0)</f>
        <v>0.53</v>
      </c>
      <c r="N550" s="5">
        <f t="shared" si="8"/>
        <v>0</v>
      </c>
      <c r="O550" s="5" t="str">
        <f ca="1">IFERROR(SUM(OFFSET(Tableau2[[#This Row],[MLP]],1,1,Tableau2[[#This Row],[nb sous niveau]],1)),"")</f>
        <v/>
      </c>
      <c r="P550" s="5">
        <f>IF(Tableau2[[#This Row],[Type Ligne Richel]]="détail",Tableau2[[#This Row],[Quantité Totale]]*Tableau2[[#This Row],[Prix unitaire HT]]*(1-Tableau2[[#This Row],[% remise ligne]])*(1+Tableau2[[#This Row],[comm]]),"")</f>
        <v>43.474999999999994</v>
      </c>
      <c r="Q550" s="5" cm="1">
        <f t="array" aca="1" ref="Q55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43.474999999999994</v>
      </c>
      <c r="R550" s="4" t="s">
        <v>35</v>
      </c>
      <c r="S550" s="5">
        <v>0.79</v>
      </c>
      <c r="T550" s="5">
        <v>7.9</v>
      </c>
    </row>
    <row r="551" spans="1:20" x14ac:dyDescent="0.2">
      <c r="A551" s="3">
        <v>98250000</v>
      </c>
      <c r="B551" s="4" t="s">
        <v>19</v>
      </c>
      <c r="C551" s="3">
        <v>6</v>
      </c>
      <c r="D551" s="3">
        <f>IF(Tableau2[[#This Row],[Parent]]="oui",Tableau2[[#This Row],[Niveau]]+1,IF(B550="oui",Tableau2[[#This Row],[Niveau]]+1,D550))</f>
        <v>7</v>
      </c>
      <c r="E551" s="3" cm="1">
        <f t="array" ref="E551">MIN(IFERROR(IF(D551-{0;1;2;3;4;5;6;7}&gt;=0,MATCH(D551-{0;1;2;3;4;5;6;7},D552:D$828,0)-1,""),""))</f>
        <v>0</v>
      </c>
      <c r="F551" s="4" t="s">
        <v>20</v>
      </c>
      <c r="G551" s="4" t="s">
        <v>492</v>
      </c>
      <c r="H551" s="4" t="s">
        <v>493</v>
      </c>
      <c r="I551" s="4" t="s">
        <v>18</v>
      </c>
      <c r="J551" s="4" t="s">
        <v>18</v>
      </c>
      <c r="K551" s="5">
        <v>7.1</v>
      </c>
      <c r="L551" s="5">
        <v>29.33</v>
      </c>
      <c r="M551" s="5">
        <f>IFERROR(_xlfn.XLOOKUP(Tableau2[[#This Row],[Groupe rem. article]],remises!$B$2:$B$5,remises!$C$2:$C$5),0)</f>
        <v>0.53</v>
      </c>
      <c r="N551" s="5">
        <f t="shared" si="8"/>
        <v>0</v>
      </c>
      <c r="O551" s="5" t="str">
        <f ca="1">IFERROR(SUM(OFFSET(Tableau2[[#This Row],[MLP]],1,1,Tableau2[[#This Row],[nb sous niveau]],1)),"")</f>
        <v/>
      </c>
      <c r="P551" s="5">
        <f>IF(Tableau2[[#This Row],[Type Ligne Richel]]="détail",Tableau2[[#This Row],[Quantité Totale]]*Tableau2[[#This Row],[Prix unitaire HT]]*(1-Tableau2[[#This Row],[% remise ligne]])*(1+Tableau2[[#This Row],[comm]]),"")</f>
        <v>97.874209999999977</v>
      </c>
      <c r="Q551" s="5" cm="1">
        <f t="array" aca="1" ref="Q55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97.874209999999977</v>
      </c>
      <c r="R551" s="4" t="s">
        <v>35</v>
      </c>
      <c r="S551" s="5">
        <v>0.2</v>
      </c>
      <c r="T551" s="5">
        <v>1.42</v>
      </c>
    </row>
    <row r="552" spans="1:20" x14ac:dyDescent="0.2">
      <c r="A552" s="3">
        <v>98260000</v>
      </c>
      <c r="B552" s="4" t="s">
        <v>19</v>
      </c>
      <c r="C552" s="3">
        <v>6</v>
      </c>
      <c r="D552" s="3">
        <f>IF(Tableau2[[#This Row],[Parent]]="oui",Tableau2[[#This Row],[Niveau]]+1,IF(B551="oui",Tableau2[[#This Row],[Niveau]]+1,D551))</f>
        <v>7</v>
      </c>
      <c r="E552" s="3" cm="1">
        <f t="array" ref="E552">MIN(IFERROR(IF(D552-{0;1;2;3;4;5;6;7}&gt;=0,MATCH(D552-{0;1;2;3;4;5;6;7},D553:D$828,0)-1,""),""))</f>
        <v>0</v>
      </c>
      <c r="F552" s="4" t="s">
        <v>20</v>
      </c>
      <c r="G552" s="4" t="s">
        <v>494</v>
      </c>
      <c r="H552" s="4" t="s">
        <v>495</v>
      </c>
      <c r="I552" s="4" t="s">
        <v>18</v>
      </c>
      <c r="J552" s="4" t="s">
        <v>18</v>
      </c>
      <c r="K552" s="5">
        <v>4</v>
      </c>
      <c r="L552" s="5">
        <v>50</v>
      </c>
      <c r="M552" s="5">
        <f>IFERROR(_xlfn.XLOOKUP(Tableau2[[#This Row],[Groupe rem. article]],remises!$B$2:$B$5,remises!$C$2:$C$5),0)</f>
        <v>0.57999999999999996</v>
      </c>
      <c r="N552" s="5">
        <f t="shared" si="8"/>
        <v>0</v>
      </c>
      <c r="O552" s="5" t="str">
        <f ca="1">IFERROR(SUM(OFFSET(Tableau2[[#This Row],[MLP]],1,1,Tableau2[[#This Row],[nb sous niveau]],1)),"")</f>
        <v/>
      </c>
      <c r="P552" s="5">
        <f>IF(Tableau2[[#This Row],[Type Ligne Richel]]="détail",Tableau2[[#This Row],[Quantité Totale]]*Tableau2[[#This Row],[Prix unitaire HT]]*(1-Tableau2[[#This Row],[% remise ligne]])*(1+Tableau2[[#This Row],[comm]]),"")</f>
        <v>84.000000000000014</v>
      </c>
      <c r="Q552" s="5" cm="1">
        <f t="array" aca="1" ref="Q55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84.000000000000014</v>
      </c>
      <c r="R552" s="4" t="s">
        <v>26</v>
      </c>
      <c r="S552" s="5">
        <v>7.6139999999999999</v>
      </c>
      <c r="T552" s="5">
        <v>30.456</v>
      </c>
    </row>
    <row r="553" spans="1:20" x14ac:dyDescent="0.2">
      <c r="A553" s="3">
        <v>98270000</v>
      </c>
      <c r="B553" s="4" t="s">
        <v>19</v>
      </c>
      <c r="C553" s="3">
        <v>6</v>
      </c>
      <c r="D553" s="3">
        <f>IF(Tableau2[[#This Row],[Parent]]="oui",Tableau2[[#This Row],[Niveau]]+1,IF(B552="oui",Tableau2[[#This Row],[Niveau]]+1,D552))</f>
        <v>7</v>
      </c>
      <c r="E553" s="3" cm="1">
        <f t="array" ref="E553">MIN(IFERROR(IF(D553-{0;1;2;3;4;5;6;7}&gt;=0,MATCH(D553-{0;1;2;3;4;5;6;7},D554:D$828,0)-1,""),""))</f>
        <v>0</v>
      </c>
      <c r="F553" s="4" t="s">
        <v>20</v>
      </c>
      <c r="G553" s="4" t="s">
        <v>496</v>
      </c>
      <c r="H553" s="4" t="s">
        <v>497</v>
      </c>
      <c r="I553" s="4" t="s">
        <v>18</v>
      </c>
      <c r="J553" s="4" t="s">
        <v>18</v>
      </c>
      <c r="K553" s="5">
        <v>8</v>
      </c>
      <c r="L553" s="5">
        <v>8.3800000000000008</v>
      </c>
      <c r="M553" s="5">
        <f>IFERROR(_xlfn.XLOOKUP(Tableau2[[#This Row],[Groupe rem. article]],remises!$B$2:$B$5,remises!$C$2:$C$5),0)</f>
        <v>0.53</v>
      </c>
      <c r="N553" s="5">
        <f t="shared" si="8"/>
        <v>0</v>
      </c>
      <c r="O553" s="5" t="str">
        <f ca="1">IFERROR(SUM(OFFSET(Tableau2[[#This Row],[MLP]],1,1,Tableau2[[#This Row],[nb sous niveau]],1)),"")</f>
        <v/>
      </c>
      <c r="P553" s="5">
        <f>IF(Tableau2[[#This Row],[Type Ligne Richel]]="détail",Tableau2[[#This Row],[Quantité Totale]]*Tableau2[[#This Row],[Prix unitaire HT]]*(1-Tableau2[[#This Row],[% remise ligne]])*(1+Tableau2[[#This Row],[comm]]),"")</f>
        <v>31.508800000000001</v>
      </c>
      <c r="Q553" s="5" cm="1">
        <f t="array" aca="1" ref="Q55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31.508800000000001</v>
      </c>
      <c r="R553" s="4" t="s">
        <v>35</v>
      </c>
      <c r="S553" s="5">
        <v>4.2000000000000003E-2</v>
      </c>
      <c r="T553" s="5">
        <v>0.33600000000000002</v>
      </c>
    </row>
    <row r="554" spans="1:20" x14ac:dyDescent="0.2">
      <c r="A554" s="3">
        <v>98280000</v>
      </c>
      <c r="B554" s="4" t="s">
        <v>19</v>
      </c>
      <c r="C554" s="3">
        <v>6</v>
      </c>
      <c r="D554" s="3">
        <f>IF(Tableau2[[#This Row],[Parent]]="oui",Tableau2[[#This Row],[Niveau]]+1,IF(B553="oui",Tableau2[[#This Row],[Niveau]]+1,D553))</f>
        <v>7</v>
      </c>
      <c r="E554" s="3" cm="1">
        <f t="array" ref="E554">MIN(IFERROR(IF(D554-{0;1;2;3;4;5;6;7}&gt;=0,MATCH(D554-{0;1;2;3;4;5;6;7},D555:D$828,0)-1,""),""))</f>
        <v>0</v>
      </c>
      <c r="F554" s="4" t="s">
        <v>20</v>
      </c>
      <c r="G554" s="4" t="s">
        <v>498</v>
      </c>
      <c r="H554" s="4" t="s">
        <v>499</v>
      </c>
      <c r="I554" s="4" t="s">
        <v>18</v>
      </c>
      <c r="J554" s="4" t="s">
        <v>18</v>
      </c>
      <c r="K554" s="5">
        <v>2</v>
      </c>
      <c r="L554" s="5">
        <v>14.51</v>
      </c>
      <c r="M554" s="5">
        <f>IFERROR(_xlfn.XLOOKUP(Tableau2[[#This Row],[Groupe rem. article]],remises!$B$2:$B$5,remises!$C$2:$C$5),0)</f>
        <v>0.57999999999999996</v>
      </c>
      <c r="N554" s="5">
        <f t="shared" si="8"/>
        <v>0</v>
      </c>
      <c r="O554" s="5" t="str">
        <f ca="1">IFERROR(SUM(OFFSET(Tableau2[[#This Row],[MLP]],1,1,Tableau2[[#This Row],[nb sous niveau]],1)),"")</f>
        <v/>
      </c>
      <c r="P554" s="5">
        <f>IF(Tableau2[[#This Row],[Type Ligne Richel]]="détail",Tableau2[[#This Row],[Quantité Totale]]*Tableau2[[#This Row],[Prix unitaire HT]]*(1-Tableau2[[#This Row],[% remise ligne]])*(1+Tableau2[[#This Row],[comm]]),"")</f>
        <v>12.188400000000001</v>
      </c>
      <c r="Q554" s="5" cm="1">
        <f t="array" aca="1" ref="Q55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12.188400000000001</v>
      </c>
      <c r="R554" s="4" t="s">
        <v>26</v>
      </c>
      <c r="S554" s="5">
        <v>1.1419999999999999</v>
      </c>
      <c r="T554" s="5">
        <v>2.2839999999999998</v>
      </c>
    </row>
    <row r="555" spans="1:20" x14ac:dyDescent="0.2">
      <c r="A555" s="3">
        <v>98290000</v>
      </c>
      <c r="B555" s="4" t="s">
        <v>19</v>
      </c>
      <c r="C555" s="3">
        <v>6</v>
      </c>
      <c r="D555" s="3">
        <f>IF(Tableau2[[#This Row],[Parent]]="oui",Tableau2[[#This Row],[Niveau]]+1,IF(B554="oui",Tableau2[[#This Row],[Niveau]]+1,D554))</f>
        <v>7</v>
      </c>
      <c r="E555" s="3" cm="1">
        <f t="array" ref="E555">MIN(IFERROR(IF(D555-{0;1;2;3;4;5;6;7}&gt;=0,MATCH(D555-{0;1;2;3;4;5;6;7},D556:D$828,0)-1,""),""))</f>
        <v>0</v>
      </c>
      <c r="F555" s="4" t="s">
        <v>20</v>
      </c>
      <c r="G555" s="4" t="s">
        <v>500</v>
      </c>
      <c r="H555" s="4" t="s">
        <v>501</v>
      </c>
      <c r="I555" s="4" t="s">
        <v>18</v>
      </c>
      <c r="J555" s="4" t="s">
        <v>18</v>
      </c>
      <c r="K555" s="5">
        <v>8</v>
      </c>
      <c r="L555" s="5">
        <v>8.7100000000000009</v>
      </c>
      <c r="M555" s="5">
        <f>IFERROR(_xlfn.XLOOKUP(Tableau2[[#This Row],[Groupe rem. article]],remises!$B$2:$B$5,remises!$C$2:$C$5),0)</f>
        <v>0.57999999999999996</v>
      </c>
      <c r="N555" s="5">
        <f t="shared" si="8"/>
        <v>0</v>
      </c>
      <c r="O555" s="5" t="str">
        <f ca="1">IFERROR(SUM(OFFSET(Tableau2[[#This Row],[MLP]],1,1,Tableau2[[#This Row],[nb sous niveau]],1)),"")</f>
        <v/>
      </c>
      <c r="P555" s="5">
        <f>IF(Tableau2[[#This Row],[Type Ligne Richel]]="détail",Tableau2[[#This Row],[Quantité Totale]]*Tableau2[[#This Row],[Prix unitaire HT]]*(1-Tableau2[[#This Row],[% remise ligne]])*(1+Tableau2[[#This Row],[comm]]),"")</f>
        <v>29.265600000000006</v>
      </c>
      <c r="Q555" s="5" cm="1">
        <f t="array" aca="1" ref="Q55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29.265600000000006</v>
      </c>
      <c r="R555" s="4" t="s">
        <v>26</v>
      </c>
      <c r="S555" s="5">
        <v>0.58899999999999997</v>
      </c>
      <c r="T555" s="5">
        <v>4.7119999999999997</v>
      </c>
    </row>
    <row r="556" spans="1:20" x14ac:dyDescent="0.2">
      <c r="A556" s="3">
        <v>98300000</v>
      </c>
      <c r="B556" s="4" t="s">
        <v>19</v>
      </c>
      <c r="C556" s="3">
        <v>6</v>
      </c>
      <c r="D556" s="3">
        <f>IF(Tableau2[[#This Row],[Parent]]="oui",Tableau2[[#This Row],[Niveau]]+1,IF(B555="oui",Tableau2[[#This Row],[Niveau]]+1,D555))</f>
        <v>7</v>
      </c>
      <c r="E556" s="3" cm="1">
        <f t="array" ref="E556">MIN(IFERROR(IF(D556-{0;1;2;3;4;5;6;7}&gt;=0,MATCH(D556-{0;1;2;3;4;5;6;7},D557:D$828,0)-1,""),""))</f>
        <v>0</v>
      </c>
      <c r="F556" s="4" t="s">
        <v>20</v>
      </c>
      <c r="G556" s="4" t="s">
        <v>252</v>
      </c>
      <c r="H556" s="4" t="s">
        <v>253</v>
      </c>
      <c r="I556" s="4" t="s">
        <v>18</v>
      </c>
      <c r="J556" s="4" t="s">
        <v>18</v>
      </c>
      <c r="K556" s="5">
        <v>4.5</v>
      </c>
      <c r="L556" s="5">
        <v>27.43</v>
      </c>
      <c r="M556" s="5">
        <f>IFERROR(_xlfn.XLOOKUP(Tableau2[[#This Row],[Groupe rem. article]],remises!$B$2:$B$5,remises!$C$2:$C$5),0)</f>
        <v>0.57999999999999996</v>
      </c>
      <c r="N556" s="5">
        <f t="shared" si="8"/>
        <v>0</v>
      </c>
      <c r="O556" s="5" t="str">
        <f ca="1">IFERROR(SUM(OFFSET(Tableau2[[#This Row],[MLP]],1,1,Tableau2[[#This Row],[nb sous niveau]],1)),"")</f>
        <v/>
      </c>
      <c r="P556" s="5">
        <f>IF(Tableau2[[#This Row],[Type Ligne Richel]]="détail",Tableau2[[#This Row],[Quantité Totale]]*Tableau2[[#This Row],[Prix unitaire HT]]*(1-Tableau2[[#This Row],[% remise ligne]])*(1+Tableau2[[#This Row],[comm]]),"")</f>
        <v>51.842700000000008</v>
      </c>
      <c r="Q556" s="5" cm="1">
        <f t="array" aca="1" ref="Q55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51.842700000000008</v>
      </c>
      <c r="R556" s="4" t="s">
        <v>26</v>
      </c>
      <c r="S556" s="5">
        <v>4.12</v>
      </c>
      <c r="T556" s="5">
        <v>18.54</v>
      </c>
    </row>
    <row r="557" spans="1:20" x14ac:dyDescent="0.2">
      <c r="A557" s="3">
        <v>98310000</v>
      </c>
      <c r="B557" s="4" t="s">
        <v>19</v>
      </c>
      <c r="C557" s="3">
        <v>6</v>
      </c>
      <c r="D557" s="3">
        <f>IF(Tableau2[[#This Row],[Parent]]="oui",Tableau2[[#This Row],[Niveau]]+1,IF(B556="oui",Tableau2[[#This Row],[Niveau]]+1,D556))</f>
        <v>7</v>
      </c>
      <c r="E557" s="3" cm="1">
        <f t="array" ref="E557">MIN(IFERROR(IF(D557-{0;1;2;3;4;5;6;7}&gt;=0,MATCH(D557-{0;1;2;3;4;5;6;7},D558:D$828,0)-1,""),""))</f>
        <v>0</v>
      </c>
      <c r="F557" s="4" t="s">
        <v>20</v>
      </c>
      <c r="G557" s="4" t="s">
        <v>205</v>
      </c>
      <c r="H557" s="4" t="s">
        <v>206</v>
      </c>
      <c r="I557" s="4" t="s">
        <v>18</v>
      </c>
      <c r="J557" s="4" t="s">
        <v>18</v>
      </c>
      <c r="K557" s="5">
        <v>7.5</v>
      </c>
      <c r="L557" s="5">
        <v>2.73</v>
      </c>
      <c r="M557" s="5">
        <f>IFERROR(_xlfn.XLOOKUP(Tableau2[[#This Row],[Groupe rem. article]],remises!$B$2:$B$5,remises!$C$2:$C$5),0)</f>
        <v>0.53</v>
      </c>
      <c r="N557" s="5">
        <f t="shared" si="8"/>
        <v>0</v>
      </c>
      <c r="O557" s="5" t="str">
        <f ca="1">IFERROR(SUM(OFFSET(Tableau2[[#This Row],[MLP]],1,1,Tableau2[[#This Row],[nb sous niveau]],1)),"")</f>
        <v/>
      </c>
      <c r="P557" s="5">
        <f>IF(Tableau2[[#This Row],[Type Ligne Richel]]="détail",Tableau2[[#This Row],[Quantité Totale]]*Tableau2[[#This Row],[Prix unitaire HT]]*(1-Tableau2[[#This Row],[% remise ligne]])*(1+Tableau2[[#This Row],[comm]]),"")</f>
        <v>9.6232500000000005</v>
      </c>
      <c r="Q557" s="5" cm="1">
        <f t="array" aca="1" ref="Q55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9.6232500000000005</v>
      </c>
      <c r="R557" s="4" t="s">
        <v>35</v>
      </c>
      <c r="S557" s="5">
        <v>0.3</v>
      </c>
      <c r="T557" s="5">
        <v>2.25</v>
      </c>
    </row>
    <row r="558" spans="1:20" x14ac:dyDescent="0.2">
      <c r="A558" s="3">
        <v>98320000</v>
      </c>
      <c r="B558" s="4" t="s">
        <v>19</v>
      </c>
      <c r="C558" s="3">
        <v>6</v>
      </c>
      <c r="D558" s="3">
        <f>IF(Tableau2[[#This Row],[Parent]]="oui",Tableau2[[#This Row],[Niveau]]+1,IF(B557="oui",Tableau2[[#This Row],[Niveau]]+1,D557))</f>
        <v>7</v>
      </c>
      <c r="E558" s="3" cm="1">
        <f t="array" ref="E558">MIN(IFERROR(IF(D558-{0;1;2;3;4;5;6;7}&gt;=0,MATCH(D558-{0;1;2;3;4;5;6;7},D559:D$828,0)-1,""),""))</f>
        <v>0</v>
      </c>
      <c r="F558" s="4" t="s">
        <v>20</v>
      </c>
      <c r="G558" s="4" t="s">
        <v>207</v>
      </c>
      <c r="H558" s="4" t="s">
        <v>208</v>
      </c>
      <c r="I558" s="4" t="s">
        <v>18</v>
      </c>
      <c r="J558" s="4" t="s">
        <v>18</v>
      </c>
      <c r="K558" s="5">
        <v>7.5</v>
      </c>
      <c r="L558" s="5">
        <v>1.45</v>
      </c>
      <c r="M558" s="5">
        <f>IFERROR(_xlfn.XLOOKUP(Tableau2[[#This Row],[Groupe rem. article]],remises!$B$2:$B$5,remises!$C$2:$C$5),0)</f>
        <v>0.53</v>
      </c>
      <c r="N558" s="5">
        <f t="shared" si="8"/>
        <v>0</v>
      </c>
      <c r="O558" s="5" t="str">
        <f ca="1">IFERROR(SUM(OFFSET(Tableau2[[#This Row],[MLP]],1,1,Tableau2[[#This Row],[nb sous niveau]],1)),"")</f>
        <v/>
      </c>
      <c r="P558" s="5">
        <f>IF(Tableau2[[#This Row],[Type Ligne Richel]]="détail",Tableau2[[#This Row],[Quantité Totale]]*Tableau2[[#This Row],[Prix unitaire HT]]*(1-Tableau2[[#This Row],[% remise ligne]])*(1+Tableau2[[#This Row],[comm]]),"")</f>
        <v>5.1112500000000001</v>
      </c>
      <c r="Q558" s="5" cm="1">
        <f t="array" aca="1" ref="Q55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5.1112500000000001</v>
      </c>
      <c r="R558" s="4" t="s">
        <v>35</v>
      </c>
      <c r="S558" s="5">
        <v>0.14299999999999999</v>
      </c>
      <c r="T558" s="5">
        <v>1.0725</v>
      </c>
    </row>
    <row r="559" spans="1:20" x14ac:dyDescent="0.2">
      <c r="A559" s="3">
        <v>98330000</v>
      </c>
      <c r="B559" s="4" t="s">
        <v>19</v>
      </c>
      <c r="C559" s="3">
        <v>6</v>
      </c>
      <c r="D559" s="3">
        <f>IF(Tableau2[[#This Row],[Parent]]="oui",Tableau2[[#This Row],[Niveau]]+1,IF(B558="oui",Tableau2[[#This Row],[Niveau]]+1,D558))</f>
        <v>7</v>
      </c>
      <c r="E559" s="3" cm="1">
        <f t="array" ref="E559">MIN(IFERROR(IF(D559-{0;1;2;3;4;5;6;7}&gt;=0,MATCH(D559-{0;1;2;3;4;5;6;7},D560:D$828,0)-1,""),""))</f>
        <v>0</v>
      </c>
      <c r="F559" s="4" t="s">
        <v>20</v>
      </c>
      <c r="G559" s="4" t="s">
        <v>187</v>
      </c>
      <c r="H559" s="4" t="s">
        <v>188</v>
      </c>
      <c r="I559" s="4" t="s">
        <v>18</v>
      </c>
      <c r="J559" s="4" t="s">
        <v>18</v>
      </c>
      <c r="K559" s="5">
        <v>150</v>
      </c>
      <c r="L559" s="5">
        <v>0.06</v>
      </c>
      <c r="M559" s="5">
        <f>IFERROR(_xlfn.XLOOKUP(Tableau2[[#This Row],[Groupe rem. article]],remises!$B$2:$B$5,remises!$C$2:$C$5),0)</f>
        <v>0.53</v>
      </c>
      <c r="N559" s="5">
        <f t="shared" si="8"/>
        <v>0</v>
      </c>
      <c r="O559" s="5" t="str">
        <f ca="1">IFERROR(SUM(OFFSET(Tableau2[[#This Row],[MLP]],1,1,Tableau2[[#This Row],[nb sous niveau]],1)),"")</f>
        <v/>
      </c>
      <c r="P559" s="5">
        <f>IF(Tableau2[[#This Row],[Type Ligne Richel]]="détail",Tableau2[[#This Row],[Quantité Totale]]*Tableau2[[#This Row],[Prix unitaire HT]]*(1-Tableau2[[#This Row],[% remise ligne]])*(1+Tableau2[[#This Row],[comm]]),"")</f>
        <v>4.2299999999999995</v>
      </c>
      <c r="Q559" s="5" cm="1">
        <f t="array" aca="1" ref="Q55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4.2299999999999995</v>
      </c>
      <c r="R559" s="4" t="s">
        <v>35</v>
      </c>
      <c r="S559" s="5">
        <v>3.0000000000000001E-3</v>
      </c>
      <c r="T559" s="5">
        <v>0.45</v>
      </c>
    </row>
    <row r="560" spans="1:20" x14ac:dyDescent="0.2">
      <c r="A560" s="3">
        <v>98340000</v>
      </c>
      <c r="B560" s="4" t="s">
        <v>19</v>
      </c>
      <c r="C560" s="3">
        <v>6</v>
      </c>
      <c r="D560" s="3">
        <f>IF(Tableau2[[#This Row],[Parent]]="oui",Tableau2[[#This Row],[Niveau]]+1,IF(B559="oui",Tableau2[[#This Row],[Niveau]]+1,D559))</f>
        <v>7</v>
      </c>
      <c r="E560" s="3" cm="1">
        <f t="array" ref="E560">MIN(IFERROR(IF(D560-{0;1;2;3;4;5;6;7}&gt;=0,MATCH(D560-{0;1;2;3;4;5;6;7},D561:D$828,0)-1,""),""))</f>
        <v>0</v>
      </c>
      <c r="F560" s="4" t="s">
        <v>20</v>
      </c>
      <c r="G560" s="4" t="s">
        <v>502</v>
      </c>
      <c r="H560" s="4" t="s">
        <v>503</v>
      </c>
      <c r="I560" s="4" t="s">
        <v>18</v>
      </c>
      <c r="J560" s="4" t="s">
        <v>18</v>
      </c>
      <c r="K560" s="5">
        <v>8</v>
      </c>
      <c r="L560" s="5">
        <v>1.4</v>
      </c>
      <c r="M560" s="5">
        <f>IFERROR(_xlfn.XLOOKUP(Tableau2[[#This Row],[Groupe rem. article]],remises!$B$2:$B$5,remises!$C$2:$C$5),0)</f>
        <v>0.53</v>
      </c>
      <c r="N560" s="5">
        <f t="shared" si="8"/>
        <v>0</v>
      </c>
      <c r="O560" s="5" t="str">
        <f ca="1">IFERROR(SUM(OFFSET(Tableau2[[#This Row],[MLP]],1,1,Tableau2[[#This Row],[nb sous niveau]],1)),"")</f>
        <v/>
      </c>
      <c r="P560" s="5">
        <f>IF(Tableau2[[#This Row],[Type Ligne Richel]]="détail",Tableau2[[#This Row],[Quantité Totale]]*Tableau2[[#This Row],[Prix unitaire HT]]*(1-Tableau2[[#This Row],[% remise ligne]])*(1+Tableau2[[#This Row],[comm]]),"")</f>
        <v>5.2639999999999993</v>
      </c>
      <c r="Q560" s="5" cm="1">
        <f t="array" aca="1" ref="Q56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5.2639999999999993</v>
      </c>
      <c r="R560" s="4" t="s">
        <v>35</v>
      </c>
      <c r="S560" s="5">
        <v>0.11600000000000001</v>
      </c>
      <c r="T560" s="5">
        <v>0.92800000000000005</v>
      </c>
    </row>
    <row r="561" spans="1:20" x14ac:dyDescent="0.2">
      <c r="A561" s="3">
        <v>98350000</v>
      </c>
      <c r="B561" s="4" t="s">
        <v>19</v>
      </c>
      <c r="C561" s="3">
        <v>6</v>
      </c>
      <c r="D561" s="3">
        <f>IF(Tableau2[[#This Row],[Parent]]="oui",Tableau2[[#This Row],[Niveau]]+1,IF(B560="oui",Tableau2[[#This Row],[Niveau]]+1,D560))</f>
        <v>7</v>
      </c>
      <c r="E561" s="3" cm="1">
        <f t="array" ref="E561">MIN(IFERROR(IF(D561-{0;1;2;3;4;5;6;7}&gt;=0,MATCH(D561-{0;1;2;3;4;5;6;7},D562:D$828,0)-1,""),""))</f>
        <v>0</v>
      </c>
      <c r="F561" s="4" t="s">
        <v>20</v>
      </c>
      <c r="G561" s="4" t="s">
        <v>115</v>
      </c>
      <c r="H561" s="4" t="s">
        <v>116</v>
      </c>
      <c r="I561" s="4" t="s">
        <v>18</v>
      </c>
      <c r="J561" s="4" t="s">
        <v>18</v>
      </c>
      <c r="K561" s="5">
        <v>4</v>
      </c>
      <c r="L561" s="5">
        <v>4.9400000000000004</v>
      </c>
      <c r="M561" s="5">
        <f>IFERROR(_xlfn.XLOOKUP(Tableau2[[#This Row],[Groupe rem. article]],remises!$B$2:$B$5,remises!$C$2:$C$5),0)</f>
        <v>0.57999999999999996</v>
      </c>
      <c r="N561" s="5">
        <f t="shared" si="8"/>
        <v>0</v>
      </c>
      <c r="O561" s="5" t="str">
        <f ca="1">IFERROR(SUM(OFFSET(Tableau2[[#This Row],[MLP]],1,1,Tableau2[[#This Row],[nb sous niveau]],1)),"")</f>
        <v/>
      </c>
      <c r="P561" s="5">
        <f>IF(Tableau2[[#This Row],[Type Ligne Richel]]="détail",Tableau2[[#This Row],[Quantité Totale]]*Tableau2[[#This Row],[Prix unitaire HT]]*(1-Tableau2[[#This Row],[% remise ligne]])*(1+Tableau2[[#This Row],[comm]]),"")</f>
        <v>8.2992000000000008</v>
      </c>
      <c r="Q561" s="5" cm="1">
        <f t="array" aca="1" ref="Q56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8.2992000000000008</v>
      </c>
      <c r="R561" s="4" t="s">
        <v>26</v>
      </c>
      <c r="S561" s="5">
        <v>0.68700000000000006</v>
      </c>
      <c r="T561" s="5">
        <v>2.7480000000000002</v>
      </c>
    </row>
    <row r="562" spans="1:20" x14ac:dyDescent="0.2">
      <c r="A562" s="3">
        <v>98360000</v>
      </c>
      <c r="B562" s="4" t="s">
        <v>19</v>
      </c>
      <c r="C562" s="3">
        <v>6</v>
      </c>
      <c r="D562" s="3">
        <f>IF(Tableau2[[#This Row],[Parent]]="oui",Tableau2[[#This Row],[Niveau]]+1,IF(B561="oui",Tableau2[[#This Row],[Niveau]]+1,D561))</f>
        <v>7</v>
      </c>
      <c r="E562" s="3" cm="1">
        <f t="array" ref="E562">MIN(IFERROR(IF(D562-{0;1;2;3;4;5;6;7}&gt;=0,MATCH(D562-{0;1;2;3;4;5;6;7},D563:D$828,0)-1,""),""))</f>
        <v>0</v>
      </c>
      <c r="F562" s="4" t="s">
        <v>20</v>
      </c>
      <c r="G562" s="4" t="s">
        <v>504</v>
      </c>
      <c r="H562" s="4" t="s">
        <v>505</v>
      </c>
      <c r="I562" s="4" t="s">
        <v>18</v>
      </c>
      <c r="J562" s="4" t="s">
        <v>18</v>
      </c>
      <c r="K562" s="5">
        <v>2</v>
      </c>
      <c r="L562" s="5">
        <v>2.4500000000000002</v>
      </c>
      <c r="M562" s="5">
        <f>IFERROR(_xlfn.XLOOKUP(Tableau2[[#This Row],[Groupe rem. article]],remises!$B$2:$B$5,remises!$C$2:$C$5),0)</f>
        <v>0.57999999999999996</v>
      </c>
      <c r="N562" s="5">
        <f t="shared" si="8"/>
        <v>0</v>
      </c>
      <c r="O562" s="5" t="str">
        <f ca="1">IFERROR(SUM(OFFSET(Tableau2[[#This Row],[MLP]],1,1,Tableau2[[#This Row],[nb sous niveau]],1)),"")</f>
        <v/>
      </c>
      <c r="P562" s="5">
        <f>IF(Tableau2[[#This Row],[Type Ligne Richel]]="détail",Tableau2[[#This Row],[Quantité Totale]]*Tableau2[[#This Row],[Prix unitaire HT]]*(1-Tableau2[[#This Row],[% remise ligne]])*(1+Tableau2[[#This Row],[comm]]),"")</f>
        <v>2.0580000000000003</v>
      </c>
      <c r="Q562" s="5" cm="1">
        <f t="array" aca="1" ref="Q56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2.0580000000000003</v>
      </c>
      <c r="R562" s="4" t="s">
        <v>26</v>
      </c>
      <c r="S562" s="5">
        <v>0.35</v>
      </c>
      <c r="T562" s="5">
        <v>0.7</v>
      </c>
    </row>
    <row r="563" spans="1:20" x14ac:dyDescent="0.2">
      <c r="A563" s="3">
        <v>98370000</v>
      </c>
      <c r="B563" s="4" t="s">
        <v>19</v>
      </c>
      <c r="C563" s="3">
        <v>6</v>
      </c>
      <c r="D563" s="3">
        <f>IF(Tableau2[[#This Row],[Parent]]="oui",Tableau2[[#This Row],[Niveau]]+1,IF(B562="oui",Tableau2[[#This Row],[Niveau]]+1,D562))</f>
        <v>7</v>
      </c>
      <c r="E563" s="3" cm="1">
        <f t="array" ref="E563">MIN(IFERROR(IF(D563-{0;1;2;3;4;5;6;7}&gt;=0,MATCH(D563-{0;1;2;3;4;5;6;7},D564:D$828,0)-1,""),""))</f>
        <v>0</v>
      </c>
      <c r="F563" s="4" t="s">
        <v>20</v>
      </c>
      <c r="G563" s="4" t="s">
        <v>38</v>
      </c>
      <c r="H563" s="4" t="s">
        <v>39</v>
      </c>
      <c r="I563" s="4" t="s">
        <v>18</v>
      </c>
      <c r="J563" s="4" t="s">
        <v>18</v>
      </c>
      <c r="K563" s="5">
        <v>16</v>
      </c>
      <c r="L563" s="5">
        <v>0.12</v>
      </c>
      <c r="M563" s="5">
        <f>IFERROR(_xlfn.XLOOKUP(Tableau2[[#This Row],[Groupe rem. article]],remises!$B$2:$B$5,remises!$C$2:$C$5),0)</f>
        <v>0.53</v>
      </c>
      <c r="N563" s="5">
        <f t="shared" si="8"/>
        <v>0</v>
      </c>
      <c r="O563" s="5" t="str">
        <f ca="1">IFERROR(SUM(OFFSET(Tableau2[[#This Row],[MLP]],1,1,Tableau2[[#This Row],[nb sous niveau]],1)),"")</f>
        <v/>
      </c>
      <c r="P563" s="5">
        <f>IF(Tableau2[[#This Row],[Type Ligne Richel]]="détail",Tableau2[[#This Row],[Quantité Totale]]*Tableau2[[#This Row],[Prix unitaire HT]]*(1-Tableau2[[#This Row],[% remise ligne]])*(1+Tableau2[[#This Row],[comm]]),"")</f>
        <v>0.90239999999999987</v>
      </c>
      <c r="Q563" s="5" cm="1">
        <f t="array" aca="1" ref="Q56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0.90239999999999987</v>
      </c>
      <c r="R563" s="4" t="s">
        <v>35</v>
      </c>
      <c r="S563" s="5">
        <v>3.0000000000000001E-3</v>
      </c>
      <c r="T563" s="5">
        <v>4.8000000000000001E-2</v>
      </c>
    </row>
    <row r="564" spans="1:20" x14ac:dyDescent="0.2">
      <c r="A564" s="3">
        <v>98380000</v>
      </c>
      <c r="B564" s="4" t="s">
        <v>19</v>
      </c>
      <c r="C564" s="3">
        <v>6</v>
      </c>
      <c r="D564" s="3">
        <f>IF(Tableau2[[#This Row],[Parent]]="oui",Tableau2[[#This Row],[Niveau]]+1,IF(B563="oui",Tableau2[[#This Row],[Niveau]]+1,D563))</f>
        <v>7</v>
      </c>
      <c r="E564" s="3" cm="1">
        <f t="array" ref="E564">MIN(IFERROR(IF(D564-{0;1;2;3;4;5;6;7}&gt;=0,MATCH(D564-{0;1;2;3;4;5;6;7},D565:D$828,0)-1,""),""))</f>
        <v>0</v>
      </c>
      <c r="F564" s="4" t="s">
        <v>20</v>
      </c>
      <c r="G564" s="4" t="s">
        <v>506</v>
      </c>
      <c r="H564" s="4" t="s">
        <v>507</v>
      </c>
      <c r="I564" s="4" t="s">
        <v>18</v>
      </c>
      <c r="J564" s="4" t="s">
        <v>18</v>
      </c>
      <c r="K564" s="5">
        <v>2E-3</v>
      </c>
      <c r="L564" s="5">
        <v>0</v>
      </c>
      <c r="M564" s="5">
        <f>IFERROR(_xlfn.XLOOKUP(Tableau2[[#This Row],[Groupe rem. article]],remises!$B$2:$B$5,remises!$C$2:$C$5),0)</f>
        <v>0</v>
      </c>
      <c r="N564" s="5">
        <f t="shared" si="8"/>
        <v>0</v>
      </c>
      <c r="O564" s="5" t="str">
        <f ca="1">IFERROR(SUM(OFFSET(Tableau2[[#This Row],[MLP]],1,1,Tableau2[[#This Row],[nb sous niveau]],1)),"")</f>
        <v/>
      </c>
      <c r="P564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564" s="5" cm="1">
        <f t="array" aca="1" ref="Q56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564" s="4" t="s">
        <v>18</v>
      </c>
      <c r="S564" s="5">
        <v>0.1</v>
      </c>
      <c r="T564" s="5">
        <v>2.0000000000000001E-4</v>
      </c>
    </row>
    <row r="565" spans="1:20" x14ac:dyDescent="0.2">
      <c r="A565" s="3">
        <v>98390000</v>
      </c>
      <c r="B565" s="4" t="s">
        <v>19</v>
      </c>
      <c r="C565" s="3">
        <v>6</v>
      </c>
      <c r="D565" s="3">
        <f>IF(Tableau2[[#This Row],[Parent]]="oui",Tableau2[[#This Row],[Niveau]]+1,IF(B564="oui",Tableau2[[#This Row],[Niveau]]+1,D564))</f>
        <v>7</v>
      </c>
      <c r="E565" s="3" cm="1">
        <f t="array" ref="E565">MIN(IFERROR(IF(D565-{0;1;2;3;4;5;6;7}&gt;=0,MATCH(D565-{0;1;2;3;4;5;6;7},D566:D$828,0)-1,""),""))</f>
        <v>0</v>
      </c>
      <c r="F565" s="4" t="s">
        <v>20</v>
      </c>
      <c r="G565" s="4" t="s">
        <v>508</v>
      </c>
      <c r="H565" s="4" t="s">
        <v>509</v>
      </c>
      <c r="I565" s="4" t="s">
        <v>18</v>
      </c>
      <c r="J565" s="4" t="s">
        <v>18</v>
      </c>
      <c r="K565" s="5">
        <v>2E-3</v>
      </c>
      <c r="L565" s="5">
        <v>0</v>
      </c>
      <c r="M565" s="5">
        <f>IFERROR(_xlfn.XLOOKUP(Tableau2[[#This Row],[Groupe rem. article]],remises!$B$2:$B$5,remises!$C$2:$C$5),0)</f>
        <v>0</v>
      </c>
      <c r="N565" s="5">
        <f t="shared" si="8"/>
        <v>0</v>
      </c>
      <c r="O565" s="5" t="str">
        <f ca="1">IFERROR(SUM(OFFSET(Tableau2[[#This Row],[MLP]],1,1,Tableau2[[#This Row],[nb sous niveau]],1)),"")</f>
        <v/>
      </c>
      <c r="P565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565" s="5" cm="1">
        <f t="array" aca="1" ref="Q56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565" s="4" t="s">
        <v>18</v>
      </c>
      <c r="S565" s="5">
        <v>0.1</v>
      </c>
      <c r="T565" s="5">
        <v>2.0000000000000001E-4</v>
      </c>
    </row>
    <row r="566" spans="1:20" x14ac:dyDescent="0.2">
      <c r="A566" s="3">
        <v>98400000</v>
      </c>
      <c r="B566" s="4" t="s">
        <v>19</v>
      </c>
      <c r="C566" s="3">
        <v>6</v>
      </c>
      <c r="D566" s="3">
        <f>IF(Tableau2[[#This Row],[Parent]]="oui",Tableau2[[#This Row],[Niveau]]+1,IF(B565="oui",Tableau2[[#This Row],[Niveau]]+1,D565))</f>
        <v>7</v>
      </c>
      <c r="E566" s="3" cm="1">
        <f t="array" ref="E566">MIN(IFERROR(IF(D566-{0;1;2;3;4;5;6;7}&gt;=0,MATCH(D566-{0;1;2;3;4;5;6;7},D567:D$828,0)-1,""),""))</f>
        <v>0</v>
      </c>
      <c r="F566" s="4" t="s">
        <v>20</v>
      </c>
      <c r="G566" s="4" t="s">
        <v>510</v>
      </c>
      <c r="H566" s="4" t="s">
        <v>511</v>
      </c>
      <c r="I566" s="4" t="s">
        <v>18</v>
      </c>
      <c r="J566" s="4" t="s">
        <v>18</v>
      </c>
      <c r="K566" s="5">
        <v>4</v>
      </c>
      <c r="L566" s="5">
        <v>11.94</v>
      </c>
      <c r="M566" s="5">
        <f>IFERROR(_xlfn.XLOOKUP(Tableau2[[#This Row],[Groupe rem. article]],remises!$B$2:$B$5,remises!$C$2:$C$5),0)</f>
        <v>0.53</v>
      </c>
      <c r="N566" s="5">
        <f t="shared" si="8"/>
        <v>0</v>
      </c>
      <c r="O566" s="5" t="str">
        <f ca="1">IFERROR(SUM(OFFSET(Tableau2[[#This Row],[MLP]],1,1,Tableau2[[#This Row],[nb sous niveau]],1)),"")</f>
        <v/>
      </c>
      <c r="P566" s="5">
        <f>IF(Tableau2[[#This Row],[Type Ligne Richel]]="détail",Tableau2[[#This Row],[Quantité Totale]]*Tableau2[[#This Row],[Prix unitaire HT]]*(1-Tableau2[[#This Row],[% remise ligne]])*(1+Tableau2[[#This Row],[comm]]),"")</f>
        <v>22.447199999999999</v>
      </c>
      <c r="Q566" s="5" cm="1">
        <f t="array" aca="1" ref="Q56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22.447199999999999</v>
      </c>
      <c r="R566" s="4" t="s">
        <v>35</v>
      </c>
      <c r="S566" s="5">
        <v>0.1</v>
      </c>
      <c r="T566" s="5">
        <v>0.4</v>
      </c>
    </row>
    <row r="567" spans="1:20" x14ac:dyDescent="0.2">
      <c r="A567" s="3">
        <v>98410000</v>
      </c>
      <c r="B567" s="4" t="s">
        <v>19</v>
      </c>
      <c r="C567" s="3">
        <v>6</v>
      </c>
      <c r="D567" s="3">
        <f>IF(Tableau2[[#This Row],[Parent]]="oui",Tableau2[[#This Row],[Niveau]]+1,IF(B566="oui",Tableau2[[#This Row],[Niveau]]+1,D566))</f>
        <v>7</v>
      </c>
      <c r="E567" s="3" cm="1">
        <f t="array" ref="E567">MIN(IFERROR(IF(D567-{0;1;2;3;4;5;6;7}&gt;=0,MATCH(D567-{0;1;2;3;4;5;6;7},D568:D$828,0)-1,""),""))</f>
        <v>0</v>
      </c>
      <c r="F567" s="4" t="s">
        <v>20</v>
      </c>
      <c r="G567" s="4" t="s">
        <v>512</v>
      </c>
      <c r="H567" s="4" t="s">
        <v>513</v>
      </c>
      <c r="I567" s="4" t="s">
        <v>18</v>
      </c>
      <c r="J567" s="4" t="s">
        <v>18</v>
      </c>
      <c r="K567" s="5">
        <v>4</v>
      </c>
      <c r="L567" s="5">
        <v>1.25</v>
      </c>
      <c r="M567" s="5">
        <f>IFERROR(_xlfn.XLOOKUP(Tableau2[[#This Row],[Groupe rem. article]],remises!$B$2:$B$5,remises!$C$2:$C$5),0)</f>
        <v>0.53</v>
      </c>
      <c r="N567" s="5">
        <f t="shared" si="8"/>
        <v>0</v>
      </c>
      <c r="O567" s="5" t="str">
        <f ca="1">IFERROR(SUM(OFFSET(Tableau2[[#This Row],[MLP]],1,1,Tableau2[[#This Row],[nb sous niveau]],1)),"")</f>
        <v/>
      </c>
      <c r="P567" s="5">
        <f>IF(Tableau2[[#This Row],[Type Ligne Richel]]="détail",Tableau2[[#This Row],[Quantité Totale]]*Tableau2[[#This Row],[Prix unitaire HT]]*(1-Tableau2[[#This Row],[% remise ligne]])*(1+Tableau2[[#This Row],[comm]]),"")</f>
        <v>2.3499999999999996</v>
      </c>
      <c r="Q567" s="5" cm="1">
        <f t="array" aca="1" ref="Q56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2.3499999999999996</v>
      </c>
      <c r="R567" s="4" t="s">
        <v>35</v>
      </c>
      <c r="S567" s="5">
        <v>0.02</v>
      </c>
      <c r="T567" s="5">
        <v>0.08</v>
      </c>
    </row>
    <row r="568" spans="1:20" x14ac:dyDescent="0.2">
      <c r="A568" s="3">
        <v>98420000</v>
      </c>
      <c r="B568" s="4" t="s">
        <v>19</v>
      </c>
      <c r="C568" s="3">
        <v>6</v>
      </c>
      <c r="D568" s="3">
        <f>IF(Tableau2[[#This Row],[Parent]]="oui",Tableau2[[#This Row],[Niveau]]+1,IF(B567="oui",Tableau2[[#This Row],[Niveau]]+1,D567))</f>
        <v>7</v>
      </c>
      <c r="E568" s="3" cm="1">
        <f t="array" ref="E568">MIN(IFERROR(IF(D568-{0;1;2;3;4;5;6;7}&gt;=0,MATCH(D568-{0;1;2;3;4;5;6;7},D569:D$828,0)-1,""),""))</f>
        <v>0</v>
      </c>
      <c r="F568" s="4" t="s">
        <v>20</v>
      </c>
      <c r="G568" s="4" t="s">
        <v>514</v>
      </c>
      <c r="H568" s="4" t="s">
        <v>515</v>
      </c>
      <c r="I568" s="4" t="s">
        <v>18</v>
      </c>
      <c r="J568" s="4" t="s">
        <v>18</v>
      </c>
      <c r="K568" s="5">
        <v>2</v>
      </c>
      <c r="L568" s="5">
        <v>255.89</v>
      </c>
      <c r="M568" s="5">
        <f>IFERROR(_xlfn.XLOOKUP(Tableau2[[#This Row],[Groupe rem. article]],remises!$B$2:$B$5,remises!$C$2:$C$5),0)</f>
        <v>0.57999999999999996</v>
      </c>
      <c r="N568" s="5">
        <f t="shared" si="8"/>
        <v>0</v>
      </c>
      <c r="O568" s="5" t="str">
        <f ca="1">IFERROR(SUM(OFFSET(Tableau2[[#This Row],[MLP]],1,1,Tableau2[[#This Row],[nb sous niveau]],1)),"")</f>
        <v/>
      </c>
      <c r="P568" s="5">
        <f>IF(Tableau2[[#This Row],[Type Ligne Richel]]="détail",Tableau2[[#This Row],[Quantité Totale]]*Tableau2[[#This Row],[Prix unitaire HT]]*(1-Tableau2[[#This Row],[% remise ligne]])*(1+Tableau2[[#This Row],[comm]]),"")</f>
        <v>214.94760000000002</v>
      </c>
      <c r="Q568" s="5" cm="1">
        <f t="array" aca="1" ref="Q56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214.94760000000002</v>
      </c>
      <c r="R568" s="4" t="s">
        <v>26</v>
      </c>
      <c r="S568" s="5">
        <v>39.5</v>
      </c>
      <c r="T568" s="5">
        <v>79</v>
      </c>
    </row>
    <row r="569" spans="1:20" x14ac:dyDescent="0.2">
      <c r="A569" s="3">
        <v>98430000</v>
      </c>
      <c r="B569" s="4" t="s">
        <v>19</v>
      </c>
      <c r="C569" s="3">
        <v>6</v>
      </c>
      <c r="D569" s="3">
        <f>IF(Tableau2[[#This Row],[Parent]]="oui",Tableau2[[#This Row],[Niveau]]+1,IF(B568="oui",Tableau2[[#This Row],[Niveau]]+1,D568))</f>
        <v>7</v>
      </c>
      <c r="E569" s="3" cm="1">
        <f t="array" ref="E569">MIN(IFERROR(IF(D569-{0;1;2;3;4;5;6;7}&gt;=0,MATCH(D569-{0;1;2;3;4;5;6;7},D570:D$828,0)-1,""),""))</f>
        <v>0</v>
      </c>
      <c r="F569" s="4" t="s">
        <v>20</v>
      </c>
      <c r="G569" s="4" t="s">
        <v>516</v>
      </c>
      <c r="H569" s="4" t="s">
        <v>517</v>
      </c>
      <c r="I569" s="4" t="s">
        <v>18</v>
      </c>
      <c r="J569" s="4" t="s">
        <v>18</v>
      </c>
      <c r="K569" s="5">
        <v>8</v>
      </c>
      <c r="L569" s="5">
        <v>8.75</v>
      </c>
      <c r="M569" s="5">
        <f>IFERROR(_xlfn.XLOOKUP(Tableau2[[#This Row],[Groupe rem. article]],remises!$B$2:$B$5,remises!$C$2:$C$5),0)</f>
        <v>0.53</v>
      </c>
      <c r="N569" s="5">
        <f t="shared" si="8"/>
        <v>0</v>
      </c>
      <c r="O569" s="5" t="str">
        <f ca="1">IFERROR(SUM(OFFSET(Tableau2[[#This Row],[MLP]],1,1,Tableau2[[#This Row],[nb sous niveau]],1)),"")</f>
        <v/>
      </c>
      <c r="P569" s="5">
        <f>IF(Tableau2[[#This Row],[Type Ligne Richel]]="détail",Tableau2[[#This Row],[Quantité Totale]]*Tableau2[[#This Row],[Prix unitaire HT]]*(1-Tableau2[[#This Row],[% remise ligne]])*(1+Tableau2[[#This Row],[comm]]),"")</f>
        <v>32.9</v>
      </c>
      <c r="Q569" s="5" cm="1">
        <f t="array" aca="1" ref="Q56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32.9</v>
      </c>
      <c r="R569" s="4" t="s">
        <v>35</v>
      </c>
      <c r="S569" s="5">
        <v>0.65300000000000002</v>
      </c>
      <c r="T569" s="5">
        <v>5.2240000000000002</v>
      </c>
    </row>
    <row r="570" spans="1:20" x14ac:dyDescent="0.2">
      <c r="A570" s="3">
        <v>98440000</v>
      </c>
      <c r="B570" s="4" t="s">
        <v>19</v>
      </c>
      <c r="C570" s="3">
        <v>6</v>
      </c>
      <c r="D570" s="3">
        <f>IF(Tableau2[[#This Row],[Parent]]="oui",Tableau2[[#This Row],[Niveau]]+1,IF(B569="oui",Tableau2[[#This Row],[Niveau]]+1,D569))</f>
        <v>7</v>
      </c>
      <c r="E570" s="3" cm="1">
        <f t="array" ref="E570">MIN(IFERROR(IF(D570-{0;1;2;3;4;5;6;7}&gt;=0,MATCH(D570-{0;1;2;3;4;5;6;7},D571:D$828,0)-1,""),""))</f>
        <v>0</v>
      </c>
      <c r="F570" s="4" t="s">
        <v>20</v>
      </c>
      <c r="G570" s="4" t="s">
        <v>518</v>
      </c>
      <c r="H570" s="4" t="s">
        <v>519</v>
      </c>
      <c r="I570" s="4" t="s">
        <v>18</v>
      </c>
      <c r="J570" s="4" t="s">
        <v>18</v>
      </c>
      <c r="K570" s="5">
        <v>4</v>
      </c>
      <c r="L570" s="5">
        <v>4.8</v>
      </c>
      <c r="M570" s="5">
        <f>IFERROR(_xlfn.XLOOKUP(Tableau2[[#This Row],[Groupe rem. article]],remises!$B$2:$B$5,remises!$C$2:$C$5),0)</f>
        <v>0.53</v>
      </c>
      <c r="N570" s="5">
        <f t="shared" si="8"/>
        <v>0</v>
      </c>
      <c r="O570" s="5" t="str">
        <f ca="1">IFERROR(SUM(OFFSET(Tableau2[[#This Row],[MLP]],1,1,Tableau2[[#This Row],[nb sous niveau]],1)),"")</f>
        <v/>
      </c>
      <c r="P570" s="5">
        <f>IF(Tableau2[[#This Row],[Type Ligne Richel]]="détail",Tableau2[[#This Row],[Quantité Totale]]*Tableau2[[#This Row],[Prix unitaire HT]]*(1-Tableau2[[#This Row],[% remise ligne]])*(1+Tableau2[[#This Row],[comm]]),"")</f>
        <v>9.0239999999999991</v>
      </c>
      <c r="Q570" s="5" cm="1">
        <f t="array" aca="1" ref="Q57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9.0239999999999991</v>
      </c>
      <c r="R570" s="4" t="s">
        <v>35</v>
      </c>
      <c r="S570" s="5">
        <v>0.17499999999999999</v>
      </c>
      <c r="T570" s="5">
        <v>0.7</v>
      </c>
    </row>
    <row r="571" spans="1:20" x14ac:dyDescent="0.2">
      <c r="A571" s="3">
        <v>98450000</v>
      </c>
      <c r="B571" s="4" t="s">
        <v>19</v>
      </c>
      <c r="C571" s="3">
        <v>6</v>
      </c>
      <c r="D571" s="3">
        <f>IF(Tableau2[[#This Row],[Parent]]="oui",Tableau2[[#This Row],[Niveau]]+1,IF(B570="oui",Tableau2[[#This Row],[Niveau]]+1,D570))</f>
        <v>7</v>
      </c>
      <c r="E571" s="3" cm="1">
        <f t="array" ref="E571">MIN(IFERROR(IF(D571-{0;1;2;3;4;5;6;7}&gt;=0,MATCH(D571-{0;1;2;3;4;5;6;7},D572:D$828,0)-1,""),""))</f>
        <v>0</v>
      </c>
      <c r="F571" s="4" t="s">
        <v>20</v>
      </c>
      <c r="G571" s="4" t="s">
        <v>520</v>
      </c>
      <c r="H571" s="4" t="s">
        <v>521</v>
      </c>
      <c r="I571" s="4" t="s">
        <v>18</v>
      </c>
      <c r="J571" s="4" t="s">
        <v>18</v>
      </c>
      <c r="K571" s="5">
        <v>2</v>
      </c>
      <c r="L571" s="5">
        <v>73.09</v>
      </c>
      <c r="M571" s="5">
        <f>IFERROR(_xlfn.XLOOKUP(Tableau2[[#This Row],[Groupe rem. article]],remises!$B$2:$B$5,remises!$C$2:$C$5),0)</f>
        <v>0.57999999999999996</v>
      </c>
      <c r="N571" s="5">
        <f t="shared" si="8"/>
        <v>0</v>
      </c>
      <c r="O571" s="5" t="str">
        <f ca="1">IFERROR(SUM(OFFSET(Tableau2[[#This Row],[MLP]],1,1,Tableau2[[#This Row],[nb sous niveau]],1)),"")</f>
        <v/>
      </c>
      <c r="P571" s="5">
        <f>IF(Tableau2[[#This Row],[Type Ligne Richel]]="détail",Tableau2[[#This Row],[Quantité Totale]]*Tableau2[[#This Row],[Prix unitaire HT]]*(1-Tableau2[[#This Row],[% remise ligne]])*(1+Tableau2[[#This Row],[comm]]),"")</f>
        <v>61.395600000000009</v>
      </c>
      <c r="Q571" s="5" cm="1">
        <f t="array" aca="1" ref="Q57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61.395600000000009</v>
      </c>
      <c r="R571" s="4" t="s">
        <v>26</v>
      </c>
      <c r="S571" s="5">
        <v>10.78</v>
      </c>
      <c r="T571" s="5">
        <v>21.56</v>
      </c>
    </row>
    <row r="572" spans="1:20" x14ac:dyDescent="0.2">
      <c r="A572" s="3">
        <v>98460000</v>
      </c>
      <c r="B572" s="4" t="s">
        <v>19</v>
      </c>
      <c r="C572" s="3">
        <v>6</v>
      </c>
      <c r="D572" s="3">
        <f>IF(Tableau2[[#This Row],[Parent]]="oui",Tableau2[[#This Row],[Niveau]]+1,IF(B571="oui",Tableau2[[#This Row],[Niveau]]+1,D571))</f>
        <v>7</v>
      </c>
      <c r="E572" s="3" cm="1">
        <f t="array" ref="E572">MIN(IFERROR(IF(D572-{0;1;2;3;4;5;6;7}&gt;=0,MATCH(D572-{0;1;2;3;4;5;6;7},D573:D$828,0)-1,""),""))</f>
        <v>0</v>
      </c>
      <c r="F572" s="4" t="s">
        <v>20</v>
      </c>
      <c r="G572" s="4" t="s">
        <v>403</v>
      </c>
      <c r="H572" s="4" t="s">
        <v>404</v>
      </c>
      <c r="I572" s="4" t="s">
        <v>18</v>
      </c>
      <c r="J572" s="4" t="s">
        <v>18</v>
      </c>
      <c r="K572" s="5">
        <v>12</v>
      </c>
      <c r="L572" s="5">
        <v>1.03</v>
      </c>
      <c r="M572" s="5">
        <f>IFERROR(_xlfn.XLOOKUP(Tableau2[[#This Row],[Groupe rem. article]],remises!$B$2:$B$5,remises!$C$2:$C$5),0)</f>
        <v>0.53</v>
      </c>
      <c r="N572" s="5">
        <f t="shared" si="8"/>
        <v>0</v>
      </c>
      <c r="O572" s="5" t="str">
        <f ca="1">IFERROR(SUM(OFFSET(Tableau2[[#This Row],[MLP]],1,1,Tableau2[[#This Row],[nb sous niveau]],1)),"")</f>
        <v/>
      </c>
      <c r="P572" s="5">
        <f>IF(Tableau2[[#This Row],[Type Ligne Richel]]="détail",Tableau2[[#This Row],[Quantité Totale]]*Tableau2[[#This Row],[Prix unitaire HT]]*(1-Tableau2[[#This Row],[% remise ligne]])*(1+Tableau2[[#This Row],[comm]]),"")</f>
        <v>5.8091999999999997</v>
      </c>
      <c r="Q572" s="5" cm="1">
        <f t="array" aca="1" ref="Q57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5.8091999999999997</v>
      </c>
      <c r="R572" s="4" t="s">
        <v>35</v>
      </c>
      <c r="S572" s="5">
        <v>5.5E-2</v>
      </c>
      <c r="T572" s="5">
        <v>0.66</v>
      </c>
    </row>
    <row r="573" spans="1:20" x14ac:dyDescent="0.2">
      <c r="A573" s="3">
        <v>98470000</v>
      </c>
      <c r="B573" s="4" t="s">
        <v>19</v>
      </c>
      <c r="C573" s="3">
        <v>6</v>
      </c>
      <c r="D573" s="3">
        <f>IF(Tableau2[[#This Row],[Parent]]="oui",Tableau2[[#This Row],[Niveau]]+1,IF(B572="oui",Tableau2[[#This Row],[Niveau]]+1,D572))</f>
        <v>7</v>
      </c>
      <c r="E573" s="3" cm="1">
        <f t="array" ref="E573">MIN(IFERROR(IF(D573-{0;1;2;3;4;5;6;7}&gt;=0,MATCH(D573-{0;1;2;3;4;5;6;7},D574:D$828,0)-1,""),""))</f>
        <v>0</v>
      </c>
      <c r="F573" s="4" t="s">
        <v>20</v>
      </c>
      <c r="G573" s="4" t="s">
        <v>522</v>
      </c>
      <c r="H573" s="4" t="s">
        <v>523</v>
      </c>
      <c r="I573" s="4" t="s">
        <v>18</v>
      </c>
      <c r="J573" s="4" t="s">
        <v>18</v>
      </c>
      <c r="K573" s="5">
        <v>4</v>
      </c>
      <c r="L573" s="5">
        <v>2.59</v>
      </c>
      <c r="M573" s="5">
        <f>IFERROR(_xlfn.XLOOKUP(Tableau2[[#This Row],[Groupe rem. article]],remises!$B$2:$B$5,remises!$C$2:$C$5),0)</f>
        <v>0.53</v>
      </c>
      <c r="N573" s="5">
        <f t="shared" si="8"/>
        <v>0</v>
      </c>
      <c r="O573" s="5" t="str">
        <f ca="1">IFERROR(SUM(OFFSET(Tableau2[[#This Row],[MLP]],1,1,Tableau2[[#This Row],[nb sous niveau]],1)),"")</f>
        <v/>
      </c>
      <c r="P573" s="5">
        <f>IF(Tableau2[[#This Row],[Type Ligne Richel]]="détail",Tableau2[[#This Row],[Quantité Totale]]*Tableau2[[#This Row],[Prix unitaire HT]]*(1-Tableau2[[#This Row],[% remise ligne]])*(1+Tableau2[[#This Row],[comm]]),"")</f>
        <v>4.8691999999999993</v>
      </c>
      <c r="Q573" s="5" cm="1">
        <f t="array" aca="1" ref="Q57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4.8691999999999993</v>
      </c>
      <c r="R573" s="4" t="s">
        <v>35</v>
      </c>
      <c r="S573" s="5">
        <v>0.22</v>
      </c>
      <c r="T573" s="5">
        <v>0.88</v>
      </c>
    </row>
    <row r="574" spans="1:20" x14ac:dyDescent="0.2">
      <c r="A574" s="3">
        <v>98480000</v>
      </c>
      <c r="B574" s="4" t="s">
        <v>19</v>
      </c>
      <c r="C574" s="3">
        <v>6</v>
      </c>
      <c r="D574" s="3">
        <f>IF(Tableau2[[#This Row],[Parent]]="oui",Tableau2[[#This Row],[Niveau]]+1,IF(B573="oui",Tableau2[[#This Row],[Niveau]]+1,D573))</f>
        <v>7</v>
      </c>
      <c r="E574" s="3" cm="1">
        <f t="array" ref="E574">MIN(IFERROR(IF(D574-{0;1;2;3;4;5;6;7}&gt;=0,MATCH(D574-{0;1;2;3;4;5;6;7},D575:D$828,0)-1,""),""))</f>
        <v>0</v>
      </c>
      <c r="F574" s="4" t="s">
        <v>20</v>
      </c>
      <c r="G574" s="4" t="s">
        <v>50</v>
      </c>
      <c r="H574" s="4" t="s">
        <v>51</v>
      </c>
      <c r="I574" s="4" t="s">
        <v>18</v>
      </c>
      <c r="J574" s="4" t="s">
        <v>18</v>
      </c>
      <c r="K574" s="5">
        <v>50</v>
      </c>
      <c r="L574" s="5">
        <v>0.09</v>
      </c>
      <c r="M574" s="5">
        <f>IFERROR(_xlfn.XLOOKUP(Tableau2[[#This Row],[Groupe rem. article]],remises!$B$2:$B$5,remises!$C$2:$C$5),0)</f>
        <v>0.53</v>
      </c>
      <c r="N574" s="5">
        <f t="shared" si="8"/>
        <v>0</v>
      </c>
      <c r="O574" s="5" t="str">
        <f ca="1">IFERROR(SUM(OFFSET(Tableau2[[#This Row],[MLP]],1,1,Tableau2[[#This Row],[nb sous niveau]],1)),"")</f>
        <v/>
      </c>
      <c r="P574" s="5">
        <f>IF(Tableau2[[#This Row],[Type Ligne Richel]]="détail",Tableau2[[#This Row],[Quantité Totale]]*Tableau2[[#This Row],[Prix unitaire HT]]*(1-Tableau2[[#This Row],[% remise ligne]])*(1+Tableau2[[#This Row],[comm]]),"")</f>
        <v>2.1149999999999998</v>
      </c>
      <c r="Q574" s="5" cm="1">
        <f t="array" aca="1" ref="Q57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2.1149999999999998</v>
      </c>
      <c r="R574" s="4" t="s">
        <v>35</v>
      </c>
      <c r="S574" s="5">
        <v>5.0000000000000001E-3</v>
      </c>
      <c r="T574" s="5">
        <v>0.25</v>
      </c>
    </row>
    <row r="575" spans="1:20" x14ac:dyDescent="0.2">
      <c r="A575" s="3">
        <v>98490000</v>
      </c>
      <c r="B575" s="4" t="s">
        <v>19</v>
      </c>
      <c r="C575" s="3">
        <v>6</v>
      </c>
      <c r="D575" s="3">
        <f>IF(Tableau2[[#This Row],[Parent]]="oui",Tableau2[[#This Row],[Niveau]]+1,IF(B574="oui",Tableau2[[#This Row],[Niveau]]+1,D574))</f>
        <v>7</v>
      </c>
      <c r="E575" s="3" cm="1">
        <f t="array" ref="E575">MIN(IFERROR(IF(D575-{0;1;2;3;4;5;6;7}&gt;=0,MATCH(D575-{0;1;2;3;4;5;6;7},D576:D$828,0)-1,""),""))</f>
        <v>0</v>
      </c>
      <c r="F575" s="4" t="s">
        <v>20</v>
      </c>
      <c r="G575" s="4" t="s">
        <v>524</v>
      </c>
      <c r="H575" s="4" t="s">
        <v>525</v>
      </c>
      <c r="I575" s="4" t="s">
        <v>18</v>
      </c>
      <c r="J575" s="4" t="s">
        <v>18</v>
      </c>
      <c r="K575" s="5">
        <v>24</v>
      </c>
      <c r="L575" s="5">
        <v>7.17</v>
      </c>
      <c r="M575" s="5">
        <f>IFERROR(_xlfn.XLOOKUP(Tableau2[[#This Row],[Groupe rem. article]],remises!$B$2:$B$5,remises!$C$2:$C$5),0)</f>
        <v>0.53</v>
      </c>
      <c r="N575" s="5">
        <f t="shared" si="8"/>
        <v>0</v>
      </c>
      <c r="O575" s="5" t="str">
        <f ca="1">IFERROR(SUM(OFFSET(Tableau2[[#This Row],[MLP]],1,1,Tableau2[[#This Row],[nb sous niveau]],1)),"")</f>
        <v/>
      </c>
      <c r="P575" s="5">
        <f>IF(Tableau2[[#This Row],[Type Ligne Richel]]="détail",Tableau2[[#This Row],[Quantité Totale]]*Tableau2[[#This Row],[Prix unitaire HT]]*(1-Tableau2[[#This Row],[% remise ligne]])*(1+Tableau2[[#This Row],[comm]]),"")</f>
        <v>80.877599999999987</v>
      </c>
      <c r="Q575" s="5" cm="1">
        <f t="array" aca="1" ref="Q57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80.877599999999987</v>
      </c>
      <c r="R575" s="4" t="s">
        <v>35</v>
      </c>
      <c r="S575" s="5">
        <v>0.105</v>
      </c>
      <c r="T575" s="5">
        <v>2.52</v>
      </c>
    </row>
    <row r="576" spans="1:20" x14ac:dyDescent="0.2">
      <c r="A576" s="3">
        <v>98500000</v>
      </c>
      <c r="B576" s="4" t="s">
        <v>19</v>
      </c>
      <c r="C576" s="3">
        <v>6</v>
      </c>
      <c r="D576" s="3">
        <f>IF(Tableau2[[#This Row],[Parent]]="oui",Tableau2[[#This Row],[Niveau]]+1,IF(B575="oui",Tableau2[[#This Row],[Niveau]]+1,D575))</f>
        <v>7</v>
      </c>
      <c r="E576" s="3" cm="1">
        <f t="array" ref="E576">MIN(IFERROR(IF(D576-{0;1;2;3;4;5;6;7}&gt;=0,MATCH(D576-{0;1;2;3;4;5;6;7},D577:D$828,0)-1,""),""))</f>
        <v>0</v>
      </c>
      <c r="F576" s="4" t="s">
        <v>20</v>
      </c>
      <c r="G576" s="4" t="s">
        <v>526</v>
      </c>
      <c r="H576" s="4" t="s">
        <v>527</v>
      </c>
      <c r="I576" s="4" t="s">
        <v>18</v>
      </c>
      <c r="J576" s="4" t="s">
        <v>18</v>
      </c>
      <c r="K576" s="5">
        <v>24</v>
      </c>
      <c r="L576" s="5">
        <v>1.08</v>
      </c>
      <c r="M576" s="5">
        <f>IFERROR(_xlfn.XLOOKUP(Tableau2[[#This Row],[Groupe rem. article]],remises!$B$2:$B$5,remises!$C$2:$C$5),0)</f>
        <v>0.53</v>
      </c>
      <c r="N576" s="5">
        <f t="shared" ref="N576:N639" si="9">$N$1</f>
        <v>0</v>
      </c>
      <c r="O576" s="5" t="str">
        <f ca="1">IFERROR(SUM(OFFSET(Tableau2[[#This Row],[MLP]],1,1,Tableau2[[#This Row],[nb sous niveau]],1)),"")</f>
        <v/>
      </c>
      <c r="P576" s="5">
        <f>IF(Tableau2[[#This Row],[Type Ligne Richel]]="détail",Tableau2[[#This Row],[Quantité Totale]]*Tableau2[[#This Row],[Prix unitaire HT]]*(1-Tableau2[[#This Row],[% remise ligne]])*(1+Tableau2[[#This Row],[comm]]),"")</f>
        <v>12.182399999999999</v>
      </c>
      <c r="Q576" s="5" cm="1">
        <f t="array" aca="1" ref="Q57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12.182399999999999</v>
      </c>
      <c r="R576" s="4" t="s">
        <v>35</v>
      </c>
      <c r="S576" s="5">
        <v>0.12</v>
      </c>
      <c r="T576" s="5">
        <v>2.88</v>
      </c>
    </row>
    <row r="577" spans="1:20" x14ac:dyDescent="0.2">
      <c r="A577" s="3">
        <v>98510000</v>
      </c>
      <c r="B577" s="4" t="s">
        <v>19</v>
      </c>
      <c r="C577" s="3">
        <v>6</v>
      </c>
      <c r="D577" s="3">
        <f>IF(Tableau2[[#This Row],[Parent]]="oui",Tableau2[[#This Row],[Niveau]]+1,IF(B576="oui",Tableau2[[#This Row],[Niveau]]+1,D576))</f>
        <v>7</v>
      </c>
      <c r="E577" s="3" cm="1">
        <f t="array" ref="E577">MIN(IFERROR(IF(D577-{0;1;2;3;4;5;6;7}&gt;=0,MATCH(D577-{0;1;2;3;4;5;6;7},D578:D$828,0)-1,""),""))</f>
        <v>0</v>
      </c>
      <c r="F577" s="4" t="s">
        <v>20</v>
      </c>
      <c r="G577" s="4" t="s">
        <v>81</v>
      </c>
      <c r="H577" s="4" t="s">
        <v>82</v>
      </c>
      <c r="I577" s="4" t="s">
        <v>18</v>
      </c>
      <c r="J577" s="4" t="s">
        <v>18</v>
      </c>
      <c r="K577" s="5">
        <v>48</v>
      </c>
      <c r="L577" s="5">
        <v>0.16</v>
      </c>
      <c r="M577" s="5">
        <f>IFERROR(_xlfn.XLOOKUP(Tableau2[[#This Row],[Groupe rem. article]],remises!$B$2:$B$5,remises!$C$2:$C$5),0)</f>
        <v>0.53</v>
      </c>
      <c r="N577" s="5">
        <f t="shared" si="9"/>
        <v>0</v>
      </c>
      <c r="O577" s="5" t="str">
        <f ca="1">IFERROR(SUM(OFFSET(Tableau2[[#This Row],[MLP]],1,1,Tableau2[[#This Row],[nb sous niveau]],1)),"")</f>
        <v/>
      </c>
      <c r="P577" s="5">
        <f>IF(Tableau2[[#This Row],[Type Ligne Richel]]="détail",Tableau2[[#This Row],[Quantité Totale]]*Tableau2[[#This Row],[Prix unitaire HT]]*(1-Tableau2[[#This Row],[% remise ligne]])*(1+Tableau2[[#This Row],[comm]]),"")</f>
        <v>3.6095999999999995</v>
      </c>
      <c r="Q577" s="5" cm="1">
        <f t="array" aca="1" ref="Q57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3.6095999999999995</v>
      </c>
      <c r="R577" s="4" t="s">
        <v>35</v>
      </c>
      <c r="S577" s="5">
        <v>7.0000000000000001E-3</v>
      </c>
      <c r="T577" s="5">
        <v>0.33600000000000002</v>
      </c>
    </row>
    <row r="578" spans="1:20" x14ac:dyDescent="0.2">
      <c r="A578" s="3">
        <v>98520000</v>
      </c>
      <c r="B578" s="4" t="s">
        <v>19</v>
      </c>
      <c r="C578" s="3">
        <v>6</v>
      </c>
      <c r="D578" s="3">
        <f>IF(Tableau2[[#This Row],[Parent]]="oui",Tableau2[[#This Row],[Niveau]]+1,IF(B577="oui",Tableau2[[#This Row],[Niveau]]+1,D577))</f>
        <v>7</v>
      </c>
      <c r="E578" s="3" cm="1">
        <f t="array" ref="E578">MIN(IFERROR(IF(D578-{0;1;2;3;4;5;6;7}&gt;=0,MATCH(D578-{0;1;2;3;4;5;6;7},D579:D$828,0)-1,""),""))</f>
        <v>0</v>
      </c>
      <c r="F578" s="4" t="s">
        <v>20</v>
      </c>
      <c r="G578" s="4" t="s">
        <v>528</v>
      </c>
      <c r="H578" s="4" t="s">
        <v>529</v>
      </c>
      <c r="I578" s="4" t="s">
        <v>18</v>
      </c>
      <c r="J578" s="4" t="s">
        <v>18</v>
      </c>
      <c r="K578" s="5">
        <v>2E-3</v>
      </c>
      <c r="L578" s="5">
        <v>0</v>
      </c>
      <c r="M578" s="5">
        <f>IFERROR(_xlfn.XLOOKUP(Tableau2[[#This Row],[Groupe rem. article]],remises!$B$2:$B$5,remises!$C$2:$C$5),0)</f>
        <v>0</v>
      </c>
      <c r="N578" s="5">
        <f t="shared" si="9"/>
        <v>0</v>
      </c>
      <c r="O578" s="5" t="str">
        <f ca="1">IFERROR(SUM(OFFSET(Tableau2[[#This Row],[MLP]],1,1,Tableau2[[#This Row],[nb sous niveau]],1)),"")</f>
        <v/>
      </c>
      <c r="P578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578" s="5" cm="1">
        <f t="array" aca="1" ref="Q57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578" s="4" t="s">
        <v>18</v>
      </c>
      <c r="S578" s="5">
        <v>0.1</v>
      </c>
      <c r="T578" s="5">
        <v>2.0000000000000001E-4</v>
      </c>
    </row>
    <row r="579" spans="1:20" x14ac:dyDescent="0.2">
      <c r="A579" s="3">
        <v>98530000</v>
      </c>
      <c r="B579" s="4" t="s">
        <v>19</v>
      </c>
      <c r="C579" s="3">
        <v>6</v>
      </c>
      <c r="D579" s="3">
        <f>IF(Tableau2[[#This Row],[Parent]]="oui",Tableau2[[#This Row],[Niveau]]+1,IF(B578="oui",Tableau2[[#This Row],[Niveau]]+1,D578))</f>
        <v>7</v>
      </c>
      <c r="E579" s="3" cm="1">
        <f t="array" ref="E579">MIN(IFERROR(IF(D579-{0;1;2;3;4;5;6;7}&gt;=0,MATCH(D579-{0;1;2;3;4;5;6;7},D580:D$828,0)-1,""),""))</f>
        <v>0</v>
      </c>
      <c r="F579" s="4" t="s">
        <v>20</v>
      </c>
      <c r="G579" s="4" t="s">
        <v>40</v>
      </c>
      <c r="H579" s="4" t="s">
        <v>41</v>
      </c>
      <c r="I579" s="4" t="s">
        <v>18</v>
      </c>
      <c r="J579" s="4" t="s">
        <v>18</v>
      </c>
      <c r="K579" s="5">
        <v>68</v>
      </c>
      <c r="L579" s="5">
        <v>0.16</v>
      </c>
      <c r="M579" s="5">
        <f>IFERROR(_xlfn.XLOOKUP(Tableau2[[#This Row],[Groupe rem. article]],remises!$B$2:$B$5,remises!$C$2:$C$5),0)</f>
        <v>0.53</v>
      </c>
      <c r="N579" s="5">
        <f t="shared" si="9"/>
        <v>0</v>
      </c>
      <c r="O579" s="5" t="str">
        <f ca="1">IFERROR(SUM(OFFSET(Tableau2[[#This Row],[MLP]],1,1,Tableau2[[#This Row],[nb sous niveau]],1)),"")</f>
        <v/>
      </c>
      <c r="P579" s="5">
        <f>IF(Tableau2[[#This Row],[Type Ligne Richel]]="détail",Tableau2[[#This Row],[Quantité Totale]]*Tableau2[[#This Row],[Prix unitaire HT]]*(1-Tableau2[[#This Row],[% remise ligne]])*(1+Tableau2[[#This Row],[comm]]),"")</f>
        <v>5.1135999999999999</v>
      </c>
      <c r="Q579" s="5" cm="1">
        <f t="array" aca="1" ref="Q57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5.1135999999999999</v>
      </c>
      <c r="R579" s="4" t="s">
        <v>35</v>
      </c>
      <c r="S579" s="5">
        <v>7.0000000000000001E-3</v>
      </c>
      <c r="T579" s="5">
        <v>0.47599999999999998</v>
      </c>
    </row>
    <row r="580" spans="1:20" x14ac:dyDescent="0.2">
      <c r="A580" s="3">
        <v>98540000</v>
      </c>
      <c r="B580" s="4" t="s">
        <v>19</v>
      </c>
      <c r="C580" s="3">
        <v>6</v>
      </c>
      <c r="D580" s="3">
        <f>IF(Tableau2[[#This Row],[Parent]]="oui",Tableau2[[#This Row],[Niveau]]+1,IF(B579="oui",Tableau2[[#This Row],[Niveau]]+1,D579))</f>
        <v>7</v>
      </c>
      <c r="E580" s="3" cm="1">
        <f t="array" ref="E580">MIN(IFERROR(IF(D580-{0;1;2;3;4;5;6;7}&gt;=0,MATCH(D580-{0;1;2;3;4;5;6;7},D581:D$828,0)-1,""),""))</f>
        <v>0</v>
      </c>
      <c r="F580" s="4" t="s">
        <v>20</v>
      </c>
      <c r="G580" s="4" t="s">
        <v>530</v>
      </c>
      <c r="H580" s="4" t="s">
        <v>531</v>
      </c>
      <c r="I580" s="4" t="s">
        <v>18</v>
      </c>
      <c r="J580" s="4" t="s">
        <v>18</v>
      </c>
      <c r="K580" s="5">
        <v>4</v>
      </c>
      <c r="L580" s="5">
        <v>26.99</v>
      </c>
      <c r="M580" s="5">
        <f>IFERROR(_xlfn.XLOOKUP(Tableau2[[#This Row],[Groupe rem. article]],remises!$B$2:$B$5,remises!$C$2:$C$5),0)</f>
        <v>0.57999999999999996</v>
      </c>
      <c r="N580" s="5">
        <f t="shared" si="9"/>
        <v>0</v>
      </c>
      <c r="O580" s="5" t="str">
        <f ca="1">IFERROR(SUM(OFFSET(Tableau2[[#This Row],[MLP]],1,1,Tableau2[[#This Row],[nb sous niveau]],1)),"")</f>
        <v/>
      </c>
      <c r="P580" s="5">
        <f>IF(Tableau2[[#This Row],[Type Ligne Richel]]="détail",Tableau2[[#This Row],[Quantité Totale]]*Tableau2[[#This Row],[Prix unitaire HT]]*(1-Tableau2[[#This Row],[% remise ligne]])*(1+Tableau2[[#This Row],[comm]]),"")</f>
        <v>45.343200000000003</v>
      </c>
      <c r="Q580" s="5" cm="1">
        <f t="array" aca="1" ref="Q58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45.343200000000003</v>
      </c>
      <c r="R580" s="4" t="s">
        <v>26</v>
      </c>
      <c r="S580" s="5">
        <v>4.1710000000000003</v>
      </c>
      <c r="T580" s="5">
        <v>16.684000000000001</v>
      </c>
    </row>
    <row r="581" spans="1:20" x14ac:dyDescent="0.2">
      <c r="A581" s="3">
        <v>98550000</v>
      </c>
      <c r="B581" s="4" t="s">
        <v>19</v>
      </c>
      <c r="C581" s="3">
        <v>6</v>
      </c>
      <c r="D581" s="3">
        <f>IF(Tableau2[[#This Row],[Parent]]="oui",Tableau2[[#This Row],[Niveau]]+1,IF(B580="oui",Tableau2[[#This Row],[Niveau]]+1,D580))</f>
        <v>7</v>
      </c>
      <c r="E581" s="3" cm="1">
        <f t="array" ref="E581">MIN(IFERROR(IF(D581-{0;1;2;3;4;5;6;7}&gt;=0,MATCH(D581-{0;1;2;3;4;5;6;7},D582:D$828,0)-1,""),""))</f>
        <v>0</v>
      </c>
      <c r="F581" s="4" t="s">
        <v>20</v>
      </c>
      <c r="G581" s="4" t="s">
        <v>99</v>
      </c>
      <c r="H581" s="4" t="s">
        <v>100</v>
      </c>
      <c r="I581" s="4" t="s">
        <v>18</v>
      </c>
      <c r="J581" s="4" t="s">
        <v>18</v>
      </c>
      <c r="K581" s="5">
        <v>24</v>
      </c>
      <c r="L581" s="5">
        <v>0.95</v>
      </c>
      <c r="M581" s="5">
        <f>IFERROR(_xlfn.XLOOKUP(Tableau2[[#This Row],[Groupe rem. article]],remises!$B$2:$B$5,remises!$C$2:$C$5),0)</f>
        <v>0.53</v>
      </c>
      <c r="N581" s="5">
        <f t="shared" si="9"/>
        <v>0</v>
      </c>
      <c r="O581" s="5" t="str">
        <f ca="1">IFERROR(SUM(OFFSET(Tableau2[[#This Row],[MLP]],1,1,Tableau2[[#This Row],[nb sous niveau]],1)),"")</f>
        <v/>
      </c>
      <c r="P581" s="5">
        <f>IF(Tableau2[[#This Row],[Type Ligne Richel]]="détail",Tableau2[[#This Row],[Quantité Totale]]*Tableau2[[#This Row],[Prix unitaire HT]]*(1-Tableau2[[#This Row],[% remise ligne]])*(1+Tableau2[[#This Row],[comm]]),"")</f>
        <v>10.715999999999998</v>
      </c>
      <c r="Q581" s="5" cm="1">
        <f t="array" aca="1" ref="Q58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10.715999999999998</v>
      </c>
      <c r="R581" s="4" t="s">
        <v>35</v>
      </c>
      <c r="S581" s="5">
        <v>0.13100000000000001</v>
      </c>
      <c r="T581" s="5">
        <v>3.1440000000000001</v>
      </c>
    </row>
    <row r="582" spans="1:20" x14ac:dyDescent="0.2">
      <c r="A582" s="3">
        <v>98560000</v>
      </c>
      <c r="B582" s="4" t="s">
        <v>19</v>
      </c>
      <c r="C582" s="3">
        <v>6</v>
      </c>
      <c r="D582" s="3">
        <f>IF(Tableau2[[#This Row],[Parent]]="oui",Tableau2[[#This Row],[Niveau]]+1,IF(B581="oui",Tableau2[[#This Row],[Niveau]]+1,D581))</f>
        <v>7</v>
      </c>
      <c r="E582" s="3" cm="1">
        <f t="array" ref="E582">MIN(IFERROR(IF(D582-{0;1;2;3;4;5;6;7}&gt;=0,MATCH(D582-{0;1;2;3;4;5;6;7},D583:D$828,0)-1,""),""))</f>
        <v>0</v>
      </c>
      <c r="F582" s="4" t="s">
        <v>20</v>
      </c>
      <c r="G582" s="4" t="s">
        <v>97</v>
      </c>
      <c r="H582" s="4" t="s">
        <v>98</v>
      </c>
      <c r="I582" s="4" t="s">
        <v>18</v>
      </c>
      <c r="J582" s="4" t="s">
        <v>18</v>
      </c>
      <c r="K582" s="5">
        <v>24</v>
      </c>
      <c r="L582" s="5">
        <v>2.02</v>
      </c>
      <c r="M582" s="5">
        <f>IFERROR(_xlfn.XLOOKUP(Tableau2[[#This Row],[Groupe rem. article]],remises!$B$2:$B$5,remises!$C$2:$C$5),0)</f>
        <v>0.53</v>
      </c>
      <c r="N582" s="5">
        <f t="shared" si="9"/>
        <v>0</v>
      </c>
      <c r="O582" s="5" t="str">
        <f ca="1">IFERROR(SUM(OFFSET(Tableau2[[#This Row],[MLP]],1,1,Tableau2[[#This Row],[nb sous niveau]],1)),"")</f>
        <v/>
      </c>
      <c r="P582" s="5">
        <f>IF(Tableau2[[#This Row],[Type Ligne Richel]]="détail",Tableau2[[#This Row],[Quantité Totale]]*Tableau2[[#This Row],[Prix unitaire HT]]*(1-Tableau2[[#This Row],[% remise ligne]])*(1+Tableau2[[#This Row],[comm]]),"")</f>
        <v>22.785600000000002</v>
      </c>
      <c r="Q582" s="5" cm="1">
        <f t="array" aca="1" ref="Q58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22.785600000000002</v>
      </c>
      <c r="R582" s="4" t="s">
        <v>35</v>
      </c>
      <c r="S582" s="5">
        <v>0.26</v>
      </c>
      <c r="T582" s="5">
        <v>6.24</v>
      </c>
    </row>
    <row r="583" spans="1:20" x14ac:dyDescent="0.2">
      <c r="A583" s="3">
        <v>98570000</v>
      </c>
      <c r="B583" s="4" t="s">
        <v>19</v>
      </c>
      <c r="C583" s="3">
        <v>6</v>
      </c>
      <c r="D583" s="3">
        <f>IF(Tableau2[[#This Row],[Parent]]="oui",Tableau2[[#This Row],[Niveau]]+1,IF(B582="oui",Tableau2[[#This Row],[Niveau]]+1,D582))</f>
        <v>7</v>
      </c>
      <c r="E583" s="3" cm="1">
        <f t="array" ref="E583">MIN(IFERROR(IF(D583-{0;1;2;3;4;5;6;7}&gt;=0,MATCH(D583-{0;1;2;3;4;5;6;7},D584:D$828,0)-1,""),""))</f>
        <v>0</v>
      </c>
      <c r="F583" s="4" t="s">
        <v>20</v>
      </c>
      <c r="G583" s="4" t="s">
        <v>532</v>
      </c>
      <c r="H583" s="4" t="s">
        <v>533</v>
      </c>
      <c r="I583" s="4" t="s">
        <v>18</v>
      </c>
      <c r="J583" s="4" t="s">
        <v>18</v>
      </c>
      <c r="K583" s="5">
        <v>4</v>
      </c>
      <c r="L583" s="5">
        <v>33.22</v>
      </c>
      <c r="M583" s="5">
        <f>IFERROR(_xlfn.XLOOKUP(Tableau2[[#This Row],[Groupe rem. article]],remises!$B$2:$B$5,remises!$C$2:$C$5),0)</f>
        <v>0.57999999999999996</v>
      </c>
      <c r="N583" s="5">
        <f t="shared" si="9"/>
        <v>0</v>
      </c>
      <c r="O583" s="5" t="str">
        <f ca="1">IFERROR(SUM(OFFSET(Tableau2[[#This Row],[MLP]],1,1,Tableau2[[#This Row],[nb sous niveau]],1)),"")</f>
        <v/>
      </c>
      <c r="P583" s="5">
        <f>IF(Tableau2[[#This Row],[Type Ligne Richel]]="détail",Tableau2[[#This Row],[Quantité Totale]]*Tableau2[[#This Row],[Prix unitaire HT]]*(1-Tableau2[[#This Row],[% remise ligne]])*(1+Tableau2[[#This Row],[comm]]),"")</f>
        <v>55.809600000000003</v>
      </c>
      <c r="Q583" s="5" cm="1">
        <f t="array" aca="1" ref="Q58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55.809600000000003</v>
      </c>
      <c r="R583" s="4" t="s">
        <v>26</v>
      </c>
      <c r="S583" s="5">
        <v>5.2</v>
      </c>
      <c r="T583" s="5">
        <v>20.8</v>
      </c>
    </row>
    <row r="584" spans="1:20" x14ac:dyDescent="0.2">
      <c r="A584" s="3">
        <v>98580000</v>
      </c>
      <c r="B584" s="4" t="s">
        <v>19</v>
      </c>
      <c r="C584" s="3">
        <v>6</v>
      </c>
      <c r="D584" s="3">
        <f>IF(Tableau2[[#This Row],[Parent]]="oui",Tableau2[[#This Row],[Niveau]]+1,IF(B583="oui",Tableau2[[#This Row],[Niveau]]+1,D583))</f>
        <v>7</v>
      </c>
      <c r="E584" s="3" cm="1">
        <f t="array" ref="E584">MIN(IFERROR(IF(D584-{0;1;2;3;4;5;6;7}&gt;=0,MATCH(D584-{0;1;2;3;4;5;6;7},D585:D$828,0)-1,""),""))</f>
        <v>0</v>
      </c>
      <c r="F584" s="4" t="s">
        <v>20</v>
      </c>
      <c r="G584" s="4" t="s">
        <v>224</v>
      </c>
      <c r="H584" s="4" t="s">
        <v>225</v>
      </c>
      <c r="I584" s="4" t="s">
        <v>18</v>
      </c>
      <c r="J584" s="4" t="s">
        <v>18</v>
      </c>
      <c r="K584" s="5">
        <v>48</v>
      </c>
      <c r="L584" s="5">
        <v>0.32</v>
      </c>
      <c r="M584" s="5">
        <f>IFERROR(_xlfn.XLOOKUP(Tableau2[[#This Row],[Groupe rem. article]],remises!$B$2:$B$5,remises!$C$2:$C$5),0)</f>
        <v>0.53</v>
      </c>
      <c r="N584" s="5">
        <f t="shared" si="9"/>
        <v>0</v>
      </c>
      <c r="O584" s="5" t="str">
        <f ca="1">IFERROR(SUM(OFFSET(Tableau2[[#This Row],[MLP]],1,1,Tableau2[[#This Row],[nb sous niveau]],1)),"")</f>
        <v/>
      </c>
      <c r="P584" s="5">
        <f>IF(Tableau2[[#This Row],[Type Ligne Richel]]="détail",Tableau2[[#This Row],[Quantité Totale]]*Tableau2[[#This Row],[Prix unitaire HT]]*(1-Tableau2[[#This Row],[% remise ligne]])*(1+Tableau2[[#This Row],[comm]]),"")</f>
        <v>7.219199999999999</v>
      </c>
      <c r="Q584" s="5" cm="1">
        <f t="array" aca="1" ref="Q58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7.219199999999999</v>
      </c>
      <c r="R584" s="4" t="s">
        <v>35</v>
      </c>
      <c r="S584" s="5">
        <v>2.5000000000000001E-2</v>
      </c>
      <c r="T584" s="5">
        <v>1.2</v>
      </c>
    </row>
    <row r="585" spans="1:20" x14ac:dyDescent="0.2">
      <c r="A585" s="3">
        <v>98590000</v>
      </c>
      <c r="B585" s="4" t="s">
        <v>19</v>
      </c>
      <c r="C585" s="3">
        <v>6</v>
      </c>
      <c r="D585" s="3">
        <f>IF(Tableau2[[#This Row],[Parent]]="oui",Tableau2[[#This Row],[Niveau]]+1,IF(B584="oui",Tableau2[[#This Row],[Niveau]]+1,D584))</f>
        <v>7</v>
      </c>
      <c r="E585" s="3" cm="1">
        <f t="array" ref="E585">MIN(IFERROR(IF(D585-{0;1;2;3;4;5;6;7}&gt;=0,MATCH(D585-{0;1;2;3;4;5;6;7},D586:D$828,0)-1,""),""))</f>
        <v>0</v>
      </c>
      <c r="F585" s="4" t="s">
        <v>20</v>
      </c>
      <c r="G585" s="4" t="s">
        <v>36</v>
      </c>
      <c r="H585" s="4" t="s">
        <v>37</v>
      </c>
      <c r="I585" s="4" t="s">
        <v>18</v>
      </c>
      <c r="J585" s="4" t="s">
        <v>18</v>
      </c>
      <c r="K585" s="5">
        <v>80</v>
      </c>
      <c r="L585" s="5">
        <v>0.17</v>
      </c>
      <c r="M585" s="5">
        <f>IFERROR(_xlfn.XLOOKUP(Tableau2[[#This Row],[Groupe rem. article]],remises!$B$2:$B$5,remises!$C$2:$C$5),0)</f>
        <v>0.53</v>
      </c>
      <c r="N585" s="5">
        <f t="shared" si="9"/>
        <v>0</v>
      </c>
      <c r="O585" s="5" t="str">
        <f ca="1">IFERROR(SUM(OFFSET(Tableau2[[#This Row],[MLP]],1,1,Tableau2[[#This Row],[nb sous niveau]],1)),"")</f>
        <v/>
      </c>
      <c r="P585" s="5">
        <f>IF(Tableau2[[#This Row],[Type Ligne Richel]]="détail",Tableau2[[#This Row],[Quantité Totale]]*Tableau2[[#This Row],[Prix unitaire HT]]*(1-Tableau2[[#This Row],[% remise ligne]])*(1+Tableau2[[#This Row],[comm]]),"")</f>
        <v>6.3920000000000003</v>
      </c>
      <c r="Q585" s="5" cm="1">
        <f t="array" aca="1" ref="Q58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6.3920000000000003</v>
      </c>
      <c r="R585" s="4" t="s">
        <v>35</v>
      </c>
      <c r="S585" s="5">
        <v>1.4999999999999999E-2</v>
      </c>
      <c r="T585" s="5">
        <v>1.2</v>
      </c>
    </row>
    <row r="586" spans="1:20" x14ac:dyDescent="0.2">
      <c r="A586" s="3">
        <v>98600000</v>
      </c>
      <c r="B586" s="4" t="s">
        <v>19</v>
      </c>
      <c r="C586" s="3">
        <v>6</v>
      </c>
      <c r="D586" s="3">
        <f>IF(Tableau2[[#This Row],[Parent]]="oui",Tableau2[[#This Row],[Niveau]]+1,IF(B585="oui",Tableau2[[#This Row],[Niveau]]+1,D585))</f>
        <v>7</v>
      </c>
      <c r="E586" s="3" cm="1">
        <f t="array" ref="E586">MIN(IFERROR(IF(D586-{0;1;2;3;4;5;6;7}&gt;=0,MATCH(D586-{0;1;2;3;4;5;6;7},D587:D$828,0)-1,""),""))</f>
        <v>0</v>
      </c>
      <c r="F586" s="4" t="s">
        <v>20</v>
      </c>
      <c r="G586" s="4" t="s">
        <v>60</v>
      </c>
      <c r="H586" s="4" t="s">
        <v>61</v>
      </c>
      <c r="I586" s="4" t="s">
        <v>18</v>
      </c>
      <c r="J586" s="4" t="s">
        <v>18</v>
      </c>
      <c r="K586" s="5">
        <v>72</v>
      </c>
      <c r="L586" s="5">
        <v>0.5</v>
      </c>
      <c r="M586" s="5">
        <f>IFERROR(_xlfn.XLOOKUP(Tableau2[[#This Row],[Groupe rem. article]],remises!$B$2:$B$5,remises!$C$2:$C$5),0)</f>
        <v>0.53</v>
      </c>
      <c r="N586" s="5">
        <f t="shared" si="9"/>
        <v>0</v>
      </c>
      <c r="O586" s="5" t="str">
        <f ca="1">IFERROR(SUM(OFFSET(Tableau2[[#This Row],[MLP]],1,1,Tableau2[[#This Row],[nb sous niveau]],1)),"")</f>
        <v/>
      </c>
      <c r="P586" s="5">
        <f>IF(Tableau2[[#This Row],[Type Ligne Richel]]="détail",Tableau2[[#This Row],[Quantité Totale]]*Tableau2[[#This Row],[Prix unitaire HT]]*(1-Tableau2[[#This Row],[% remise ligne]])*(1+Tableau2[[#This Row],[comm]]),"")</f>
        <v>16.919999999999998</v>
      </c>
      <c r="Q586" s="5" cm="1">
        <f t="array" aca="1" ref="Q58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16.919999999999998</v>
      </c>
      <c r="R586" s="4" t="s">
        <v>35</v>
      </c>
      <c r="S586" s="5">
        <v>0.04</v>
      </c>
      <c r="T586" s="5">
        <v>2.88</v>
      </c>
    </row>
    <row r="587" spans="1:20" x14ac:dyDescent="0.2">
      <c r="A587" s="3">
        <v>98610000</v>
      </c>
      <c r="B587" s="4" t="s">
        <v>19</v>
      </c>
      <c r="C587" s="3">
        <v>6</v>
      </c>
      <c r="D587" s="3">
        <f>IF(Tableau2[[#This Row],[Parent]]="oui",Tableau2[[#This Row],[Niveau]]+1,IF(B586="oui",Tableau2[[#This Row],[Niveau]]+1,D586))</f>
        <v>7</v>
      </c>
      <c r="E587" s="3" cm="1">
        <f t="array" ref="E587">MIN(IFERROR(IF(D587-{0;1;2;3;4;5;6;7}&gt;=0,MATCH(D587-{0;1;2;3;4;5;6;7},D588:D$828,0)-1,""),""))</f>
        <v>0</v>
      </c>
      <c r="F587" s="4" t="s">
        <v>20</v>
      </c>
      <c r="G587" s="4" t="s">
        <v>466</v>
      </c>
      <c r="H587" s="4" t="s">
        <v>467</v>
      </c>
      <c r="I587" s="4" t="s">
        <v>18</v>
      </c>
      <c r="J587" s="4" t="s">
        <v>18</v>
      </c>
      <c r="K587" s="5">
        <v>4</v>
      </c>
      <c r="L587" s="5">
        <v>2</v>
      </c>
      <c r="M587" s="5">
        <f>IFERROR(_xlfn.XLOOKUP(Tableau2[[#This Row],[Groupe rem. article]],remises!$B$2:$B$5,remises!$C$2:$C$5),0)</f>
        <v>0.53</v>
      </c>
      <c r="N587" s="5">
        <f t="shared" si="9"/>
        <v>0</v>
      </c>
      <c r="O587" s="5" t="str">
        <f ca="1">IFERROR(SUM(OFFSET(Tableau2[[#This Row],[MLP]],1,1,Tableau2[[#This Row],[nb sous niveau]],1)),"")</f>
        <v/>
      </c>
      <c r="P587" s="5">
        <f>IF(Tableau2[[#This Row],[Type Ligne Richel]]="détail",Tableau2[[#This Row],[Quantité Totale]]*Tableau2[[#This Row],[Prix unitaire HT]]*(1-Tableau2[[#This Row],[% remise ligne]])*(1+Tableau2[[#This Row],[comm]]),"")</f>
        <v>3.76</v>
      </c>
      <c r="Q587" s="5" cm="1">
        <f t="array" aca="1" ref="Q58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3.76</v>
      </c>
      <c r="R587" s="4" t="s">
        <v>35</v>
      </c>
      <c r="S587" s="5">
        <v>0.2</v>
      </c>
      <c r="T587" s="5">
        <v>0.8</v>
      </c>
    </row>
    <row r="588" spans="1:20" x14ac:dyDescent="0.2">
      <c r="A588" s="3">
        <v>98620000</v>
      </c>
      <c r="B588" s="4" t="s">
        <v>19</v>
      </c>
      <c r="C588" s="3">
        <v>6</v>
      </c>
      <c r="D588" s="3">
        <f>IF(Tableau2[[#This Row],[Parent]]="oui",Tableau2[[#This Row],[Niveau]]+1,IF(B587="oui",Tableau2[[#This Row],[Niveau]]+1,D587))</f>
        <v>7</v>
      </c>
      <c r="E588" s="3" cm="1">
        <f t="array" ref="E588">MIN(IFERROR(IF(D588-{0;1;2;3;4;5;6;7}&gt;=0,MATCH(D588-{0;1;2;3;4;5;6;7},D589:D$828,0)-1,""),""))</f>
        <v>0</v>
      </c>
      <c r="F588" s="4" t="s">
        <v>20</v>
      </c>
      <c r="G588" s="4" t="s">
        <v>468</v>
      </c>
      <c r="H588" s="4" t="s">
        <v>469</v>
      </c>
      <c r="I588" s="4" t="s">
        <v>18</v>
      </c>
      <c r="J588" s="4" t="s">
        <v>18</v>
      </c>
      <c r="K588" s="5">
        <v>4</v>
      </c>
      <c r="L588" s="5">
        <v>1.84</v>
      </c>
      <c r="M588" s="5">
        <f>IFERROR(_xlfn.XLOOKUP(Tableau2[[#This Row],[Groupe rem. article]],remises!$B$2:$B$5,remises!$C$2:$C$5),0)</f>
        <v>0.53</v>
      </c>
      <c r="N588" s="5">
        <f t="shared" si="9"/>
        <v>0</v>
      </c>
      <c r="O588" s="5" t="str">
        <f ca="1">IFERROR(SUM(OFFSET(Tableau2[[#This Row],[MLP]],1,1,Tableau2[[#This Row],[nb sous niveau]],1)),"")</f>
        <v/>
      </c>
      <c r="P588" s="5">
        <f>IF(Tableau2[[#This Row],[Type Ligne Richel]]="détail",Tableau2[[#This Row],[Quantité Totale]]*Tableau2[[#This Row],[Prix unitaire HT]]*(1-Tableau2[[#This Row],[% remise ligne]])*(1+Tableau2[[#This Row],[comm]]),"")</f>
        <v>3.4592000000000001</v>
      </c>
      <c r="Q588" s="5" cm="1">
        <f t="array" aca="1" ref="Q58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3.4592000000000001</v>
      </c>
      <c r="R588" s="4" t="s">
        <v>35</v>
      </c>
      <c r="S588" s="5">
        <v>0.19</v>
      </c>
      <c r="T588" s="5">
        <v>0.76</v>
      </c>
    </row>
    <row r="589" spans="1:20" x14ac:dyDescent="0.2">
      <c r="A589" s="3">
        <v>98630000</v>
      </c>
      <c r="B589" s="4" t="s">
        <v>19</v>
      </c>
      <c r="C589" s="3">
        <v>6</v>
      </c>
      <c r="D589" s="3">
        <f>IF(Tableau2[[#This Row],[Parent]]="oui",Tableau2[[#This Row],[Niveau]]+1,IF(B588="oui",Tableau2[[#This Row],[Niveau]]+1,D588))</f>
        <v>7</v>
      </c>
      <c r="E589" s="3" cm="1">
        <f t="array" ref="E589">MIN(IFERROR(IF(D589-{0;1;2;3;4;5;6;7}&gt;=0,MATCH(D589-{0;1;2;3;4;5;6;7},D590:D$828,0)-1,""),""))</f>
        <v>0</v>
      </c>
      <c r="F589" s="4" t="s">
        <v>20</v>
      </c>
      <c r="G589" s="4" t="s">
        <v>534</v>
      </c>
      <c r="H589" s="4" t="s">
        <v>535</v>
      </c>
      <c r="I589" s="4" t="s">
        <v>18</v>
      </c>
      <c r="J589" s="4" t="s">
        <v>18</v>
      </c>
      <c r="K589" s="5">
        <v>8</v>
      </c>
      <c r="L589" s="5">
        <v>8.9</v>
      </c>
      <c r="M589" s="5">
        <f>IFERROR(_xlfn.XLOOKUP(Tableau2[[#This Row],[Groupe rem. article]],remises!$B$2:$B$5,remises!$C$2:$C$5),0)</f>
        <v>0.57999999999999996</v>
      </c>
      <c r="N589" s="5">
        <f t="shared" si="9"/>
        <v>0</v>
      </c>
      <c r="O589" s="5" t="str">
        <f ca="1">IFERROR(SUM(OFFSET(Tableau2[[#This Row],[MLP]],1,1,Tableau2[[#This Row],[nb sous niveau]],1)),"")</f>
        <v/>
      </c>
      <c r="P589" s="5">
        <f>IF(Tableau2[[#This Row],[Type Ligne Richel]]="détail",Tableau2[[#This Row],[Quantité Totale]]*Tableau2[[#This Row],[Prix unitaire HT]]*(1-Tableau2[[#This Row],[% remise ligne]])*(1+Tableau2[[#This Row],[comm]]),"")</f>
        <v>29.904000000000003</v>
      </c>
      <c r="Q589" s="5" cm="1">
        <f t="array" aca="1" ref="Q58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29.904000000000003</v>
      </c>
      <c r="R589" s="4" t="s">
        <v>26</v>
      </c>
      <c r="S589" s="5">
        <v>1.379</v>
      </c>
      <c r="T589" s="5">
        <v>11.032</v>
      </c>
    </row>
    <row r="590" spans="1:20" x14ac:dyDescent="0.2">
      <c r="A590" s="3">
        <v>98640000</v>
      </c>
      <c r="B590" s="4" t="s">
        <v>19</v>
      </c>
      <c r="C590" s="3">
        <v>6</v>
      </c>
      <c r="D590" s="3">
        <f>IF(Tableau2[[#This Row],[Parent]]="oui",Tableau2[[#This Row],[Niveau]]+1,IF(B589="oui",Tableau2[[#This Row],[Niveau]]+1,D589))</f>
        <v>7</v>
      </c>
      <c r="E590" s="3" cm="1">
        <f t="array" ref="E590">MIN(IFERROR(IF(D590-{0;1;2;3;4;5;6;7}&gt;=0,MATCH(D590-{0;1;2;3;4;5;6;7},D591:D$828,0)-1,""),""))</f>
        <v>0</v>
      </c>
      <c r="F590" s="4" t="s">
        <v>20</v>
      </c>
      <c r="G590" s="4" t="s">
        <v>274</v>
      </c>
      <c r="H590" s="4" t="s">
        <v>275</v>
      </c>
      <c r="I590" s="4" t="s">
        <v>18</v>
      </c>
      <c r="J590" s="4" t="s">
        <v>18</v>
      </c>
      <c r="K590" s="5">
        <v>8</v>
      </c>
      <c r="L590" s="5">
        <v>0.65</v>
      </c>
      <c r="M590" s="5">
        <f>IFERROR(_xlfn.XLOOKUP(Tableau2[[#This Row],[Groupe rem. article]],remises!$B$2:$B$5,remises!$C$2:$C$5),0)</f>
        <v>0.53</v>
      </c>
      <c r="N590" s="5">
        <f t="shared" si="9"/>
        <v>0</v>
      </c>
      <c r="O590" s="5" t="str">
        <f ca="1">IFERROR(SUM(OFFSET(Tableau2[[#This Row],[MLP]],1,1,Tableau2[[#This Row],[nb sous niveau]],1)),"")</f>
        <v/>
      </c>
      <c r="P590" s="5">
        <f>IF(Tableau2[[#This Row],[Type Ligne Richel]]="détail",Tableau2[[#This Row],[Quantité Totale]]*Tableau2[[#This Row],[Prix unitaire HT]]*(1-Tableau2[[#This Row],[% remise ligne]])*(1+Tableau2[[#This Row],[comm]]),"")</f>
        <v>2.444</v>
      </c>
      <c r="Q590" s="5" cm="1">
        <f t="array" aca="1" ref="Q59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2.444</v>
      </c>
      <c r="R590" s="4" t="s">
        <v>35</v>
      </c>
      <c r="S590" s="5">
        <v>0.06</v>
      </c>
      <c r="T590" s="5">
        <v>0.48</v>
      </c>
    </row>
    <row r="591" spans="1:20" x14ac:dyDescent="0.2">
      <c r="A591" s="3">
        <v>98650000</v>
      </c>
      <c r="B591" s="4" t="s">
        <v>19</v>
      </c>
      <c r="C591" s="3">
        <v>6</v>
      </c>
      <c r="D591" s="3">
        <f>IF(Tableau2[[#This Row],[Parent]]="oui",Tableau2[[#This Row],[Niveau]]+1,IF(B590="oui",Tableau2[[#This Row],[Niveau]]+1,D590))</f>
        <v>7</v>
      </c>
      <c r="E591" s="3" cm="1">
        <f t="array" ref="E591">MIN(IFERROR(IF(D591-{0;1;2;3;4;5;6;7}&gt;=0,MATCH(D591-{0;1;2;3;4;5;6;7},D592:D$828,0)-1,""),""))</f>
        <v>0</v>
      </c>
      <c r="F591" s="4" t="s">
        <v>20</v>
      </c>
      <c r="G591" s="4" t="s">
        <v>536</v>
      </c>
      <c r="H591" s="4" t="s">
        <v>537</v>
      </c>
      <c r="I591" s="4" t="s">
        <v>18</v>
      </c>
      <c r="J591" s="4" t="s">
        <v>18</v>
      </c>
      <c r="K591" s="5">
        <v>4</v>
      </c>
      <c r="L591" s="5">
        <v>27.39</v>
      </c>
      <c r="M591" s="5">
        <f>IFERROR(_xlfn.XLOOKUP(Tableau2[[#This Row],[Groupe rem. article]],remises!$B$2:$B$5,remises!$C$2:$C$5),0)</f>
        <v>0.53</v>
      </c>
      <c r="N591" s="5">
        <f t="shared" si="9"/>
        <v>0</v>
      </c>
      <c r="O591" s="5" t="str">
        <f ca="1">IFERROR(SUM(OFFSET(Tableau2[[#This Row],[MLP]],1,1,Tableau2[[#This Row],[nb sous niveau]],1)),"")</f>
        <v/>
      </c>
      <c r="P591" s="5">
        <f>IF(Tableau2[[#This Row],[Type Ligne Richel]]="détail",Tableau2[[#This Row],[Quantité Totale]]*Tableau2[[#This Row],[Prix unitaire HT]]*(1-Tableau2[[#This Row],[% remise ligne]])*(1+Tableau2[[#This Row],[comm]]),"")</f>
        <v>51.493200000000002</v>
      </c>
      <c r="Q591" s="5" cm="1">
        <f t="array" aca="1" ref="Q59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51.493200000000002</v>
      </c>
      <c r="R591" s="4" t="s">
        <v>35</v>
      </c>
      <c r="S591" s="5">
        <v>0.53</v>
      </c>
      <c r="T591" s="5">
        <v>2.12</v>
      </c>
    </row>
    <row r="592" spans="1:20" x14ac:dyDescent="0.2">
      <c r="A592" s="3">
        <v>98660000</v>
      </c>
      <c r="B592" s="4" t="s">
        <v>19</v>
      </c>
      <c r="C592" s="3">
        <v>6</v>
      </c>
      <c r="D592" s="3">
        <f>IF(Tableau2[[#This Row],[Parent]]="oui",Tableau2[[#This Row],[Niveau]]+1,IF(B591="oui",Tableau2[[#This Row],[Niveau]]+1,D591))</f>
        <v>7</v>
      </c>
      <c r="E592" s="3" cm="1">
        <f t="array" ref="E592">MIN(IFERROR(IF(D592-{0;1;2;3;4;5;6;7}&gt;=0,MATCH(D592-{0;1;2;3;4;5;6;7},D593:D$828,0)-1,""),""))</f>
        <v>0</v>
      </c>
      <c r="F592" s="4" t="s">
        <v>20</v>
      </c>
      <c r="G592" s="4" t="s">
        <v>538</v>
      </c>
      <c r="H592" s="4" t="s">
        <v>539</v>
      </c>
      <c r="I592" s="4" t="s">
        <v>18</v>
      </c>
      <c r="J592" s="4" t="s">
        <v>18</v>
      </c>
      <c r="K592" s="5">
        <v>2</v>
      </c>
      <c r="L592" s="5">
        <v>2.61</v>
      </c>
      <c r="M592" s="5">
        <f>IFERROR(_xlfn.XLOOKUP(Tableau2[[#This Row],[Groupe rem. article]],remises!$B$2:$B$5,remises!$C$2:$C$5),0)</f>
        <v>0.53</v>
      </c>
      <c r="N592" s="5">
        <f t="shared" si="9"/>
        <v>0</v>
      </c>
      <c r="O592" s="5" t="str">
        <f ca="1">IFERROR(SUM(OFFSET(Tableau2[[#This Row],[MLP]],1,1,Tableau2[[#This Row],[nb sous niveau]],1)),"")</f>
        <v/>
      </c>
      <c r="P592" s="5">
        <f>IF(Tableau2[[#This Row],[Type Ligne Richel]]="détail",Tableau2[[#This Row],[Quantité Totale]]*Tableau2[[#This Row],[Prix unitaire HT]]*(1-Tableau2[[#This Row],[% remise ligne]])*(1+Tableau2[[#This Row],[comm]]),"")</f>
        <v>2.4533999999999998</v>
      </c>
      <c r="Q592" s="5" cm="1">
        <f t="array" aca="1" ref="Q59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2.4533999999999998</v>
      </c>
      <c r="R592" s="4" t="s">
        <v>35</v>
      </c>
      <c r="S592" s="5">
        <v>0.22</v>
      </c>
      <c r="T592" s="5">
        <v>0.44</v>
      </c>
    </row>
    <row r="593" spans="1:20" x14ac:dyDescent="0.2">
      <c r="A593" s="3">
        <v>98670000</v>
      </c>
      <c r="B593" s="4" t="s">
        <v>19</v>
      </c>
      <c r="C593" s="3">
        <v>6</v>
      </c>
      <c r="D593" s="3">
        <f>IF(Tableau2[[#This Row],[Parent]]="oui",Tableau2[[#This Row],[Niveau]]+1,IF(B592="oui",Tableau2[[#This Row],[Niveau]]+1,D592))</f>
        <v>7</v>
      </c>
      <c r="E593" s="3" cm="1">
        <f t="array" ref="E593">MIN(IFERROR(IF(D593-{0;1;2;3;4;5;6;7}&gt;=0,MATCH(D593-{0;1;2;3;4;5;6;7},D594:D$828,0)-1,""),""))</f>
        <v>0</v>
      </c>
      <c r="F593" s="4" t="s">
        <v>20</v>
      </c>
      <c r="G593" s="4" t="s">
        <v>522</v>
      </c>
      <c r="H593" s="4" t="s">
        <v>523</v>
      </c>
      <c r="I593" s="4" t="s">
        <v>18</v>
      </c>
      <c r="J593" s="4" t="s">
        <v>18</v>
      </c>
      <c r="K593" s="5">
        <v>2</v>
      </c>
      <c r="L593" s="5">
        <v>2.59</v>
      </c>
      <c r="M593" s="5">
        <f>IFERROR(_xlfn.XLOOKUP(Tableau2[[#This Row],[Groupe rem. article]],remises!$B$2:$B$5,remises!$C$2:$C$5),0)</f>
        <v>0.53</v>
      </c>
      <c r="N593" s="5">
        <f t="shared" si="9"/>
        <v>0</v>
      </c>
      <c r="O593" s="5" t="str">
        <f ca="1">IFERROR(SUM(OFFSET(Tableau2[[#This Row],[MLP]],1,1,Tableau2[[#This Row],[nb sous niveau]],1)),"")</f>
        <v/>
      </c>
      <c r="P593" s="5">
        <f>IF(Tableau2[[#This Row],[Type Ligne Richel]]="détail",Tableau2[[#This Row],[Quantité Totale]]*Tableau2[[#This Row],[Prix unitaire HT]]*(1-Tableau2[[#This Row],[% remise ligne]])*(1+Tableau2[[#This Row],[comm]]),"")</f>
        <v>2.4345999999999997</v>
      </c>
      <c r="Q593" s="5" cm="1">
        <f t="array" aca="1" ref="Q59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2.4345999999999997</v>
      </c>
      <c r="R593" s="4" t="s">
        <v>35</v>
      </c>
      <c r="S593" s="5">
        <v>0.22</v>
      </c>
      <c r="T593" s="5">
        <v>0.44</v>
      </c>
    </row>
    <row r="594" spans="1:20" x14ac:dyDescent="0.2">
      <c r="A594" s="3">
        <v>98680000</v>
      </c>
      <c r="B594" s="4" t="s">
        <v>19</v>
      </c>
      <c r="C594" s="3">
        <v>6</v>
      </c>
      <c r="D594" s="3">
        <f>IF(Tableau2[[#This Row],[Parent]]="oui",Tableau2[[#This Row],[Niveau]]+1,IF(B593="oui",Tableau2[[#This Row],[Niveau]]+1,D593))</f>
        <v>7</v>
      </c>
      <c r="E594" s="3" cm="1">
        <f t="array" ref="E594">MIN(IFERROR(IF(D594-{0;1;2;3;4;5;6;7}&gt;=0,MATCH(D594-{0;1;2;3;4;5;6;7},D595:D$828,0)-1,""),""))</f>
        <v>0</v>
      </c>
      <c r="F594" s="4" t="s">
        <v>20</v>
      </c>
      <c r="G594" s="4" t="s">
        <v>403</v>
      </c>
      <c r="H594" s="4" t="s">
        <v>404</v>
      </c>
      <c r="I594" s="4" t="s">
        <v>18</v>
      </c>
      <c r="J594" s="4" t="s">
        <v>18</v>
      </c>
      <c r="K594" s="5">
        <v>4</v>
      </c>
      <c r="L594" s="5">
        <v>1.03</v>
      </c>
      <c r="M594" s="5">
        <f>IFERROR(_xlfn.XLOOKUP(Tableau2[[#This Row],[Groupe rem. article]],remises!$B$2:$B$5,remises!$C$2:$C$5),0)</f>
        <v>0.53</v>
      </c>
      <c r="N594" s="5">
        <f t="shared" si="9"/>
        <v>0</v>
      </c>
      <c r="O594" s="5" t="str">
        <f ca="1">IFERROR(SUM(OFFSET(Tableau2[[#This Row],[MLP]],1,1,Tableau2[[#This Row],[nb sous niveau]],1)),"")</f>
        <v/>
      </c>
      <c r="P594" s="5">
        <f>IF(Tableau2[[#This Row],[Type Ligne Richel]]="détail",Tableau2[[#This Row],[Quantité Totale]]*Tableau2[[#This Row],[Prix unitaire HT]]*(1-Tableau2[[#This Row],[% remise ligne]])*(1+Tableau2[[#This Row],[comm]]),"")</f>
        <v>1.9363999999999999</v>
      </c>
      <c r="Q594" s="5" cm="1">
        <f t="array" aca="1" ref="Q59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1.9363999999999999</v>
      </c>
      <c r="R594" s="4" t="s">
        <v>35</v>
      </c>
      <c r="S594" s="5">
        <v>5.5E-2</v>
      </c>
      <c r="T594" s="5">
        <v>0.22</v>
      </c>
    </row>
    <row r="595" spans="1:20" x14ac:dyDescent="0.2">
      <c r="A595" s="3">
        <v>98690000</v>
      </c>
      <c r="B595" s="4" t="s">
        <v>19</v>
      </c>
      <c r="C595" s="3">
        <v>6</v>
      </c>
      <c r="D595" s="3">
        <f>IF(Tableau2[[#This Row],[Parent]]="oui",Tableau2[[#This Row],[Niveau]]+1,IF(B594="oui",Tableau2[[#This Row],[Niveau]]+1,D594))</f>
        <v>7</v>
      </c>
      <c r="E595" s="3" cm="1">
        <f t="array" ref="E595">MIN(IFERROR(IF(D595-{0;1;2;3;4;5;6;7}&gt;=0,MATCH(D595-{0;1;2;3;4;5;6;7},D596:D$828,0)-1,""),""))</f>
        <v>0</v>
      </c>
      <c r="F595" s="4" t="s">
        <v>20</v>
      </c>
      <c r="G595" s="4" t="s">
        <v>540</v>
      </c>
      <c r="H595" s="4" t="s">
        <v>541</v>
      </c>
      <c r="I595" s="4" t="s">
        <v>18</v>
      </c>
      <c r="J595" s="4" t="s">
        <v>18</v>
      </c>
      <c r="K595" s="5">
        <v>28</v>
      </c>
      <c r="L595" s="5">
        <v>0.05</v>
      </c>
      <c r="M595" s="5">
        <f>IFERROR(_xlfn.XLOOKUP(Tableau2[[#This Row],[Groupe rem. article]],remises!$B$2:$B$5,remises!$C$2:$C$5),0)</f>
        <v>0.53</v>
      </c>
      <c r="N595" s="5">
        <f t="shared" si="9"/>
        <v>0</v>
      </c>
      <c r="O595" s="5" t="str">
        <f ca="1">IFERROR(SUM(OFFSET(Tableau2[[#This Row],[MLP]],1,1,Tableau2[[#This Row],[nb sous niveau]],1)),"")</f>
        <v/>
      </c>
      <c r="P595" s="5">
        <f>IF(Tableau2[[#This Row],[Type Ligne Richel]]="détail",Tableau2[[#This Row],[Quantité Totale]]*Tableau2[[#This Row],[Prix unitaire HT]]*(1-Tableau2[[#This Row],[% remise ligne]])*(1+Tableau2[[#This Row],[comm]]),"")</f>
        <v>0.65800000000000003</v>
      </c>
      <c r="Q595" s="5" cm="1">
        <f t="array" aca="1" ref="Q59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0.65800000000000003</v>
      </c>
      <c r="R595" s="4" t="s">
        <v>35</v>
      </c>
      <c r="S595" s="5">
        <v>5.0000000000000001E-3</v>
      </c>
      <c r="T595" s="5">
        <v>0.14000000000000001</v>
      </c>
    </row>
    <row r="596" spans="1:20" x14ac:dyDescent="0.2">
      <c r="A596" s="3">
        <v>98700000</v>
      </c>
      <c r="B596" s="4" t="s">
        <v>19</v>
      </c>
      <c r="C596" s="3">
        <v>6</v>
      </c>
      <c r="D596" s="3">
        <f>IF(Tableau2[[#This Row],[Parent]]="oui",Tableau2[[#This Row],[Niveau]]+1,IF(B595="oui",Tableau2[[#This Row],[Niveau]]+1,D595))</f>
        <v>7</v>
      </c>
      <c r="E596" s="3" cm="1">
        <f t="array" ref="E596">MIN(IFERROR(IF(D596-{0;1;2;3;4;5;6;7}&gt;=0,MATCH(D596-{0;1;2;3;4;5;6;7},D597:D$828,0)-1,""),""))</f>
        <v>0</v>
      </c>
      <c r="F596" s="4" t="s">
        <v>20</v>
      </c>
      <c r="G596" s="4" t="s">
        <v>542</v>
      </c>
      <c r="H596" s="4" t="s">
        <v>543</v>
      </c>
      <c r="I596" s="4" t="s">
        <v>18</v>
      </c>
      <c r="J596" s="4" t="s">
        <v>18</v>
      </c>
      <c r="K596" s="5">
        <v>8</v>
      </c>
      <c r="L596" s="5">
        <v>0.24</v>
      </c>
      <c r="M596" s="5">
        <f>IFERROR(_xlfn.XLOOKUP(Tableau2[[#This Row],[Groupe rem. article]],remises!$B$2:$B$5,remises!$C$2:$C$5),0)</f>
        <v>0.53</v>
      </c>
      <c r="N596" s="5">
        <f t="shared" si="9"/>
        <v>0</v>
      </c>
      <c r="O596" s="5" t="str">
        <f ca="1">IFERROR(SUM(OFFSET(Tableau2[[#This Row],[MLP]],1,1,Tableau2[[#This Row],[nb sous niveau]],1)),"")</f>
        <v/>
      </c>
      <c r="P596" s="5">
        <f>IF(Tableau2[[#This Row],[Type Ligne Richel]]="détail",Tableau2[[#This Row],[Quantité Totale]]*Tableau2[[#This Row],[Prix unitaire HT]]*(1-Tableau2[[#This Row],[% remise ligne]])*(1+Tableau2[[#This Row],[comm]]),"")</f>
        <v>0.90239999999999987</v>
      </c>
      <c r="Q596" s="5" cm="1">
        <f t="array" aca="1" ref="Q59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0.90239999999999987</v>
      </c>
      <c r="R596" s="4" t="s">
        <v>35</v>
      </c>
      <c r="S596" s="5">
        <v>0.02</v>
      </c>
      <c r="T596" s="5">
        <v>0.16</v>
      </c>
    </row>
    <row r="597" spans="1:20" x14ac:dyDescent="0.2">
      <c r="A597" s="3">
        <v>98710000</v>
      </c>
      <c r="B597" s="4" t="s">
        <v>19</v>
      </c>
      <c r="C597" s="3">
        <v>6</v>
      </c>
      <c r="D597" s="3">
        <f>IF(Tableau2[[#This Row],[Parent]]="oui",Tableau2[[#This Row],[Niveau]]+1,IF(B596="oui",Tableau2[[#This Row],[Niveau]]+1,D596))</f>
        <v>7</v>
      </c>
      <c r="E597" s="3" cm="1">
        <f t="array" ref="E597">MIN(IFERROR(IF(D597-{0;1;2;3;4;5;6;7}&gt;=0,MATCH(D597-{0;1;2;3;4;5;6;7},D598:D$828,0)-1,""),""))</f>
        <v>0</v>
      </c>
      <c r="F597" s="4" t="s">
        <v>20</v>
      </c>
      <c r="G597" s="4" t="s">
        <v>544</v>
      </c>
      <c r="H597" s="4" t="s">
        <v>545</v>
      </c>
      <c r="I597" s="4" t="s">
        <v>18</v>
      </c>
      <c r="J597" s="4" t="s">
        <v>18</v>
      </c>
      <c r="K597" s="5">
        <v>8</v>
      </c>
      <c r="L597" s="5">
        <v>0.06</v>
      </c>
      <c r="M597" s="5">
        <f>IFERROR(_xlfn.XLOOKUP(Tableau2[[#This Row],[Groupe rem. article]],remises!$B$2:$B$5,remises!$C$2:$C$5),0)</f>
        <v>0.53</v>
      </c>
      <c r="N597" s="5">
        <f t="shared" si="9"/>
        <v>0</v>
      </c>
      <c r="O597" s="5" t="str">
        <f ca="1">IFERROR(SUM(OFFSET(Tableau2[[#This Row],[MLP]],1,1,Tableau2[[#This Row],[nb sous niveau]],1)),"")</f>
        <v/>
      </c>
      <c r="P597" s="5">
        <f>IF(Tableau2[[#This Row],[Type Ligne Richel]]="détail",Tableau2[[#This Row],[Quantité Totale]]*Tableau2[[#This Row],[Prix unitaire HT]]*(1-Tableau2[[#This Row],[% remise ligne]])*(1+Tableau2[[#This Row],[comm]]),"")</f>
        <v>0.22559999999999997</v>
      </c>
      <c r="Q597" s="5" cm="1">
        <f t="array" aca="1" ref="Q59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0.22559999999999997</v>
      </c>
      <c r="R597" s="4" t="s">
        <v>35</v>
      </c>
      <c r="S597" s="5">
        <v>1E-3</v>
      </c>
      <c r="T597" s="5">
        <v>8.0000000000000002E-3</v>
      </c>
    </row>
    <row r="598" spans="1:20" x14ac:dyDescent="0.2">
      <c r="A598" s="3">
        <v>98720000</v>
      </c>
      <c r="B598" s="4" t="s">
        <v>19</v>
      </c>
      <c r="C598" s="3">
        <v>6</v>
      </c>
      <c r="D598" s="3">
        <f>IF(Tableau2[[#This Row],[Parent]]="oui",Tableau2[[#This Row],[Niveau]]+1,IF(B597="oui",Tableau2[[#This Row],[Niveau]]+1,D597))</f>
        <v>7</v>
      </c>
      <c r="E598" s="3" cm="1">
        <f t="array" ref="E598">MIN(IFERROR(IF(D598-{0;1;2;3;4;5;6;7}&gt;=0,MATCH(D598-{0;1;2;3;4;5;6;7},D599:D$828,0)-1,""),""))</f>
        <v>0</v>
      </c>
      <c r="F598" s="4" t="s">
        <v>20</v>
      </c>
      <c r="G598" s="4" t="s">
        <v>546</v>
      </c>
      <c r="H598" s="4" t="s">
        <v>527</v>
      </c>
      <c r="I598" s="4" t="s">
        <v>18</v>
      </c>
      <c r="J598" s="4" t="s">
        <v>18</v>
      </c>
      <c r="K598" s="5">
        <v>24</v>
      </c>
      <c r="L598" s="5">
        <v>1.4</v>
      </c>
      <c r="M598" s="5">
        <f>IFERROR(_xlfn.XLOOKUP(Tableau2[[#This Row],[Groupe rem. article]],remises!$B$2:$B$5,remises!$C$2:$C$5),0)</f>
        <v>0.53</v>
      </c>
      <c r="N598" s="5">
        <f t="shared" si="9"/>
        <v>0</v>
      </c>
      <c r="O598" s="5" t="str">
        <f ca="1">IFERROR(SUM(OFFSET(Tableau2[[#This Row],[MLP]],1,1,Tableau2[[#This Row],[nb sous niveau]],1)),"")</f>
        <v/>
      </c>
      <c r="P598" s="5">
        <f>IF(Tableau2[[#This Row],[Type Ligne Richel]]="détail",Tableau2[[#This Row],[Quantité Totale]]*Tableau2[[#This Row],[Prix unitaire HT]]*(1-Tableau2[[#This Row],[% remise ligne]])*(1+Tableau2[[#This Row],[comm]]),"")</f>
        <v>15.791999999999996</v>
      </c>
      <c r="Q598" s="5" cm="1">
        <f t="array" aca="1" ref="Q59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15.791999999999996</v>
      </c>
      <c r="R598" s="4" t="s">
        <v>35</v>
      </c>
      <c r="S598" s="5">
        <v>7.0000000000000007E-2</v>
      </c>
      <c r="T598" s="5">
        <v>1.68</v>
      </c>
    </row>
    <row r="599" spans="1:20" x14ac:dyDescent="0.2">
      <c r="A599" s="3">
        <v>99000000</v>
      </c>
      <c r="B599" s="4" t="s">
        <v>14</v>
      </c>
      <c r="C599" s="3">
        <v>5</v>
      </c>
      <c r="D599" s="3">
        <f>IF(Tableau2[[#This Row],[Parent]]="oui",Tableau2[[#This Row],[Niveau]]+1,IF(B598="oui",Tableau2[[#This Row],[Niveau]]+1,D598))</f>
        <v>6</v>
      </c>
      <c r="E599" s="3" cm="1">
        <f t="array" ref="E599">MIN(IFERROR(IF(D599-{0;1;2;3;4;5;6;7}&gt;=0,MATCH(D599-{0;1;2;3;4;5;6;7},D600:D$828,0)-1,""),""))</f>
        <v>13</v>
      </c>
      <c r="F599" s="4" t="s">
        <v>23</v>
      </c>
      <c r="G599" s="4" t="s">
        <v>547</v>
      </c>
      <c r="H599" s="4" t="s">
        <v>548</v>
      </c>
      <c r="I599" s="4" t="s">
        <v>18</v>
      </c>
      <c r="J599" s="4" t="s">
        <v>18</v>
      </c>
      <c r="K599" s="5">
        <v>2</v>
      </c>
      <c r="L599" s="5">
        <v>478.22500000000002</v>
      </c>
      <c r="M599" s="5">
        <f>IFERROR(_xlfn.XLOOKUP(Tableau2[[#This Row],[Groupe rem. article]],remises!$B$2:$B$5,remises!$C$2:$C$5),0)</f>
        <v>0</v>
      </c>
      <c r="N599" s="5">
        <f t="shared" si="9"/>
        <v>0</v>
      </c>
      <c r="O599" s="5">
        <f ca="1">IFERROR(SUM(OFFSET(Tableau2[[#This Row],[MLP]],1,1,Tableau2[[#This Row],[nb sous niveau]],1)),"")</f>
        <v>423.50600000000009</v>
      </c>
      <c r="P599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599" s="5" cm="1">
        <f t="array" aca="1" ref="Q59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423.50600000000009</v>
      </c>
      <c r="R599" s="4" t="s">
        <v>18</v>
      </c>
      <c r="S599" s="5">
        <v>15.983000000000001</v>
      </c>
      <c r="T599" s="5">
        <v>116.011</v>
      </c>
    </row>
    <row r="600" spans="1:20" x14ac:dyDescent="0.2">
      <c r="A600" s="3">
        <v>99010000</v>
      </c>
      <c r="B600" s="4" t="s">
        <v>19</v>
      </c>
      <c r="C600" s="3">
        <v>6</v>
      </c>
      <c r="D600" s="3">
        <f>IF(Tableau2[[#This Row],[Parent]]="oui",Tableau2[[#This Row],[Niveau]]+1,IF(B599="oui",Tableau2[[#This Row],[Niveau]]+1,D599))</f>
        <v>7</v>
      </c>
      <c r="E600" s="3" cm="1">
        <f t="array" ref="E600">MIN(IFERROR(IF(D600-{0;1;2;3;4;5;6;7}&gt;=0,MATCH(D600-{0;1;2;3;4;5;6;7},D601:D$828,0)-1,""),""))</f>
        <v>0</v>
      </c>
      <c r="F600" s="4" t="s">
        <v>20</v>
      </c>
      <c r="G600" s="4" t="s">
        <v>549</v>
      </c>
      <c r="H600" s="4" t="s">
        <v>550</v>
      </c>
      <c r="I600" s="4" t="s">
        <v>18</v>
      </c>
      <c r="J600" s="4" t="s">
        <v>18</v>
      </c>
      <c r="K600" s="5">
        <v>8</v>
      </c>
      <c r="L600" s="5">
        <v>21.28</v>
      </c>
      <c r="M600" s="5">
        <f>IFERROR(_xlfn.XLOOKUP(Tableau2[[#This Row],[Groupe rem. article]],remises!$B$2:$B$5,remises!$C$2:$C$5),0)</f>
        <v>0.57999999999999996</v>
      </c>
      <c r="N600" s="5">
        <f t="shared" si="9"/>
        <v>0</v>
      </c>
      <c r="O600" s="5" t="str">
        <f ca="1">IFERROR(SUM(OFFSET(Tableau2[[#This Row],[MLP]],1,1,Tableau2[[#This Row],[nb sous niveau]],1)),"")</f>
        <v/>
      </c>
      <c r="P600" s="5">
        <f>IF(Tableau2[[#This Row],[Type Ligne Richel]]="détail",Tableau2[[#This Row],[Quantité Totale]]*Tableau2[[#This Row],[Prix unitaire HT]]*(1-Tableau2[[#This Row],[% remise ligne]])*(1+Tableau2[[#This Row],[comm]]),"")</f>
        <v>71.500800000000012</v>
      </c>
      <c r="Q600" s="5" cm="1">
        <f t="array" aca="1" ref="Q60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71.500800000000012</v>
      </c>
      <c r="R600" s="4" t="s">
        <v>26</v>
      </c>
      <c r="S600" s="5">
        <v>3.3149999999999999</v>
      </c>
      <c r="T600" s="5">
        <v>26.52</v>
      </c>
    </row>
    <row r="601" spans="1:20" x14ac:dyDescent="0.2">
      <c r="A601" s="3">
        <v>99020000</v>
      </c>
      <c r="B601" s="4" t="s">
        <v>19</v>
      </c>
      <c r="C601" s="3">
        <v>6</v>
      </c>
      <c r="D601" s="3">
        <f>IF(Tableau2[[#This Row],[Parent]]="oui",Tableau2[[#This Row],[Niveau]]+1,IF(B600="oui",Tableau2[[#This Row],[Niveau]]+1,D600))</f>
        <v>7</v>
      </c>
      <c r="E601" s="3" cm="1">
        <f t="array" ref="E601">MIN(IFERROR(IF(D601-{0;1;2;3;4;5;6;7}&gt;=0,MATCH(D601-{0;1;2;3;4;5;6;7},D602:D$828,0)-1,""),""))</f>
        <v>0</v>
      </c>
      <c r="F601" s="4" t="s">
        <v>20</v>
      </c>
      <c r="G601" s="4" t="s">
        <v>137</v>
      </c>
      <c r="H601" s="4" t="s">
        <v>138</v>
      </c>
      <c r="I601" s="4" t="s">
        <v>18</v>
      </c>
      <c r="J601" s="4" t="s">
        <v>18</v>
      </c>
      <c r="K601" s="5">
        <v>4</v>
      </c>
      <c r="L601" s="5">
        <v>25.85</v>
      </c>
      <c r="M601" s="5">
        <f>IFERROR(_xlfn.XLOOKUP(Tableau2[[#This Row],[Groupe rem. article]],remises!$B$2:$B$5,remises!$C$2:$C$5),0)</f>
        <v>0.57999999999999996</v>
      </c>
      <c r="N601" s="5">
        <f t="shared" si="9"/>
        <v>0</v>
      </c>
      <c r="O601" s="5" t="str">
        <f ca="1">IFERROR(SUM(OFFSET(Tableau2[[#This Row],[MLP]],1,1,Tableau2[[#This Row],[nb sous niveau]],1)),"")</f>
        <v/>
      </c>
      <c r="P601" s="5">
        <f>IF(Tableau2[[#This Row],[Type Ligne Richel]]="détail",Tableau2[[#This Row],[Quantité Totale]]*Tableau2[[#This Row],[Prix unitaire HT]]*(1-Tableau2[[#This Row],[% remise ligne]])*(1+Tableau2[[#This Row],[comm]]),"")</f>
        <v>43.428000000000004</v>
      </c>
      <c r="Q601" s="5" cm="1">
        <f t="array" aca="1" ref="Q60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43.428000000000004</v>
      </c>
      <c r="R601" s="4" t="s">
        <v>26</v>
      </c>
      <c r="S601" s="5">
        <v>3.8140000000000001</v>
      </c>
      <c r="T601" s="5">
        <v>15.256</v>
      </c>
    </row>
    <row r="602" spans="1:20" x14ac:dyDescent="0.2">
      <c r="A602" s="3">
        <v>99030000</v>
      </c>
      <c r="B602" s="4" t="s">
        <v>19</v>
      </c>
      <c r="C602" s="3">
        <v>6</v>
      </c>
      <c r="D602" s="3">
        <f>IF(Tableau2[[#This Row],[Parent]]="oui",Tableau2[[#This Row],[Niveau]]+1,IF(B601="oui",Tableau2[[#This Row],[Niveau]]+1,D601))</f>
        <v>7</v>
      </c>
      <c r="E602" s="3" cm="1">
        <f t="array" ref="E602">MIN(IFERROR(IF(D602-{0;1;2;3;4;5;6;7}&gt;=0,MATCH(D602-{0;1;2;3;4;5;6;7},D603:D$828,0)-1,""),""))</f>
        <v>0</v>
      </c>
      <c r="F602" s="4" t="s">
        <v>20</v>
      </c>
      <c r="G602" s="4" t="s">
        <v>250</v>
      </c>
      <c r="H602" s="4" t="s">
        <v>251</v>
      </c>
      <c r="I602" s="4" t="s">
        <v>18</v>
      </c>
      <c r="J602" s="4" t="s">
        <v>18</v>
      </c>
      <c r="K602" s="5">
        <v>4</v>
      </c>
      <c r="L602" s="5">
        <v>51.47</v>
      </c>
      <c r="M602" s="5">
        <f>IFERROR(_xlfn.XLOOKUP(Tableau2[[#This Row],[Groupe rem. article]],remises!$B$2:$B$5,remises!$C$2:$C$5),0)</f>
        <v>0.53</v>
      </c>
      <c r="N602" s="5">
        <f t="shared" si="9"/>
        <v>0</v>
      </c>
      <c r="O602" s="5" t="str">
        <f ca="1">IFERROR(SUM(OFFSET(Tableau2[[#This Row],[MLP]],1,1,Tableau2[[#This Row],[nb sous niveau]],1)),"")</f>
        <v/>
      </c>
      <c r="P602" s="5">
        <f>IF(Tableau2[[#This Row],[Type Ligne Richel]]="détail",Tableau2[[#This Row],[Quantité Totale]]*Tableau2[[#This Row],[Prix unitaire HT]]*(1-Tableau2[[#This Row],[% remise ligne]])*(1+Tableau2[[#This Row],[comm]]),"")</f>
        <v>96.763599999999997</v>
      </c>
      <c r="Q602" s="5" cm="1">
        <f t="array" aca="1" ref="Q60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96.763599999999997</v>
      </c>
      <c r="R602" s="4" t="s">
        <v>35</v>
      </c>
      <c r="S602" s="5">
        <v>3.9089999999999998</v>
      </c>
      <c r="T602" s="5">
        <v>15.635999999999999</v>
      </c>
    </row>
    <row r="603" spans="1:20" x14ac:dyDescent="0.2">
      <c r="A603" s="3">
        <v>99040000</v>
      </c>
      <c r="B603" s="4" t="s">
        <v>19</v>
      </c>
      <c r="C603" s="3">
        <v>6</v>
      </c>
      <c r="D603" s="3">
        <f>IF(Tableau2[[#This Row],[Parent]]="oui",Tableau2[[#This Row],[Niveau]]+1,IF(B602="oui",Tableau2[[#This Row],[Niveau]]+1,D602))</f>
        <v>7</v>
      </c>
      <c r="E603" s="3" cm="1">
        <f t="array" ref="E603">MIN(IFERROR(IF(D603-{0;1;2;3;4;5;6;7}&gt;=0,MATCH(D603-{0;1;2;3;4;5;6;7},D604:D$828,0)-1,""),""))</f>
        <v>0</v>
      </c>
      <c r="F603" s="4" t="s">
        <v>20</v>
      </c>
      <c r="G603" s="4" t="s">
        <v>252</v>
      </c>
      <c r="H603" s="4" t="s">
        <v>253</v>
      </c>
      <c r="I603" s="4" t="s">
        <v>18</v>
      </c>
      <c r="J603" s="4" t="s">
        <v>18</v>
      </c>
      <c r="K603" s="5">
        <v>9</v>
      </c>
      <c r="L603" s="5">
        <v>27.43</v>
      </c>
      <c r="M603" s="5">
        <f>IFERROR(_xlfn.XLOOKUP(Tableau2[[#This Row],[Groupe rem. article]],remises!$B$2:$B$5,remises!$C$2:$C$5),0)</f>
        <v>0.57999999999999996</v>
      </c>
      <c r="N603" s="5">
        <f t="shared" si="9"/>
        <v>0</v>
      </c>
      <c r="O603" s="5" t="str">
        <f ca="1">IFERROR(SUM(OFFSET(Tableau2[[#This Row],[MLP]],1,1,Tableau2[[#This Row],[nb sous niveau]],1)),"")</f>
        <v/>
      </c>
      <c r="P603" s="5">
        <f>IF(Tableau2[[#This Row],[Type Ligne Richel]]="détail",Tableau2[[#This Row],[Quantité Totale]]*Tableau2[[#This Row],[Prix unitaire HT]]*(1-Tableau2[[#This Row],[% remise ligne]])*(1+Tableau2[[#This Row],[comm]]),"")</f>
        <v>103.68540000000002</v>
      </c>
      <c r="Q603" s="5" cm="1">
        <f t="array" aca="1" ref="Q60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103.68540000000002</v>
      </c>
      <c r="R603" s="4" t="s">
        <v>26</v>
      </c>
      <c r="S603" s="5">
        <v>4.12</v>
      </c>
      <c r="T603" s="5">
        <v>37.08</v>
      </c>
    </row>
    <row r="604" spans="1:20" x14ac:dyDescent="0.2">
      <c r="A604" s="3">
        <v>99050000</v>
      </c>
      <c r="B604" s="4" t="s">
        <v>19</v>
      </c>
      <c r="C604" s="3">
        <v>6</v>
      </c>
      <c r="D604" s="3">
        <f>IF(Tableau2[[#This Row],[Parent]]="oui",Tableau2[[#This Row],[Niveau]]+1,IF(B603="oui",Tableau2[[#This Row],[Niveau]]+1,D603))</f>
        <v>7</v>
      </c>
      <c r="E604" s="3" cm="1">
        <f t="array" ref="E604">MIN(IFERROR(IF(D604-{0;1;2;3;4;5;6;7}&gt;=0,MATCH(D604-{0;1;2;3;4;5;6;7},D605:D$828,0)-1,""),""))</f>
        <v>0</v>
      </c>
      <c r="F604" s="4" t="s">
        <v>20</v>
      </c>
      <c r="G604" s="4" t="s">
        <v>205</v>
      </c>
      <c r="H604" s="4" t="s">
        <v>206</v>
      </c>
      <c r="I604" s="4" t="s">
        <v>18</v>
      </c>
      <c r="J604" s="4" t="s">
        <v>18</v>
      </c>
      <c r="K604" s="5">
        <v>27</v>
      </c>
      <c r="L604" s="5">
        <v>2.73</v>
      </c>
      <c r="M604" s="5">
        <f>IFERROR(_xlfn.XLOOKUP(Tableau2[[#This Row],[Groupe rem. article]],remises!$B$2:$B$5,remises!$C$2:$C$5),0)</f>
        <v>0.53</v>
      </c>
      <c r="N604" s="5">
        <f t="shared" si="9"/>
        <v>0</v>
      </c>
      <c r="O604" s="5" t="str">
        <f ca="1">IFERROR(SUM(OFFSET(Tableau2[[#This Row],[MLP]],1,1,Tableau2[[#This Row],[nb sous niveau]],1)),"")</f>
        <v/>
      </c>
      <c r="P604" s="5">
        <f>IF(Tableau2[[#This Row],[Type Ligne Richel]]="détail",Tableau2[[#This Row],[Quantité Totale]]*Tableau2[[#This Row],[Prix unitaire HT]]*(1-Tableau2[[#This Row],[% remise ligne]])*(1+Tableau2[[#This Row],[comm]]),"")</f>
        <v>34.643699999999995</v>
      </c>
      <c r="Q604" s="5" cm="1">
        <f t="array" aca="1" ref="Q60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34.643699999999995</v>
      </c>
      <c r="R604" s="4" t="s">
        <v>35</v>
      </c>
      <c r="S604" s="5">
        <v>0.3</v>
      </c>
      <c r="T604" s="5">
        <v>8.1</v>
      </c>
    </row>
    <row r="605" spans="1:20" x14ac:dyDescent="0.2">
      <c r="A605" s="3">
        <v>99060000</v>
      </c>
      <c r="B605" s="4" t="s">
        <v>19</v>
      </c>
      <c r="C605" s="3">
        <v>6</v>
      </c>
      <c r="D605" s="3">
        <f>IF(Tableau2[[#This Row],[Parent]]="oui",Tableau2[[#This Row],[Niveau]]+1,IF(B604="oui",Tableau2[[#This Row],[Niveau]]+1,D604))</f>
        <v>7</v>
      </c>
      <c r="E605" s="3" cm="1">
        <f t="array" ref="E605">MIN(IFERROR(IF(D605-{0;1;2;3;4;5;6;7}&gt;=0,MATCH(D605-{0;1;2;3;4;5;6;7},D606:D$828,0)-1,""),""))</f>
        <v>0</v>
      </c>
      <c r="F605" s="4" t="s">
        <v>20</v>
      </c>
      <c r="G605" s="4" t="s">
        <v>207</v>
      </c>
      <c r="H605" s="4" t="s">
        <v>208</v>
      </c>
      <c r="I605" s="4" t="s">
        <v>18</v>
      </c>
      <c r="J605" s="4" t="s">
        <v>18</v>
      </c>
      <c r="K605" s="5">
        <v>27</v>
      </c>
      <c r="L605" s="5">
        <v>1.45</v>
      </c>
      <c r="M605" s="5">
        <f>IFERROR(_xlfn.XLOOKUP(Tableau2[[#This Row],[Groupe rem. article]],remises!$B$2:$B$5,remises!$C$2:$C$5),0)</f>
        <v>0.53</v>
      </c>
      <c r="N605" s="5">
        <f t="shared" si="9"/>
        <v>0</v>
      </c>
      <c r="O605" s="5" t="str">
        <f ca="1">IFERROR(SUM(OFFSET(Tableau2[[#This Row],[MLP]],1,1,Tableau2[[#This Row],[nb sous niveau]],1)),"")</f>
        <v/>
      </c>
      <c r="P605" s="5">
        <f>IF(Tableau2[[#This Row],[Type Ligne Richel]]="détail",Tableau2[[#This Row],[Quantité Totale]]*Tableau2[[#This Row],[Prix unitaire HT]]*(1-Tableau2[[#This Row],[% remise ligne]])*(1+Tableau2[[#This Row],[comm]]),"")</f>
        <v>18.400499999999997</v>
      </c>
      <c r="Q605" s="5" cm="1">
        <f t="array" aca="1" ref="Q60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18.400499999999997</v>
      </c>
      <c r="R605" s="4" t="s">
        <v>35</v>
      </c>
      <c r="S605" s="5">
        <v>0.14299999999999999</v>
      </c>
      <c r="T605" s="5">
        <v>3.8610000000000002</v>
      </c>
    </row>
    <row r="606" spans="1:20" x14ac:dyDescent="0.2">
      <c r="A606" s="3">
        <v>99070000</v>
      </c>
      <c r="B606" s="4" t="s">
        <v>19</v>
      </c>
      <c r="C606" s="3">
        <v>6</v>
      </c>
      <c r="D606" s="3">
        <f>IF(Tableau2[[#This Row],[Parent]]="oui",Tableau2[[#This Row],[Niveau]]+1,IF(B605="oui",Tableau2[[#This Row],[Niveau]]+1,D605))</f>
        <v>7</v>
      </c>
      <c r="E606" s="3" cm="1">
        <f t="array" ref="E606">MIN(IFERROR(IF(D606-{0;1;2;3;4;5;6;7}&gt;=0,MATCH(D606-{0;1;2;3;4;5;6;7},D607:D$828,0)-1,""),""))</f>
        <v>0</v>
      </c>
      <c r="F606" s="4" t="s">
        <v>20</v>
      </c>
      <c r="G606" s="4" t="s">
        <v>56</v>
      </c>
      <c r="H606" s="4" t="s">
        <v>57</v>
      </c>
      <c r="I606" s="4" t="s">
        <v>18</v>
      </c>
      <c r="J606" s="4" t="s">
        <v>18</v>
      </c>
      <c r="K606" s="5">
        <v>68</v>
      </c>
      <c r="L606" s="5">
        <v>7.0000000000000007E-2</v>
      </c>
      <c r="M606" s="5">
        <f>IFERROR(_xlfn.XLOOKUP(Tableau2[[#This Row],[Groupe rem. article]],remises!$B$2:$B$5,remises!$C$2:$C$5),0)</f>
        <v>0.53</v>
      </c>
      <c r="N606" s="5">
        <f t="shared" si="9"/>
        <v>0</v>
      </c>
      <c r="O606" s="5" t="str">
        <f ca="1">IFERROR(SUM(OFFSET(Tableau2[[#This Row],[MLP]],1,1,Tableau2[[#This Row],[nb sous niveau]],1)),"")</f>
        <v/>
      </c>
      <c r="P606" s="5">
        <f>IF(Tableau2[[#This Row],[Type Ligne Richel]]="détail",Tableau2[[#This Row],[Quantité Totale]]*Tableau2[[#This Row],[Prix unitaire HT]]*(1-Tableau2[[#This Row],[% remise ligne]])*(1+Tableau2[[#This Row],[comm]]),"")</f>
        <v>2.2372000000000001</v>
      </c>
      <c r="Q606" s="5" cm="1">
        <f t="array" aca="1" ref="Q60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2.2372000000000001</v>
      </c>
      <c r="R606" s="4" t="s">
        <v>35</v>
      </c>
      <c r="S606" s="5">
        <v>3.0000000000000001E-3</v>
      </c>
      <c r="T606" s="5">
        <v>0.20399999999999999</v>
      </c>
    </row>
    <row r="607" spans="1:20" x14ac:dyDescent="0.2">
      <c r="A607" s="3">
        <v>99080000</v>
      </c>
      <c r="B607" s="4" t="s">
        <v>19</v>
      </c>
      <c r="C607" s="3">
        <v>6</v>
      </c>
      <c r="D607" s="3">
        <f>IF(Tableau2[[#This Row],[Parent]]="oui",Tableau2[[#This Row],[Niveau]]+1,IF(B606="oui",Tableau2[[#This Row],[Niveau]]+1,D606))</f>
        <v>7</v>
      </c>
      <c r="E607" s="3" cm="1">
        <f t="array" ref="E607">MIN(IFERROR(IF(D607-{0;1;2;3;4;5;6;7}&gt;=0,MATCH(D607-{0;1;2;3;4;5;6;7},D608:D$828,0)-1,""),""))</f>
        <v>0</v>
      </c>
      <c r="F607" s="4" t="s">
        <v>20</v>
      </c>
      <c r="G607" s="4" t="s">
        <v>187</v>
      </c>
      <c r="H607" s="4" t="s">
        <v>188</v>
      </c>
      <c r="I607" s="4" t="s">
        <v>18</v>
      </c>
      <c r="J607" s="4" t="s">
        <v>18</v>
      </c>
      <c r="K607" s="5">
        <v>150</v>
      </c>
      <c r="L607" s="5">
        <v>0.06</v>
      </c>
      <c r="M607" s="5">
        <f>IFERROR(_xlfn.XLOOKUP(Tableau2[[#This Row],[Groupe rem. article]],remises!$B$2:$B$5,remises!$C$2:$C$5),0)</f>
        <v>0.53</v>
      </c>
      <c r="N607" s="5">
        <f t="shared" si="9"/>
        <v>0</v>
      </c>
      <c r="O607" s="5" t="str">
        <f ca="1">IFERROR(SUM(OFFSET(Tableau2[[#This Row],[MLP]],1,1,Tableau2[[#This Row],[nb sous niveau]],1)),"")</f>
        <v/>
      </c>
      <c r="P607" s="5">
        <f>IF(Tableau2[[#This Row],[Type Ligne Richel]]="détail",Tableau2[[#This Row],[Quantité Totale]]*Tableau2[[#This Row],[Prix unitaire HT]]*(1-Tableau2[[#This Row],[% remise ligne]])*(1+Tableau2[[#This Row],[comm]]),"")</f>
        <v>4.2299999999999995</v>
      </c>
      <c r="Q607" s="5" cm="1">
        <f t="array" aca="1" ref="Q60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4.2299999999999995</v>
      </c>
      <c r="R607" s="4" t="s">
        <v>35</v>
      </c>
      <c r="S607" s="5">
        <v>3.0000000000000001E-3</v>
      </c>
      <c r="T607" s="5">
        <v>0.45</v>
      </c>
    </row>
    <row r="608" spans="1:20" x14ac:dyDescent="0.2">
      <c r="A608" s="3">
        <v>99090000</v>
      </c>
      <c r="B608" s="4" t="s">
        <v>19</v>
      </c>
      <c r="C608" s="3">
        <v>6</v>
      </c>
      <c r="D608" s="3">
        <f>IF(Tableau2[[#This Row],[Parent]]="oui",Tableau2[[#This Row],[Niveau]]+1,IF(B607="oui",Tableau2[[#This Row],[Niveau]]+1,D607))</f>
        <v>7</v>
      </c>
      <c r="E608" s="3" cm="1">
        <f t="array" ref="E608">MIN(IFERROR(IF(D608-{0;1;2;3;4;5;6;7}&gt;=0,MATCH(D608-{0;1;2;3;4;5;6;7},D609:D$828,0)-1,""),""))</f>
        <v>0</v>
      </c>
      <c r="F608" s="4" t="s">
        <v>20</v>
      </c>
      <c r="G608" s="4" t="s">
        <v>133</v>
      </c>
      <c r="H608" s="4" t="s">
        <v>134</v>
      </c>
      <c r="I608" s="4" t="s">
        <v>18</v>
      </c>
      <c r="J608" s="4" t="s">
        <v>18</v>
      </c>
      <c r="K608" s="5">
        <v>24</v>
      </c>
      <c r="L608" s="5">
        <v>2</v>
      </c>
      <c r="M608" s="5">
        <f>IFERROR(_xlfn.XLOOKUP(Tableau2[[#This Row],[Groupe rem. article]],remises!$B$2:$B$5,remises!$C$2:$C$5),0)</f>
        <v>0.53</v>
      </c>
      <c r="N608" s="5">
        <f t="shared" si="9"/>
        <v>0</v>
      </c>
      <c r="O608" s="5" t="str">
        <f ca="1">IFERROR(SUM(OFFSET(Tableau2[[#This Row],[MLP]],1,1,Tableau2[[#This Row],[nb sous niveau]],1)),"")</f>
        <v/>
      </c>
      <c r="P608" s="5">
        <f>IF(Tableau2[[#This Row],[Type Ligne Richel]]="détail",Tableau2[[#This Row],[Quantité Totale]]*Tableau2[[#This Row],[Prix unitaire HT]]*(1-Tableau2[[#This Row],[% remise ligne]])*(1+Tableau2[[#This Row],[comm]]),"")</f>
        <v>22.56</v>
      </c>
      <c r="Q608" s="5" cm="1">
        <f t="array" aca="1" ref="Q60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22.56</v>
      </c>
      <c r="R608" s="4" t="s">
        <v>35</v>
      </c>
      <c r="S608" s="5">
        <v>0.17</v>
      </c>
      <c r="T608" s="5">
        <v>4.08</v>
      </c>
    </row>
    <row r="609" spans="1:20" x14ac:dyDescent="0.2">
      <c r="A609" s="3">
        <v>99100000</v>
      </c>
      <c r="B609" s="4" t="s">
        <v>19</v>
      </c>
      <c r="C609" s="3">
        <v>6</v>
      </c>
      <c r="D609" s="3">
        <f>IF(Tableau2[[#This Row],[Parent]]="oui",Tableau2[[#This Row],[Niveau]]+1,IF(B608="oui",Tableau2[[#This Row],[Niveau]]+1,D608))</f>
        <v>7</v>
      </c>
      <c r="E609" s="3" cm="1">
        <f t="array" ref="E609">MIN(IFERROR(IF(D609-{0;1;2;3;4;5;6;7}&gt;=0,MATCH(D609-{0;1;2;3;4;5;6;7},D610:D$828,0)-1,""),""))</f>
        <v>0</v>
      </c>
      <c r="F609" s="4" t="s">
        <v>20</v>
      </c>
      <c r="G609" s="4" t="s">
        <v>135</v>
      </c>
      <c r="H609" s="4" t="s">
        <v>136</v>
      </c>
      <c r="I609" s="4" t="s">
        <v>18</v>
      </c>
      <c r="J609" s="4" t="s">
        <v>18</v>
      </c>
      <c r="K609" s="5">
        <v>24</v>
      </c>
      <c r="L609" s="5">
        <v>1.62</v>
      </c>
      <c r="M609" s="5">
        <f>IFERROR(_xlfn.XLOOKUP(Tableau2[[#This Row],[Groupe rem. article]],remises!$B$2:$B$5,remises!$C$2:$C$5),0)</f>
        <v>0.53</v>
      </c>
      <c r="N609" s="5">
        <f t="shared" si="9"/>
        <v>0</v>
      </c>
      <c r="O609" s="5" t="str">
        <f ca="1">IFERROR(SUM(OFFSET(Tableau2[[#This Row],[MLP]],1,1,Tableau2[[#This Row],[nb sous niveau]],1)),"")</f>
        <v/>
      </c>
      <c r="P609" s="5">
        <f>IF(Tableau2[[#This Row],[Type Ligne Richel]]="détail",Tableau2[[#This Row],[Quantité Totale]]*Tableau2[[#This Row],[Prix unitaire HT]]*(1-Tableau2[[#This Row],[% remise ligne]])*(1+Tableau2[[#This Row],[comm]]),"")</f>
        <v>18.273600000000002</v>
      </c>
      <c r="Q609" s="5" cm="1">
        <f t="array" aca="1" ref="Q60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18.273600000000002</v>
      </c>
      <c r="R609" s="4" t="s">
        <v>35</v>
      </c>
      <c r="S609" s="5">
        <v>0.156</v>
      </c>
      <c r="T609" s="5">
        <v>3.7440000000000002</v>
      </c>
    </row>
    <row r="610" spans="1:20" x14ac:dyDescent="0.2">
      <c r="A610" s="3">
        <v>99110000</v>
      </c>
      <c r="B610" s="4" t="s">
        <v>19</v>
      </c>
      <c r="C610" s="3">
        <v>6</v>
      </c>
      <c r="D610" s="3">
        <f>IF(Tableau2[[#This Row],[Parent]]="oui",Tableau2[[#This Row],[Niveau]]+1,IF(B609="oui",Tableau2[[#This Row],[Niveau]]+1,D609))</f>
        <v>7</v>
      </c>
      <c r="E610" s="3" cm="1">
        <f t="array" ref="E610">MIN(IFERROR(IF(D610-{0;1;2;3;4;5;6;7}&gt;=0,MATCH(D610-{0;1;2;3;4;5;6;7},D611:D$828,0)-1,""),""))</f>
        <v>0</v>
      </c>
      <c r="F610" s="4" t="s">
        <v>20</v>
      </c>
      <c r="G610" s="4" t="s">
        <v>95</v>
      </c>
      <c r="H610" s="4" t="s">
        <v>96</v>
      </c>
      <c r="I610" s="4" t="s">
        <v>18</v>
      </c>
      <c r="J610" s="4" t="s">
        <v>18</v>
      </c>
      <c r="K610" s="5">
        <v>40</v>
      </c>
      <c r="L610" s="5">
        <v>0.23</v>
      </c>
      <c r="M610" s="5">
        <f>IFERROR(_xlfn.XLOOKUP(Tableau2[[#This Row],[Groupe rem. article]],remises!$B$2:$B$5,remises!$C$2:$C$5),0)</f>
        <v>0.53</v>
      </c>
      <c r="N610" s="5">
        <f t="shared" si="9"/>
        <v>0</v>
      </c>
      <c r="O610" s="5" t="str">
        <f ca="1">IFERROR(SUM(OFFSET(Tableau2[[#This Row],[MLP]],1,1,Tableau2[[#This Row],[nb sous niveau]],1)),"")</f>
        <v/>
      </c>
      <c r="P610" s="5">
        <f>IF(Tableau2[[#This Row],[Type Ligne Richel]]="détail",Tableau2[[#This Row],[Quantité Totale]]*Tableau2[[#This Row],[Prix unitaire HT]]*(1-Tableau2[[#This Row],[% remise ligne]])*(1+Tableau2[[#This Row],[comm]]),"")</f>
        <v>4.3239999999999998</v>
      </c>
      <c r="Q610" s="5" cm="1">
        <f t="array" aca="1" ref="Q61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4.3239999999999998</v>
      </c>
      <c r="R610" s="4" t="s">
        <v>35</v>
      </c>
      <c r="S610" s="5">
        <v>1.4999999999999999E-2</v>
      </c>
      <c r="T610" s="5">
        <v>0.6</v>
      </c>
    </row>
    <row r="611" spans="1:20" x14ac:dyDescent="0.2">
      <c r="A611" s="3">
        <v>99120000</v>
      </c>
      <c r="B611" s="4" t="s">
        <v>19</v>
      </c>
      <c r="C611" s="3">
        <v>6</v>
      </c>
      <c r="D611" s="3">
        <f>IF(Tableau2[[#This Row],[Parent]]="oui",Tableau2[[#This Row],[Niveau]]+1,IF(B610="oui",Tableau2[[#This Row],[Niveau]]+1,D610))</f>
        <v>7</v>
      </c>
      <c r="E611" s="3" cm="1">
        <f t="array" ref="E611">MIN(IFERROR(IF(D611-{0;1;2;3;4;5;6;7}&gt;=0,MATCH(D611-{0;1;2;3;4;5;6;7},D612:D$828,0)-1,""),""))</f>
        <v>0</v>
      </c>
      <c r="F611" s="4" t="s">
        <v>20</v>
      </c>
      <c r="G611" s="4" t="s">
        <v>131</v>
      </c>
      <c r="H611" s="4" t="s">
        <v>132</v>
      </c>
      <c r="I611" s="4" t="s">
        <v>18</v>
      </c>
      <c r="J611" s="4" t="s">
        <v>18</v>
      </c>
      <c r="K611" s="5">
        <v>8</v>
      </c>
      <c r="L611" s="5">
        <v>0.38</v>
      </c>
      <c r="M611" s="5">
        <f>IFERROR(_xlfn.XLOOKUP(Tableau2[[#This Row],[Groupe rem. article]],remises!$B$2:$B$5,remises!$C$2:$C$5),0)</f>
        <v>0.53</v>
      </c>
      <c r="N611" s="5">
        <f t="shared" si="9"/>
        <v>0</v>
      </c>
      <c r="O611" s="5" t="str">
        <f ca="1">IFERROR(SUM(OFFSET(Tableau2[[#This Row],[MLP]],1,1,Tableau2[[#This Row],[nb sous niveau]],1)),"")</f>
        <v/>
      </c>
      <c r="P611" s="5">
        <f>IF(Tableau2[[#This Row],[Type Ligne Richel]]="détail",Tableau2[[#This Row],[Quantité Totale]]*Tableau2[[#This Row],[Prix unitaire HT]]*(1-Tableau2[[#This Row],[% remise ligne]])*(1+Tableau2[[#This Row],[comm]]),"")</f>
        <v>1.4287999999999998</v>
      </c>
      <c r="Q611" s="5" cm="1">
        <f t="array" aca="1" ref="Q61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1.4287999999999998</v>
      </c>
      <c r="R611" s="4" t="s">
        <v>35</v>
      </c>
      <c r="S611" s="5">
        <v>0.03</v>
      </c>
      <c r="T611" s="5">
        <v>0.24</v>
      </c>
    </row>
    <row r="612" spans="1:20" x14ac:dyDescent="0.2">
      <c r="A612" s="3">
        <v>99130000</v>
      </c>
      <c r="B612" s="4" t="s">
        <v>19</v>
      </c>
      <c r="C612" s="3">
        <v>6</v>
      </c>
      <c r="D612" s="3">
        <f>IF(Tableau2[[#This Row],[Parent]]="oui",Tableau2[[#This Row],[Niveau]]+1,IF(B611="oui",Tableau2[[#This Row],[Niveau]]+1,D611))</f>
        <v>7</v>
      </c>
      <c r="E612" s="3" cm="1">
        <f t="array" ref="E612">MIN(IFERROR(IF(D612-{0;1;2;3;4;5;6;7}&gt;=0,MATCH(D612-{0;1;2;3;4;5;6;7},D613:D$828,0)-1,""),""))</f>
        <v>0</v>
      </c>
      <c r="F612" s="4" t="s">
        <v>20</v>
      </c>
      <c r="G612" s="4" t="s">
        <v>300</v>
      </c>
      <c r="H612" s="4" t="s">
        <v>301</v>
      </c>
      <c r="I612" s="4" t="s">
        <v>18</v>
      </c>
      <c r="J612" s="4" t="s">
        <v>18</v>
      </c>
      <c r="K612" s="5">
        <v>48</v>
      </c>
      <c r="L612" s="5">
        <v>0.09</v>
      </c>
      <c r="M612" s="5">
        <f>IFERROR(_xlfn.XLOOKUP(Tableau2[[#This Row],[Groupe rem. article]],remises!$B$2:$B$5,remises!$C$2:$C$5),0)</f>
        <v>0.53</v>
      </c>
      <c r="N612" s="5">
        <f t="shared" si="9"/>
        <v>0</v>
      </c>
      <c r="O612" s="5" t="str">
        <f ca="1">IFERROR(SUM(OFFSET(Tableau2[[#This Row],[MLP]],1,1,Tableau2[[#This Row],[nb sous niveau]],1)),"")</f>
        <v/>
      </c>
      <c r="P612" s="5">
        <f>IF(Tableau2[[#This Row],[Type Ligne Richel]]="détail",Tableau2[[#This Row],[Quantité Totale]]*Tableau2[[#This Row],[Prix unitaire HT]]*(1-Tableau2[[#This Row],[% remise ligne]])*(1+Tableau2[[#This Row],[comm]]),"")</f>
        <v>2.0304000000000002</v>
      </c>
      <c r="Q612" s="5" cm="1">
        <f t="array" aca="1" ref="Q61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2.0304000000000002</v>
      </c>
      <c r="R612" s="4" t="s">
        <v>35</v>
      </c>
      <c r="S612" s="5">
        <v>5.0000000000000001E-3</v>
      </c>
      <c r="T612" s="5">
        <v>0.24</v>
      </c>
    </row>
    <row r="613" spans="1:20" x14ac:dyDescent="0.2">
      <c r="A613" s="3">
        <v>100000000</v>
      </c>
      <c r="B613" s="4" t="s">
        <v>14</v>
      </c>
      <c r="C613" s="3">
        <v>4</v>
      </c>
      <c r="D613" s="3">
        <f>IF(Tableau2[[#This Row],[Parent]]="oui",Tableau2[[#This Row],[Niveau]]+1,IF(B612="oui",Tableau2[[#This Row],[Niveau]]+1,D612))</f>
        <v>5</v>
      </c>
      <c r="E613" s="3" cm="1">
        <f t="array" ref="E613">MIN(IFERROR(IF(D613-{0;1;2;3;4;5;6;7}&gt;=0,MATCH(D613-{0;1;2;3;4;5;6;7},D614:D$828,0)-1,""),""))</f>
        <v>5</v>
      </c>
      <c r="F613" s="4" t="s">
        <v>15</v>
      </c>
      <c r="G613" s="4" t="s">
        <v>18</v>
      </c>
      <c r="H613" s="4" t="s">
        <v>551</v>
      </c>
      <c r="I613" s="4" t="s">
        <v>18</v>
      </c>
      <c r="J613" s="4" t="s">
        <v>18</v>
      </c>
      <c r="K613" s="5">
        <v>1</v>
      </c>
      <c r="L613" s="5">
        <v>502.24</v>
      </c>
      <c r="M613" s="5">
        <f>IFERROR(_xlfn.XLOOKUP(Tableau2[[#This Row],[Groupe rem. article]],remises!$B$2:$B$5,remises!$C$2:$C$5),0)</f>
        <v>0</v>
      </c>
      <c r="N613" s="5">
        <f t="shared" si="9"/>
        <v>0</v>
      </c>
      <c r="O613" s="5">
        <f ca="1">IFERROR(SUM(OFFSET(Tableau2[[#This Row],[MLP]],1,1,Tableau2[[#This Row],[nb sous niveau]],1)),"")</f>
        <v>349.37999999999994</v>
      </c>
      <c r="P613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13" s="5" cm="1">
        <f t="array" aca="1" ref="Q61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349.37999999999994</v>
      </c>
      <c r="R613" s="4" t="s">
        <v>18</v>
      </c>
      <c r="S613" s="5">
        <v>10.132999999999999</v>
      </c>
      <c r="T613" s="5">
        <v>43.22</v>
      </c>
    </row>
    <row r="614" spans="1:20" x14ac:dyDescent="0.2">
      <c r="A614" s="3">
        <v>101000000</v>
      </c>
      <c r="B614" s="4" t="s">
        <v>14</v>
      </c>
      <c r="C614" s="3">
        <v>5</v>
      </c>
      <c r="D614" s="3">
        <f>IF(Tableau2[[#This Row],[Parent]]="oui",Tableau2[[#This Row],[Niveau]]+1,IF(B613="oui",Tableau2[[#This Row],[Niveau]]+1,D613))</f>
        <v>6</v>
      </c>
      <c r="E614" s="3" cm="1">
        <f t="array" ref="E614">MIN(IFERROR(IF(D614-{0;1;2;3;4;5;6;7}&gt;=0,MATCH(D614-{0;1;2;3;4;5;6;7},D615:D$828,0)-1,""),""))</f>
        <v>4</v>
      </c>
      <c r="F614" s="4" t="s">
        <v>23</v>
      </c>
      <c r="G614" s="4" t="s">
        <v>552</v>
      </c>
      <c r="H614" s="4" t="s">
        <v>553</v>
      </c>
      <c r="I614" s="4" t="s">
        <v>18</v>
      </c>
      <c r="J614" s="4" t="s">
        <v>18</v>
      </c>
      <c r="K614" s="5">
        <v>2</v>
      </c>
      <c r="L614" s="5">
        <v>251.12</v>
      </c>
      <c r="M614" s="5">
        <f>IFERROR(_xlfn.XLOOKUP(Tableau2[[#This Row],[Groupe rem. article]],remises!$B$2:$B$5,remises!$C$2:$C$5),0)</f>
        <v>0</v>
      </c>
      <c r="N614" s="5">
        <f t="shared" si="9"/>
        <v>0</v>
      </c>
      <c r="O614" s="5">
        <f ca="1">IFERROR(SUM(OFFSET(Tableau2[[#This Row],[MLP]],1,1,Tableau2[[#This Row],[nb sous niveau]],1)),"")</f>
        <v>349.37999999999994</v>
      </c>
      <c r="P61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14" s="5" cm="1">
        <f t="array" aca="1" ref="Q61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349.37999999999994</v>
      </c>
      <c r="R614" s="4" t="s">
        <v>18</v>
      </c>
      <c r="S614" s="5">
        <v>10.132999999999999</v>
      </c>
      <c r="T614" s="5">
        <v>43.22</v>
      </c>
    </row>
    <row r="615" spans="1:20" x14ac:dyDescent="0.2">
      <c r="A615" s="3">
        <v>101010000</v>
      </c>
      <c r="B615" s="4" t="s">
        <v>19</v>
      </c>
      <c r="C615" s="3">
        <v>6</v>
      </c>
      <c r="D615" s="3">
        <f>IF(Tableau2[[#This Row],[Parent]]="oui",Tableau2[[#This Row],[Niveau]]+1,IF(B614="oui",Tableau2[[#This Row],[Niveau]]+1,D614))</f>
        <v>7</v>
      </c>
      <c r="E615" s="3" cm="1">
        <f t="array" ref="E615">MIN(IFERROR(IF(D615-{0;1;2;3;4;5;6;7}&gt;=0,MATCH(D615-{0;1;2;3;4;5;6;7},D616:D$828,0)-1,""),""))</f>
        <v>0</v>
      </c>
      <c r="F615" s="4" t="s">
        <v>20</v>
      </c>
      <c r="G615" s="4" t="s">
        <v>554</v>
      </c>
      <c r="H615" s="4" t="s">
        <v>555</v>
      </c>
      <c r="I615" s="4" t="s">
        <v>18</v>
      </c>
      <c r="J615" s="4" t="s">
        <v>18</v>
      </c>
      <c r="K615" s="5">
        <v>4</v>
      </c>
      <c r="L615" s="5">
        <v>74.41</v>
      </c>
      <c r="M615" s="5">
        <f>IFERROR(_xlfn.XLOOKUP(Tableau2[[#This Row],[Groupe rem. article]],remises!$B$2:$B$5,remises!$C$2:$C$5),0)</f>
        <v>0.25</v>
      </c>
      <c r="N615" s="5">
        <f t="shared" si="9"/>
        <v>0</v>
      </c>
      <c r="O615" s="5" t="str">
        <f ca="1">IFERROR(SUM(OFFSET(Tableau2[[#This Row],[MLP]],1,1,Tableau2[[#This Row],[nb sous niveau]],1)),"")</f>
        <v/>
      </c>
      <c r="P615" s="5">
        <f>IF(Tableau2[[#This Row],[Type Ligne Richel]]="détail",Tableau2[[#This Row],[Quantité Totale]]*Tableau2[[#This Row],[Prix unitaire HT]]*(1-Tableau2[[#This Row],[% remise ligne]])*(1+Tableau2[[#This Row],[comm]]),"")</f>
        <v>223.23</v>
      </c>
      <c r="Q615" s="5" cm="1">
        <f t="array" aca="1" ref="Q61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223.23</v>
      </c>
      <c r="R615" s="4" t="s">
        <v>365</v>
      </c>
      <c r="S615" s="5">
        <v>9.61</v>
      </c>
      <c r="T615" s="5">
        <v>38.44</v>
      </c>
    </row>
    <row r="616" spans="1:20" x14ac:dyDescent="0.2">
      <c r="A616" s="3">
        <v>101020000</v>
      </c>
      <c r="B616" s="4" t="s">
        <v>19</v>
      </c>
      <c r="C616" s="3">
        <v>6</v>
      </c>
      <c r="D616" s="3">
        <f>IF(Tableau2[[#This Row],[Parent]]="oui",Tableau2[[#This Row],[Niveau]]+1,IF(B615="oui",Tableau2[[#This Row],[Niveau]]+1,D615))</f>
        <v>7</v>
      </c>
      <c r="E616" s="3" cm="1">
        <f t="array" ref="E616">MIN(IFERROR(IF(D616-{0;1;2;3;4;5;6;7}&gt;=0,MATCH(D616-{0;1;2;3;4;5;6;7},D617:D$828,0)-1,""),""))</f>
        <v>0</v>
      </c>
      <c r="F616" s="4" t="s">
        <v>20</v>
      </c>
      <c r="G616" s="4" t="s">
        <v>256</v>
      </c>
      <c r="H616" s="4" t="s">
        <v>257</v>
      </c>
      <c r="I616" s="4" t="s">
        <v>18</v>
      </c>
      <c r="J616" s="4" t="s">
        <v>18</v>
      </c>
      <c r="K616" s="5">
        <v>130</v>
      </c>
      <c r="L616" s="5">
        <v>7.0000000000000007E-2</v>
      </c>
      <c r="M616" s="5">
        <f>IFERROR(_xlfn.XLOOKUP(Tableau2[[#This Row],[Groupe rem. article]],remises!$B$2:$B$5,remises!$C$2:$C$5),0)</f>
        <v>0.53</v>
      </c>
      <c r="N616" s="5">
        <f t="shared" si="9"/>
        <v>0</v>
      </c>
      <c r="O616" s="5" t="str">
        <f ca="1">IFERROR(SUM(OFFSET(Tableau2[[#This Row],[MLP]],1,1,Tableau2[[#This Row],[nb sous niveau]],1)),"")</f>
        <v/>
      </c>
      <c r="P616" s="5">
        <f>IF(Tableau2[[#This Row],[Type Ligne Richel]]="détail",Tableau2[[#This Row],[Quantité Totale]]*Tableau2[[#This Row],[Prix unitaire HT]]*(1-Tableau2[[#This Row],[% remise ligne]])*(1+Tableau2[[#This Row],[comm]]),"")</f>
        <v>4.2770000000000001</v>
      </c>
      <c r="Q616" s="5" cm="1">
        <f t="array" aca="1" ref="Q61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4.2770000000000001</v>
      </c>
      <c r="R616" s="4" t="s">
        <v>35</v>
      </c>
      <c r="S616" s="5">
        <v>4.0000000000000001E-3</v>
      </c>
      <c r="T616" s="5">
        <v>0.52</v>
      </c>
    </row>
    <row r="617" spans="1:20" x14ac:dyDescent="0.2">
      <c r="A617" s="3">
        <v>101030000</v>
      </c>
      <c r="B617" s="4" t="s">
        <v>19</v>
      </c>
      <c r="C617" s="3">
        <v>6</v>
      </c>
      <c r="D617" s="3">
        <f>IF(Tableau2[[#This Row],[Parent]]="oui",Tableau2[[#This Row],[Niveau]]+1,IF(B616="oui",Tableau2[[#This Row],[Niveau]]+1,D616))</f>
        <v>7</v>
      </c>
      <c r="E617" s="3" cm="1">
        <f t="array" ref="E617">MIN(IFERROR(IF(D617-{0;1;2;3;4;5;6;7}&gt;=0,MATCH(D617-{0;1;2;3;4;5;6;7},D618:D$828,0)-1,""),""))</f>
        <v>0</v>
      </c>
      <c r="F617" s="4" t="s">
        <v>20</v>
      </c>
      <c r="G617" s="4" t="s">
        <v>556</v>
      </c>
      <c r="H617" s="4" t="s">
        <v>557</v>
      </c>
      <c r="I617" s="4" t="s">
        <v>18</v>
      </c>
      <c r="J617" s="4" t="s">
        <v>18</v>
      </c>
      <c r="K617" s="5">
        <v>130</v>
      </c>
      <c r="L617" s="5">
        <v>0.68</v>
      </c>
      <c r="M617" s="5">
        <f>IFERROR(_xlfn.XLOOKUP(Tableau2[[#This Row],[Groupe rem. article]],remises!$B$2:$B$5,remises!$C$2:$C$5),0)</f>
        <v>0.53</v>
      </c>
      <c r="N617" s="5">
        <f t="shared" si="9"/>
        <v>0</v>
      </c>
      <c r="O617" s="5" t="str">
        <f ca="1">IFERROR(SUM(OFFSET(Tableau2[[#This Row],[MLP]],1,1,Tableau2[[#This Row],[nb sous niveau]],1)),"")</f>
        <v/>
      </c>
      <c r="P617" s="5">
        <f>IF(Tableau2[[#This Row],[Type Ligne Richel]]="détail",Tableau2[[#This Row],[Quantité Totale]]*Tableau2[[#This Row],[Prix unitaire HT]]*(1-Tableau2[[#This Row],[% remise ligne]])*(1+Tableau2[[#This Row],[comm]]),"")</f>
        <v>41.548000000000002</v>
      </c>
      <c r="Q617" s="5" cm="1">
        <f t="array" aca="1" ref="Q61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41.548000000000002</v>
      </c>
      <c r="R617" s="4" t="s">
        <v>35</v>
      </c>
      <c r="S617" s="5">
        <v>3.0000000000000001E-3</v>
      </c>
      <c r="T617" s="5">
        <v>0.39</v>
      </c>
    </row>
    <row r="618" spans="1:20" x14ac:dyDescent="0.2">
      <c r="A618" s="3">
        <v>101040000</v>
      </c>
      <c r="B618" s="4" t="s">
        <v>19</v>
      </c>
      <c r="C618" s="3">
        <v>6</v>
      </c>
      <c r="D618" s="3">
        <f>IF(Tableau2[[#This Row],[Parent]]="oui",Tableau2[[#This Row],[Niveau]]+1,IF(B617="oui",Tableau2[[#This Row],[Niveau]]+1,D617))</f>
        <v>7</v>
      </c>
      <c r="E618" s="3" cm="1">
        <f t="array" ref="E618">MIN(IFERROR(IF(D618-{0;1;2;3;4;5;6;7}&gt;=0,MATCH(D618-{0;1;2;3;4;5;6;7},D619:D$828,0)-1,""),""))</f>
        <v>0</v>
      </c>
      <c r="F618" s="4" t="s">
        <v>20</v>
      </c>
      <c r="G618" s="4" t="s">
        <v>558</v>
      </c>
      <c r="H618" s="4" t="s">
        <v>559</v>
      </c>
      <c r="I618" s="4" t="s">
        <v>18</v>
      </c>
      <c r="J618" s="4" t="s">
        <v>18</v>
      </c>
      <c r="K618" s="5">
        <v>7.5</v>
      </c>
      <c r="L618" s="5">
        <v>14.28</v>
      </c>
      <c r="M618" s="5">
        <f>IFERROR(_xlfn.XLOOKUP(Tableau2[[#This Row],[Groupe rem. article]],remises!$B$2:$B$5,remises!$C$2:$C$5),0)</f>
        <v>0.25</v>
      </c>
      <c r="N618" s="5">
        <f t="shared" si="9"/>
        <v>0</v>
      </c>
      <c r="O618" s="5" t="str">
        <f ca="1">IFERROR(SUM(OFFSET(Tableau2[[#This Row],[MLP]],1,1,Tableau2[[#This Row],[nb sous niveau]],1)),"")</f>
        <v/>
      </c>
      <c r="P618" s="5">
        <f>IF(Tableau2[[#This Row],[Type Ligne Richel]]="détail",Tableau2[[#This Row],[Quantité Totale]]*Tableau2[[#This Row],[Prix unitaire HT]]*(1-Tableau2[[#This Row],[% remise ligne]])*(1+Tableau2[[#This Row],[comm]]),"")</f>
        <v>80.324999999999989</v>
      </c>
      <c r="Q618" s="5" cm="1">
        <f t="array" aca="1" ref="Q61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80.324999999999989</v>
      </c>
      <c r="R618" s="4" t="s">
        <v>365</v>
      </c>
      <c r="S618" s="5">
        <v>0.51600000000000001</v>
      </c>
      <c r="T618" s="5">
        <v>3.87</v>
      </c>
    </row>
    <row r="619" spans="1:20" x14ac:dyDescent="0.2">
      <c r="A619" s="3">
        <v>102000000</v>
      </c>
      <c r="B619" s="4" t="s">
        <v>14</v>
      </c>
      <c r="C619" s="3">
        <v>3</v>
      </c>
      <c r="D619" s="3">
        <f>IF(Tableau2[[#This Row],[Parent]]="oui",Tableau2[[#This Row],[Niveau]]+1,IF(B618="oui",Tableau2[[#This Row],[Niveau]]+1,D618))</f>
        <v>4</v>
      </c>
      <c r="E619" s="3" cm="1">
        <f t="array" ref="E619">MIN(IFERROR(IF(D619-{0;1;2;3;4;5;6;7}&gt;=0,MATCH(D619-{0;1;2;3;4;5;6;7},D620:D$828,0)-1,""),""))</f>
        <v>2</v>
      </c>
      <c r="F619" s="4" t="s">
        <v>15</v>
      </c>
      <c r="G619" s="4" t="s">
        <v>18</v>
      </c>
      <c r="H619" s="4" t="s">
        <v>560</v>
      </c>
      <c r="I619" s="4" t="s">
        <v>18</v>
      </c>
      <c r="J619" s="4" t="s">
        <v>18</v>
      </c>
      <c r="K619" s="5">
        <v>1</v>
      </c>
      <c r="L619" s="5">
        <v>161.26</v>
      </c>
      <c r="M619" s="5">
        <f>IFERROR(_xlfn.XLOOKUP(Tableau2[[#This Row],[Groupe rem. article]],remises!$B$2:$B$5,remises!$C$2:$C$5),0)</f>
        <v>0</v>
      </c>
      <c r="N619" s="5">
        <f t="shared" si="9"/>
        <v>0</v>
      </c>
      <c r="O619" s="5">
        <f ca="1">IFERROR(SUM(OFFSET(Tableau2[[#This Row],[MLP]],1,1,Tableau2[[#This Row],[nb sous niveau]],1)),"")</f>
        <v>75.792200000000008</v>
      </c>
      <c r="P619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19" s="5" cm="1">
        <f t="array" aca="1" ref="Q61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75.792200000000008</v>
      </c>
      <c r="R619" s="4" t="s">
        <v>18</v>
      </c>
      <c r="S619" s="5">
        <v>11.353</v>
      </c>
      <c r="T619" s="5">
        <v>12.343</v>
      </c>
    </row>
    <row r="620" spans="1:20" x14ac:dyDescent="0.2">
      <c r="A620" s="3">
        <v>103000000</v>
      </c>
      <c r="B620" s="4" t="s">
        <v>19</v>
      </c>
      <c r="C620" s="3">
        <v>4</v>
      </c>
      <c r="D620" s="3">
        <f>IF(Tableau2[[#This Row],[Parent]]="oui",Tableau2[[#This Row],[Niveau]]+1,IF(B619="oui",Tableau2[[#This Row],[Niveau]]+1,D619))</f>
        <v>5</v>
      </c>
      <c r="E620" s="3" cm="1">
        <f t="array" ref="E620">MIN(IFERROR(IF(D620-{0;1;2;3;4;5;6;7}&gt;=0,MATCH(D620-{0;1;2;3;4;5;6;7},D621:D$828,0)-1,""),""))</f>
        <v>0</v>
      </c>
      <c r="F620" s="4" t="s">
        <v>20</v>
      </c>
      <c r="G620" s="4" t="s">
        <v>416</v>
      </c>
      <c r="H620" s="4" t="s">
        <v>417</v>
      </c>
      <c r="I620" s="4" t="s">
        <v>18</v>
      </c>
      <c r="J620" s="4" t="s">
        <v>18</v>
      </c>
      <c r="K620" s="5">
        <v>1</v>
      </c>
      <c r="L620" s="5">
        <v>123.26</v>
      </c>
      <c r="M620" s="5">
        <f>IFERROR(_xlfn.XLOOKUP(Tableau2[[#This Row],[Groupe rem. article]],remises!$B$2:$B$5,remises!$C$2:$C$5),0)</f>
        <v>0.53</v>
      </c>
      <c r="N620" s="5">
        <f t="shared" si="9"/>
        <v>0</v>
      </c>
      <c r="O620" s="5" t="str">
        <f ca="1">IFERROR(SUM(OFFSET(Tableau2[[#This Row],[MLP]],1,1,Tableau2[[#This Row],[nb sous niveau]],1)),"")</f>
        <v/>
      </c>
      <c r="P620" s="5">
        <f>IF(Tableau2[[#This Row],[Type Ligne Richel]]="détail",Tableau2[[#This Row],[Quantité Totale]]*Tableau2[[#This Row],[Prix unitaire HT]]*(1-Tableau2[[#This Row],[% remise ligne]])*(1+Tableau2[[#This Row],[comm]]),"")</f>
        <v>57.932200000000002</v>
      </c>
      <c r="Q620" s="5" cm="1">
        <f t="array" aca="1" ref="Q62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57.932200000000002</v>
      </c>
      <c r="R620" s="4" t="s">
        <v>35</v>
      </c>
      <c r="S620" s="5">
        <v>11.343</v>
      </c>
      <c r="T620" s="5">
        <v>11.343</v>
      </c>
    </row>
    <row r="621" spans="1:20" x14ac:dyDescent="0.2">
      <c r="A621" s="3">
        <v>104000000</v>
      </c>
      <c r="B621" s="4" t="s">
        <v>19</v>
      </c>
      <c r="C621" s="3">
        <v>4</v>
      </c>
      <c r="D621" s="3">
        <f>IF(Tableau2[[#This Row],[Parent]]="oui",Tableau2[[#This Row],[Niveau]]+1,IF(B620="oui",Tableau2[[#This Row],[Niveau]]+1,D620))</f>
        <v>5</v>
      </c>
      <c r="E621" s="3" cm="1">
        <f t="array" ref="E621">MIN(IFERROR(IF(D621-{0;1;2;3;4;5;6;7}&gt;=0,MATCH(D621-{0;1;2;3;4;5;6;7},D622:D$828,0)-1,""),""))</f>
        <v>0</v>
      </c>
      <c r="F621" s="4" t="s">
        <v>20</v>
      </c>
      <c r="G621" s="4" t="s">
        <v>85</v>
      </c>
      <c r="H621" s="4" t="s">
        <v>86</v>
      </c>
      <c r="I621" s="4" t="s">
        <v>18</v>
      </c>
      <c r="J621" s="4" t="s">
        <v>18</v>
      </c>
      <c r="K621" s="5">
        <v>100</v>
      </c>
      <c r="L621" s="5">
        <v>0.38</v>
      </c>
      <c r="M621" s="5">
        <f>IFERROR(_xlfn.XLOOKUP(Tableau2[[#This Row],[Groupe rem. article]],remises!$B$2:$B$5,remises!$C$2:$C$5),0)</f>
        <v>0.53</v>
      </c>
      <c r="N621" s="5">
        <f t="shared" si="9"/>
        <v>0</v>
      </c>
      <c r="O621" s="5" t="str">
        <f ca="1">IFERROR(SUM(OFFSET(Tableau2[[#This Row],[MLP]],1,1,Tableau2[[#This Row],[nb sous niveau]],1)),"")</f>
        <v/>
      </c>
      <c r="P621" s="5">
        <f>IF(Tableau2[[#This Row],[Type Ligne Richel]]="détail",Tableau2[[#This Row],[Quantité Totale]]*Tableau2[[#This Row],[Prix unitaire HT]]*(1-Tableau2[[#This Row],[% remise ligne]])*(1+Tableau2[[#This Row],[comm]]),"")</f>
        <v>17.86</v>
      </c>
      <c r="Q621" s="5" cm="1">
        <f t="array" aca="1" ref="Q62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17.86</v>
      </c>
      <c r="R621" s="4" t="s">
        <v>35</v>
      </c>
      <c r="S621" s="5">
        <v>0.01</v>
      </c>
      <c r="T621" s="5">
        <v>1</v>
      </c>
    </row>
    <row r="622" spans="1:20" x14ac:dyDescent="0.2">
      <c r="A622" s="3">
        <v>105000000</v>
      </c>
      <c r="B622" s="4" t="s">
        <v>14</v>
      </c>
      <c r="C622" s="3">
        <v>3</v>
      </c>
      <c r="D622" s="3">
        <f>IF(Tableau2[[#This Row],[Parent]]="oui",Tableau2[[#This Row],[Niveau]]+1,IF(B621="oui",Tableau2[[#This Row],[Niveau]]+1,D621))</f>
        <v>4</v>
      </c>
      <c r="E622" s="3" cm="1">
        <f t="array" ref="E622">MIN(IFERROR(IF(D622-{0;1;2;3;4;5;6;7}&gt;=0,MATCH(D622-{0;1;2;3;4;5;6;7},D623:D$828,0)-1,""),""))</f>
        <v>1</v>
      </c>
      <c r="F622" s="4" t="s">
        <v>15</v>
      </c>
      <c r="G622" s="4" t="s">
        <v>18</v>
      </c>
      <c r="H622" s="4" t="s">
        <v>561</v>
      </c>
      <c r="I622" s="4" t="s">
        <v>18</v>
      </c>
      <c r="J622" s="4" t="s">
        <v>18</v>
      </c>
      <c r="K622" s="5">
        <v>1</v>
      </c>
      <c r="L622" s="5">
        <v>77.7</v>
      </c>
      <c r="M622" s="5">
        <f>IFERROR(_xlfn.XLOOKUP(Tableau2[[#This Row],[Groupe rem. article]],remises!$B$2:$B$5,remises!$C$2:$C$5),0)</f>
        <v>0</v>
      </c>
      <c r="N622" s="5">
        <f t="shared" si="9"/>
        <v>0</v>
      </c>
      <c r="O622" s="5">
        <f ca="1">IFERROR(SUM(OFFSET(Tableau2[[#This Row],[MLP]],1,1,Tableau2[[#This Row],[nb sous niveau]],1)),"")</f>
        <v>58.274999999999991</v>
      </c>
      <c r="P622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22" s="5" cm="1">
        <f t="array" aca="1" ref="Q62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58.274999999999991</v>
      </c>
      <c r="R622" s="4" t="s">
        <v>18</v>
      </c>
      <c r="S622" s="5">
        <v>1.1399999999999999</v>
      </c>
      <c r="T622" s="5">
        <v>11.4</v>
      </c>
    </row>
    <row r="623" spans="1:20" x14ac:dyDescent="0.2">
      <c r="A623" s="3">
        <v>106000000</v>
      </c>
      <c r="B623" s="4" t="s">
        <v>19</v>
      </c>
      <c r="C623" s="3">
        <v>4</v>
      </c>
      <c r="D623" s="3">
        <f>IF(Tableau2[[#This Row],[Parent]]="oui",Tableau2[[#This Row],[Niveau]]+1,IF(B622="oui",Tableau2[[#This Row],[Niveau]]+1,D622))</f>
        <v>5</v>
      </c>
      <c r="E623" s="3" cm="1">
        <f t="array" ref="E623">MIN(IFERROR(IF(D623-{0;1;2;3;4;5;6;7}&gt;=0,MATCH(D623-{0;1;2;3;4;5;6;7},D624:D$828,0)-1,""),""))</f>
        <v>0</v>
      </c>
      <c r="F623" s="4" t="s">
        <v>20</v>
      </c>
      <c r="G623" s="4" t="s">
        <v>422</v>
      </c>
      <c r="H623" s="4" t="s">
        <v>423</v>
      </c>
      <c r="I623" s="4" t="s">
        <v>18</v>
      </c>
      <c r="J623" s="4" t="s">
        <v>424</v>
      </c>
      <c r="K623" s="5">
        <v>10</v>
      </c>
      <c r="L623" s="5">
        <v>7.77</v>
      </c>
      <c r="M623" s="5">
        <f>IFERROR(_xlfn.XLOOKUP(Tableau2[[#This Row],[Groupe rem. article]],remises!$B$2:$B$5,remises!$C$2:$C$5),0)</f>
        <v>0.25</v>
      </c>
      <c r="N623" s="5">
        <f t="shared" si="9"/>
        <v>0</v>
      </c>
      <c r="O623" s="5" t="str">
        <f ca="1">IFERROR(SUM(OFFSET(Tableau2[[#This Row],[MLP]],1,1,Tableau2[[#This Row],[nb sous niveau]],1)),"")</f>
        <v/>
      </c>
      <c r="P623" s="5">
        <f>IF(Tableau2[[#This Row],[Type Ligne Richel]]="détail",Tableau2[[#This Row],[Quantité Totale]]*Tableau2[[#This Row],[Prix unitaire HT]]*(1-Tableau2[[#This Row],[% remise ligne]])*(1+Tableau2[[#This Row],[comm]]),"")</f>
        <v>58.274999999999991</v>
      </c>
      <c r="Q623" s="5" cm="1">
        <f t="array" aca="1" ref="Q62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58.274999999999991</v>
      </c>
      <c r="R623" s="4" t="s">
        <v>365</v>
      </c>
      <c r="S623" s="5">
        <v>1.1399999999999999</v>
      </c>
      <c r="T623" s="5">
        <v>11.4</v>
      </c>
    </row>
    <row r="624" spans="1:20" x14ac:dyDescent="0.2">
      <c r="A624" s="3">
        <v>107000000</v>
      </c>
      <c r="B624" s="4" t="s">
        <v>14</v>
      </c>
      <c r="C624" s="3">
        <v>2</v>
      </c>
      <c r="D624" s="3">
        <f>IF(Tableau2[[#This Row],[Parent]]="oui",Tableau2[[#This Row],[Niveau]]+1,IF(B623="oui",Tableau2[[#This Row],[Niveau]]+1,D623))</f>
        <v>3</v>
      </c>
      <c r="E624" s="3" cm="1">
        <f t="array" ref="E624">MIN(IFERROR(IF(D624-{0;1;2;3;4;5;6;7}&gt;=0,MATCH(D624-{0;1;2;3;4;5;6;7},D625:D$828,0)-1,""),""))</f>
        <v>64</v>
      </c>
      <c r="F624" s="4" t="s">
        <v>15</v>
      </c>
      <c r="G624" s="4" t="s">
        <v>18</v>
      </c>
      <c r="H624" s="4" t="s">
        <v>562</v>
      </c>
      <c r="I624" s="4" t="s">
        <v>18</v>
      </c>
      <c r="J624" s="4" t="s">
        <v>18</v>
      </c>
      <c r="K624" s="5">
        <v>1</v>
      </c>
      <c r="L624" s="5">
        <v>9132.75</v>
      </c>
      <c r="M624" s="5">
        <f>IFERROR(_xlfn.XLOOKUP(Tableau2[[#This Row],[Groupe rem. article]],remises!$B$2:$B$5,remises!$C$2:$C$5),0)</f>
        <v>0</v>
      </c>
      <c r="N624" s="5">
        <f t="shared" si="9"/>
        <v>0</v>
      </c>
      <c r="O624" s="5">
        <f ca="1">IFERROR(SUM(OFFSET(Tableau2[[#This Row],[MLP]],1,1,Tableau2[[#This Row],[nb sous niveau]],1)),"")</f>
        <v>5672.0573719999993</v>
      </c>
      <c r="P62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24" s="5" cm="1">
        <f t="array" aca="1" ref="Q62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5672.0573719999993</v>
      </c>
      <c r="R624" s="4" t="s">
        <v>18</v>
      </c>
      <c r="S624" s="5">
        <v>79.034000000000006</v>
      </c>
      <c r="T624" s="5">
        <v>890.77941999999996</v>
      </c>
    </row>
    <row r="625" spans="1:20" x14ac:dyDescent="0.2">
      <c r="A625" s="3">
        <v>108000000</v>
      </c>
      <c r="B625" s="4" t="s">
        <v>14</v>
      </c>
      <c r="C625" s="3">
        <v>3</v>
      </c>
      <c r="D625" s="3">
        <f>IF(Tableau2[[#This Row],[Parent]]="oui",Tableau2[[#This Row],[Niveau]]+1,IF(B624="oui",Tableau2[[#This Row],[Niveau]]+1,D624))</f>
        <v>4</v>
      </c>
      <c r="E625" s="3" cm="1">
        <f t="array" ref="E625">MIN(IFERROR(IF(D625-{0;1;2;3;4;5;6;7}&gt;=0,MATCH(D625-{0;1;2;3;4;5;6;7},D626:D$828,0)-1,""),""))</f>
        <v>25</v>
      </c>
      <c r="F625" s="4" t="s">
        <v>15</v>
      </c>
      <c r="G625" s="4" t="s">
        <v>18</v>
      </c>
      <c r="H625" s="4" t="s">
        <v>563</v>
      </c>
      <c r="I625" s="4" t="s">
        <v>18</v>
      </c>
      <c r="J625" s="4" t="s">
        <v>18</v>
      </c>
      <c r="K625" s="5">
        <v>1</v>
      </c>
      <c r="L625" s="5">
        <v>1704.68</v>
      </c>
      <c r="M625" s="5">
        <f>IFERROR(_xlfn.XLOOKUP(Tableau2[[#This Row],[Groupe rem. article]],remises!$B$2:$B$5,remises!$C$2:$C$5),0)</f>
        <v>0</v>
      </c>
      <c r="N625" s="5">
        <f t="shared" si="9"/>
        <v>0</v>
      </c>
      <c r="O625" s="5">
        <f ca="1">IFERROR(SUM(OFFSET(Tableau2[[#This Row],[MLP]],1,1,Tableau2[[#This Row],[nb sous niveau]],1)),"")</f>
        <v>767.56672000000015</v>
      </c>
      <c r="P625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25" s="5" cm="1">
        <f t="array" aca="1" ref="Q62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767.56672000000015</v>
      </c>
      <c r="R625" s="4" t="s">
        <v>18</v>
      </c>
      <c r="S625" s="5">
        <v>18.884</v>
      </c>
      <c r="T625" s="5">
        <v>255.75819999999999</v>
      </c>
    </row>
    <row r="626" spans="1:20" x14ac:dyDescent="0.2">
      <c r="A626" s="3">
        <v>109000000</v>
      </c>
      <c r="B626" s="4" t="s">
        <v>14</v>
      </c>
      <c r="C626" s="3">
        <v>4</v>
      </c>
      <c r="D626" s="3">
        <f>IF(Tableau2[[#This Row],[Parent]]="oui",Tableau2[[#This Row],[Niveau]]+1,IF(B625="oui",Tableau2[[#This Row],[Niveau]]+1,D625))</f>
        <v>5</v>
      </c>
      <c r="E626" s="3" cm="1">
        <f t="array" ref="E626">MIN(IFERROR(IF(D626-{0;1;2;3;4;5;6;7}&gt;=0,MATCH(D626-{0;1;2;3;4;5;6;7},D627:D$828,0)-1,""),""))</f>
        <v>6</v>
      </c>
      <c r="F626" s="4" t="s">
        <v>23</v>
      </c>
      <c r="G626" s="4" t="s">
        <v>564</v>
      </c>
      <c r="H626" s="4" t="s">
        <v>565</v>
      </c>
      <c r="I626" s="4" t="s">
        <v>18</v>
      </c>
      <c r="J626" s="4" t="s">
        <v>18</v>
      </c>
      <c r="K626" s="5">
        <v>22</v>
      </c>
      <c r="L626" s="5">
        <v>32.648181818181818</v>
      </c>
      <c r="M626" s="5">
        <f>IFERROR(_xlfn.XLOOKUP(Tableau2[[#This Row],[Groupe rem. article]],remises!$B$2:$B$5,remises!$C$2:$C$5),0)</f>
        <v>0</v>
      </c>
      <c r="N626" s="5">
        <f t="shared" si="9"/>
        <v>0</v>
      </c>
      <c r="O626" s="5">
        <f ca="1">IFERROR(SUM(OFFSET(Tableau2[[#This Row],[MLP]],1,1,Tableau2[[#This Row],[nb sous niveau]],1)),"")</f>
        <v>304.69872000000009</v>
      </c>
      <c r="P62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26" s="5" cm="1">
        <f t="array" aca="1" ref="Q62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304.69872000000009</v>
      </c>
      <c r="R626" s="4" t="s">
        <v>18</v>
      </c>
      <c r="S626" s="5">
        <v>6.0609999999999999</v>
      </c>
      <c r="T626" s="5">
        <v>107.4502</v>
      </c>
    </row>
    <row r="627" spans="1:20" x14ac:dyDescent="0.2">
      <c r="A627" s="3">
        <v>109010000</v>
      </c>
      <c r="B627" s="4" t="s">
        <v>19</v>
      </c>
      <c r="C627" s="3">
        <v>5</v>
      </c>
      <c r="D627" s="3">
        <f>IF(Tableau2[[#This Row],[Parent]]="oui",Tableau2[[#This Row],[Niveau]]+1,IF(B626="oui",Tableau2[[#This Row],[Niveau]]+1,D626))</f>
        <v>6</v>
      </c>
      <c r="E627" s="3" cm="1">
        <f t="array" ref="E627">MIN(IFERROR(IF(D627-{0;1;2;3;4;5;6;7}&gt;=0,MATCH(D627-{0;1;2;3;4;5;6;7},D628:D$828,0)-1,""),""))</f>
        <v>0</v>
      </c>
      <c r="F627" s="4" t="s">
        <v>20</v>
      </c>
      <c r="G627" s="4" t="s">
        <v>382</v>
      </c>
      <c r="H627" s="4" t="s">
        <v>383</v>
      </c>
      <c r="I627" s="4" t="s">
        <v>18</v>
      </c>
      <c r="J627" s="4" t="s">
        <v>18</v>
      </c>
      <c r="K627" s="5">
        <v>17.600000000000001</v>
      </c>
      <c r="L627" s="5">
        <v>37.75</v>
      </c>
      <c r="M627" s="5">
        <f>IFERROR(_xlfn.XLOOKUP(Tableau2[[#This Row],[Groupe rem. article]],remises!$B$2:$B$5,remises!$C$2:$C$5),0)</f>
        <v>0.57999999999999996</v>
      </c>
      <c r="N627" s="5">
        <f t="shared" si="9"/>
        <v>0</v>
      </c>
      <c r="O627" s="5" t="str">
        <f ca="1">IFERROR(SUM(OFFSET(Tableau2[[#This Row],[MLP]],1,1,Tableau2[[#This Row],[nb sous niveau]],1)),"")</f>
        <v/>
      </c>
      <c r="P627" s="5">
        <f>IF(Tableau2[[#This Row],[Type Ligne Richel]]="détail",Tableau2[[#This Row],[Quantité Totale]]*Tableau2[[#This Row],[Prix unitaire HT]]*(1-Tableau2[[#This Row],[% remise ligne]])*(1+Tableau2[[#This Row],[comm]]),"")</f>
        <v>279.04800000000006</v>
      </c>
      <c r="Q627" s="5" cm="1">
        <f t="array" aca="1" ref="Q62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279.04800000000006</v>
      </c>
      <c r="R627" s="4" t="s">
        <v>26</v>
      </c>
      <c r="S627" s="5">
        <v>5.9420000000000002</v>
      </c>
      <c r="T627" s="5">
        <v>104.5792</v>
      </c>
    </row>
    <row r="628" spans="1:20" x14ac:dyDescent="0.2">
      <c r="A628" s="3">
        <v>109020000</v>
      </c>
      <c r="B628" s="4" t="s">
        <v>19</v>
      </c>
      <c r="C628" s="3">
        <v>5</v>
      </c>
      <c r="D628" s="3">
        <f>IF(Tableau2[[#This Row],[Parent]]="oui",Tableau2[[#This Row],[Niveau]]+1,IF(B627="oui",Tableau2[[#This Row],[Niveau]]+1,D627))</f>
        <v>6</v>
      </c>
      <c r="E628" s="3" cm="1">
        <f t="array" ref="E628">MIN(IFERROR(IF(D628-{0;1;2;3;4;5;6;7}&gt;=0,MATCH(D628-{0;1;2;3;4;5;6;7},D629:D$828,0)-1,""),""))</f>
        <v>0</v>
      </c>
      <c r="F628" s="4" t="s">
        <v>20</v>
      </c>
      <c r="G628" s="4" t="s">
        <v>384</v>
      </c>
      <c r="H628" s="4" t="s">
        <v>385</v>
      </c>
      <c r="I628" s="4" t="s">
        <v>18</v>
      </c>
      <c r="J628" s="4" t="s">
        <v>18</v>
      </c>
      <c r="K628" s="5">
        <v>176</v>
      </c>
      <c r="L628" s="5">
        <v>0.26</v>
      </c>
      <c r="M628" s="5">
        <f>IFERROR(_xlfn.XLOOKUP(Tableau2[[#This Row],[Groupe rem. article]],remises!$B$2:$B$5,remises!$C$2:$C$5),0)</f>
        <v>0.53</v>
      </c>
      <c r="N628" s="5">
        <f t="shared" si="9"/>
        <v>0</v>
      </c>
      <c r="O628" s="5" t="str">
        <f ca="1">IFERROR(SUM(OFFSET(Tableau2[[#This Row],[MLP]],1,1,Tableau2[[#This Row],[nb sous niveau]],1)),"")</f>
        <v/>
      </c>
      <c r="P628" s="5">
        <f>IF(Tableau2[[#This Row],[Type Ligne Richel]]="détail",Tableau2[[#This Row],[Quantité Totale]]*Tableau2[[#This Row],[Prix unitaire HT]]*(1-Tableau2[[#This Row],[% remise ligne]])*(1+Tableau2[[#This Row],[comm]]),"")</f>
        <v>21.507200000000001</v>
      </c>
      <c r="Q628" s="5" cm="1">
        <f t="array" aca="1" ref="Q62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21.507200000000001</v>
      </c>
      <c r="R628" s="4" t="s">
        <v>35</v>
      </c>
      <c r="S628" s="5">
        <v>1.4999999999999999E-2</v>
      </c>
      <c r="T628" s="5">
        <v>2.64</v>
      </c>
    </row>
    <row r="629" spans="1:20" x14ac:dyDescent="0.2">
      <c r="A629" s="3">
        <v>109030000</v>
      </c>
      <c r="B629" s="4" t="s">
        <v>19</v>
      </c>
      <c r="C629" s="3">
        <v>5</v>
      </c>
      <c r="D629" s="3">
        <f>IF(Tableau2[[#This Row],[Parent]]="oui",Tableau2[[#This Row],[Niveau]]+1,IF(B628="oui",Tableau2[[#This Row],[Niveau]]+1,D628))</f>
        <v>6</v>
      </c>
      <c r="E629" s="3" cm="1">
        <f t="array" ref="E629">MIN(IFERROR(IF(D629-{0;1;2;3;4;5;6;7}&gt;=0,MATCH(D629-{0;1;2;3;4;5;6;7},D630:D$828,0)-1,""),""))</f>
        <v>0</v>
      </c>
      <c r="F629" s="4" t="s">
        <v>20</v>
      </c>
      <c r="G629" s="4" t="s">
        <v>386</v>
      </c>
      <c r="H629" s="4" t="s">
        <v>387</v>
      </c>
      <c r="I629" s="4" t="s">
        <v>18</v>
      </c>
      <c r="J629" s="4" t="s">
        <v>18</v>
      </c>
      <c r="K629" s="5">
        <v>176</v>
      </c>
      <c r="L629" s="5">
        <v>0.04</v>
      </c>
      <c r="M629" s="5">
        <f>IFERROR(_xlfn.XLOOKUP(Tableau2[[#This Row],[Groupe rem. article]],remises!$B$2:$B$5,remises!$C$2:$C$5),0)</f>
        <v>0.53</v>
      </c>
      <c r="N629" s="5">
        <f t="shared" si="9"/>
        <v>0</v>
      </c>
      <c r="O629" s="5" t="str">
        <f ca="1">IFERROR(SUM(OFFSET(Tableau2[[#This Row],[MLP]],1,1,Tableau2[[#This Row],[nb sous niveau]],1)),"")</f>
        <v/>
      </c>
      <c r="P629" s="5">
        <f>IF(Tableau2[[#This Row],[Type Ligne Richel]]="détail",Tableau2[[#This Row],[Quantité Totale]]*Tableau2[[#This Row],[Prix unitaire HT]]*(1-Tableau2[[#This Row],[% remise ligne]])*(1+Tableau2[[#This Row],[comm]]),"")</f>
        <v>3.3087999999999997</v>
      </c>
      <c r="Q629" s="5" cm="1">
        <f t="array" aca="1" ref="Q62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3.3087999999999997</v>
      </c>
      <c r="R629" s="4" t="s">
        <v>35</v>
      </c>
      <c r="S629" s="5">
        <v>1E-3</v>
      </c>
      <c r="T629" s="5">
        <v>0.17599999999999999</v>
      </c>
    </row>
    <row r="630" spans="1:20" x14ac:dyDescent="0.2">
      <c r="A630" s="3">
        <v>109040000</v>
      </c>
      <c r="B630" s="4" t="s">
        <v>19</v>
      </c>
      <c r="C630" s="3">
        <v>5</v>
      </c>
      <c r="D630" s="3">
        <f>IF(Tableau2[[#This Row],[Parent]]="oui",Tableau2[[#This Row],[Niveau]]+1,IF(B629="oui",Tableau2[[#This Row],[Niveau]]+1,D629))</f>
        <v>6</v>
      </c>
      <c r="E630" s="3" cm="1">
        <f t="array" ref="E630">MIN(IFERROR(IF(D630-{0;1;2;3;4;5;6;7}&gt;=0,MATCH(D630-{0;1;2;3;4;5;6;7},D631:D$828,0)-1,""),""))</f>
        <v>0</v>
      </c>
      <c r="F630" s="4" t="s">
        <v>20</v>
      </c>
      <c r="G630" s="4" t="s">
        <v>566</v>
      </c>
      <c r="H630" s="4" t="s">
        <v>567</v>
      </c>
      <c r="I630" s="4" t="s">
        <v>18</v>
      </c>
      <c r="J630" s="4" t="s">
        <v>18</v>
      </c>
      <c r="K630" s="5">
        <v>2.1999999999999999E-2</v>
      </c>
      <c r="L630" s="5">
        <v>0</v>
      </c>
      <c r="M630" s="5">
        <f>IFERROR(_xlfn.XLOOKUP(Tableau2[[#This Row],[Groupe rem. article]],remises!$B$2:$B$5,remises!$C$2:$C$5),0)</f>
        <v>0</v>
      </c>
      <c r="N630" s="5">
        <f t="shared" si="9"/>
        <v>0</v>
      </c>
      <c r="O630" s="5" t="str">
        <f ca="1">IFERROR(SUM(OFFSET(Tableau2[[#This Row],[MLP]],1,1,Tableau2[[#This Row],[nb sous niveau]],1)),"")</f>
        <v/>
      </c>
      <c r="P630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630" s="5" cm="1">
        <f t="array" aca="1" ref="Q63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630" s="4" t="s">
        <v>18</v>
      </c>
      <c r="S630" s="5">
        <v>0.1</v>
      </c>
      <c r="T630" s="5">
        <v>2.2000000000000001E-3</v>
      </c>
    </row>
    <row r="631" spans="1:20" x14ac:dyDescent="0.2">
      <c r="A631" s="3">
        <v>109050000</v>
      </c>
      <c r="B631" s="4" t="s">
        <v>19</v>
      </c>
      <c r="C631" s="3">
        <v>5</v>
      </c>
      <c r="D631" s="3">
        <f>IF(Tableau2[[#This Row],[Parent]]="oui",Tableau2[[#This Row],[Niveau]]+1,IF(B630="oui",Tableau2[[#This Row],[Niveau]]+1,D630))</f>
        <v>6</v>
      </c>
      <c r="E631" s="3" cm="1">
        <f t="array" ref="E631">MIN(IFERROR(IF(D631-{0;1;2;3;4;5;6;7}&gt;=0,MATCH(D631-{0;1;2;3;4;5;6;7},D632:D$828,0)-1,""),""))</f>
        <v>0</v>
      </c>
      <c r="F631" s="4" t="s">
        <v>20</v>
      </c>
      <c r="G631" s="4" t="s">
        <v>187</v>
      </c>
      <c r="H631" s="4" t="s">
        <v>188</v>
      </c>
      <c r="I631" s="4" t="s">
        <v>18</v>
      </c>
      <c r="J631" s="4" t="s">
        <v>18</v>
      </c>
      <c r="K631" s="5">
        <v>17.600000000000001</v>
      </c>
      <c r="L631" s="5">
        <v>0.06</v>
      </c>
      <c r="M631" s="5">
        <f>IFERROR(_xlfn.XLOOKUP(Tableau2[[#This Row],[Groupe rem. article]],remises!$B$2:$B$5,remises!$C$2:$C$5),0)</f>
        <v>0.53</v>
      </c>
      <c r="N631" s="5">
        <f t="shared" si="9"/>
        <v>0</v>
      </c>
      <c r="O631" s="5" t="str">
        <f ca="1">IFERROR(SUM(OFFSET(Tableau2[[#This Row],[MLP]],1,1,Tableau2[[#This Row],[nb sous niveau]],1)),"")</f>
        <v/>
      </c>
      <c r="P631" s="5">
        <f>IF(Tableau2[[#This Row],[Type Ligne Richel]]="détail",Tableau2[[#This Row],[Quantité Totale]]*Tableau2[[#This Row],[Prix unitaire HT]]*(1-Tableau2[[#This Row],[% remise ligne]])*(1+Tableau2[[#This Row],[comm]]),"")</f>
        <v>0.49631999999999998</v>
      </c>
      <c r="Q631" s="5" cm="1">
        <f t="array" aca="1" ref="Q63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0.49631999999999998</v>
      </c>
      <c r="R631" s="4" t="s">
        <v>35</v>
      </c>
      <c r="S631" s="5">
        <v>3.0000000000000001E-3</v>
      </c>
      <c r="T631" s="5">
        <v>5.28E-2</v>
      </c>
    </row>
    <row r="632" spans="1:20" x14ac:dyDescent="0.2">
      <c r="A632" s="3">
        <v>110000000</v>
      </c>
      <c r="B632" s="4" t="s">
        <v>19</v>
      </c>
      <c r="C632" s="3">
        <v>4</v>
      </c>
      <c r="D632" s="3">
        <f>IF(Tableau2[[#This Row],[Parent]]="oui",Tableau2[[#This Row],[Niveau]]+1,IF(B631="oui",Tableau2[[#This Row],[Niveau]]+1,D631))</f>
        <v>6</v>
      </c>
      <c r="E632" s="3" cm="1">
        <f t="array" ref="E632">MIN(IFERROR(IF(D632-{0;1;2;3;4;5;6;7}&gt;=0,MATCH(D632-{0;1;2;3;4;5;6;7},D633:D$828,0)-1,""),""))</f>
        <v>0</v>
      </c>
      <c r="F632" s="4" t="s">
        <v>20</v>
      </c>
      <c r="G632" s="4" t="s">
        <v>331</v>
      </c>
      <c r="H632" s="4" t="s">
        <v>332</v>
      </c>
      <c r="I632" s="4" t="s">
        <v>18</v>
      </c>
      <c r="J632" s="4" t="s">
        <v>18</v>
      </c>
      <c r="K632" s="5">
        <v>3</v>
      </c>
      <c r="L632" s="5">
        <v>0.24</v>
      </c>
      <c r="M632" s="5">
        <f>IFERROR(_xlfn.XLOOKUP(Tableau2[[#This Row],[Groupe rem. article]],remises!$B$2:$B$5,remises!$C$2:$C$5),0)</f>
        <v>0.53</v>
      </c>
      <c r="N632" s="5">
        <f t="shared" si="9"/>
        <v>0</v>
      </c>
      <c r="O632" s="5" t="str">
        <f ca="1">IFERROR(SUM(OFFSET(Tableau2[[#This Row],[MLP]],1,1,Tableau2[[#This Row],[nb sous niveau]],1)),"")</f>
        <v/>
      </c>
      <c r="P632" s="5">
        <f>IF(Tableau2[[#This Row],[Type Ligne Richel]]="détail",Tableau2[[#This Row],[Quantité Totale]]*Tableau2[[#This Row],[Prix unitaire HT]]*(1-Tableau2[[#This Row],[% remise ligne]])*(1+Tableau2[[#This Row],[comm]]),"")</f>
        <v>0.33839999999999998</v>
      </c>
      <c r="Q632" s="5" cm="1">
        <f t="array" aca="1" ref="Q63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0.33839999999999998</v>
      </c>
      <c r="R632" s="4" t="s">
        <v>35</v>
      </c>
      <c r="S632" s="5">
        <v>5.0000000000000001E-3</v>
      </c>
      <c r="T632" s="5">
        <v>1.4999999999999999E-2</v>
      </c>
    </row>
    <row r="633" spans="1:20" x14ac:dyDescent="0.2">
      <c r="A633" s="3">
        <v>111000000</v>
      </c>
      <c r="B633" s="4" t="s">
        <v>14</v>
      </c>
      <c r="C633" s="3">
        <v>4</v>
      </c>
      <c r="D633" s="3">
        <f>IF(Tableau2[[#This Row],[Parent]]="oui",Tableau2[[#This Row],[Niveau]]+1,IF(B632="oui",Tableau2[[#This Row],[Niveau]]+1,D632))</f>
        <v>5</v>
      </c>
      <c r="E633" s="3" cm="1">
        <f t="array" ref="E633">MIN(IFERROR(IF(D633-{0;1;2;3;4;5;6;7}&gt;=0,MATCH(D633-{0;1;2;3;4;5;6;7},D634:D$828,0)-1,""),""))</f>
        <v>10</v>
      </c>
      <c r="F633" s="4" t="s">
        <v>23</v>
      </c>
      <c r="G633" s="4" t="s">
        <v>436</v>
      </c>
      <c r="H633" s="4" t="s">
        <v>437</v>
      </c>
      <c r="I633" s="4" t="s">
        <v>18</v>
      </c>
      <c r="J633" s="4" t="s">
        <v>18</v>
      </c>
      <c r="K633" s="5">
        <v>3</v>
      </c>
      <c r="L633" s="5">
        <v>47.81</v>
      </c>
      <c r="M633" s="5">
        <f>IFERROR(_xlfn.XLOOKUP(Tableau2[[#This Row],[Groupe rem. article]],remises!$B$2:$B$5,remises!$C$2:$C$5),0)</f>
        <v>0</v>
      </c>
      <c r="N633" s="5">
        <f t="shared" si="9"/>
        <v>0</v>
      </c>
      <c r="O633" s="5">
        <f ca="1">IFERROR(SUM(OFFSET(Tableau2[[#This Row],[MLP]],1,1,Tableau2[[#This Row],[nb sous niveau]],1)),"")</f>
        <v>67.001099999999994</v>
      </c>
      <c r="P633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33" s="5" cm="1">
        <f t="array" aca="1" ref="Q63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67.001099999999994</v>
      </c>
      <c r="R633" s="4" t="s">
        <v>18</v>
      </c>
      <c r="S633" s="5">
        <v>6.5010000000000003</v>
      </c>
      <c r="T633" s="5">
        <v>21.183</v>
      </c>
    </row>
    <row r="634" spans="1:20" x14ac:dyDescent="0.2">
      <c r="A634" s="3">
        <v>111010000</v>
      </c>
      <c r="B634" s="4" t="s">
        <v>19</v>
      </c>
      <c r="C634" s="3">
        <v>5</v>
      </c>
      <c r="D634" s="3">
        <f>IF(Tableau2[[#This Row],[Parent]]="oui",Tableau2[[#This Row],[Niveau]]+1,IF(B633="oui",Tableau2[[#This Row],[Niveau]]+1,D633))</f>
        <v>6</v>
      </c>
      <c r="E634" s="3" cm="1">
        <f t="array" ref="E634">MIN(IFERROR(IF(D634-{0;1;2;3;4;5;6;7}&gt;=0,MATCH(D634-{0;1;2;3;4;5;6;7},D635:D$828,0)-1,""),""))</f>
        <v>0</v>
      </c>
      <c r="F634" s="4" t="s">
        <v>20</v>
      </c>
      <c r="G634" s="4" t="s">
        <v>438</v>
      </c>
      <c r="H634" s="4" t="s">
        <v>439</v>
      </c>
      <c r="I634" s="4" t="s">
        <v>18</v>
      </c>
      <c r="J634" s="4" t="s">
        <v>18</v>
      </c>
      <c r="K634" s="5">
        <v>3</v>
      </c>
      <c r="L634" s="5">
        <v>31.05</v>
      </c>
      <c r="M634" s="5">
        <f>IFERROR(_xlfn.XLOOKUP(Tableau2[[#This Row],[Groupe rem. article]],remises!$B$2:$B$5,remises!$C$2:$C$5),0)</f>
        <v>0.53</v>
      </c>
      <c r="N634" s="5">
        <f t="shared" si="9"/>
        <v>0</v>
      </c>
      <c r="O634" s="5" t="str">
        <f ca="1">IFERROR(SUM(OFFSET(Tableau2[[#This Row],[MLP]],1,1,Tableau2[[#This Row],[nb sous niveau]],1)),"")</f>
        <v/>
      </c>
      <c r="P634" s="5">
        <f>IF(Tableau2[[#This Row],[Type Ligne Richel]]="détail",Tableau2[[#This Row],[Quantité Totale]]*Tableau2[[#This Row],[Prix unitaire HT]]*(1-Tableau2[[#This Row],[% remise ligne]])*(1+Tableau2[[#This Row],[comm]]),"")</f>
        <v>43.780500000000004</v>
      </c>
      <c r="Q634" s="5" cm="1">
        <f t="array" aca="1" ref="Q63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43.780500000000004</v>
      </c>
      <c r="R634" s="4" t="s">
        <v>35</v>
      </c>
      <c r="S634" s="5">
        <v>5.88</v>
      </c>
      <c r="T634" s="5">
        <v>17.64</v>
      </c>
    </row>
    <row r="635" spans="1:20" x14ac:dyDescent="0.2">
      <c r="A635" s="3">
        <v>111020000</v>
      </c>
      <c r="B635" s="4" t="s">
        <v>19</v>
      </c>
      <c r="C635" s="3">
        <v>5</v>
      </c>
      <c r="D635" s="3">
        <f>IF(Tableau2[[#This Row],[Parent]]="oui",Tableau2[[#This Row],[Niveau]]+1,IF(B634="oui",Tableau2[[#This Row],[Niveau]]+1,D634))</f>
        <v>6</v>
      </c>
      <c r="E635" s="3" cm="1">
        <f t="array" ref="E635">MIN(IFERROR(IF(D635-{0;1;2;3;4;5;6;7}&gt;=0,MATCH(D635-{0;1;2;3;4;5;6;7},D636:D$828,0)-1,""),""))</f>
        <v>0</v>
      </c>
      <c r="F635" s="4" t="s">
        <v>20</v>
      </c>
      <c r="G635" s="4" t="s">
        <v>36</v>
      </c>
      <c r="H635" s="4" t="s">
        <v>37</v>
      </c>
      <c r="I635" s="4" t="s">
        <v>18</v>
      </c>
      <c r="J635" s="4" t="s">
        <v>18</v>
      </c>
      <c r="K635" s="5">
        <v>6</v>
      </c>
      <c r="L635" s="5">
        <v>0.17</v>
      </c>
      <c r="M635" s="5">
        <f>IFERROR(_xlfn.XLOOKUP(Tableau2[[#This Row],[Groupe rem. article]],remises!$B$2:$B$5,remises!$C$2:$C$5),0)</f>
        <v>0.53</v>
      </c>
      <c r="N635" s="5">
        <f t="shared" si="9"/>
        <v>0</v>
      </c>
      <c r="O635" s="5" t="str">
        <f ca="1">IFERROR(SUM(OFFSET(Tableau2[[#This Row],[MLP]],1,1,Tableau2[[#This Row],[nb sous niveau]],1)),"")</f>
        <v/>
      </c>
      <c r="P635" s="5">
        <f>IF(Tableau2[[#This Row],[Type Ligne Richel]]="détail",Tableau2[[#This Row],[Quantité Totale]]*Tableau2[[#This Row],[Prix unitaire HT]]*(1-Tableau2[[#This Row],[% remise ligne]])*(1+Tableau2[[#This Row],[comm]]),"")</f>
        <v>0.47939999999999999</v>
      </c>
      <c r="Q635" s="5" cm="1">
        <f t="array" aca="1" ref="Q63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0.47939999999999999</v>
      </c>
      <c r="R635" s="4" t="s">
        <v>35</v>
      </c>
      <c r="S635" s="5">
        <v>1.4999999999999999E-2</v>
      </c>
      <c r="T635" s="5">
        <v>0.09</v>
      </c>
    </row>
    <row r="636" spans="1:20" x14ac:dyDescent="0.2">
      <c r="A636" s="3">
        <v>111030000</v>
      </c>
      <c r="B636" s="4" t="s">
        <v>19</v>
      </c>
      <c r="C636" s="3">
        <v>5</v>
      </c>
      <c r="D636" s="3">
        <f>IF(Tableau2[[#This Row],[Parent]]="oui",Tableau2[[#This Row],[Niveau]]+1,IF(B635="oui",Tableau2[[#This Row],[Niveau]]+1,D635))</f>
        <v>6</v>
      </c>
      <c r="E636" s="3" cm="1">
        <f t="array" ref="E636">MIN(IFERROR(IF(D636-{0;1;2;3;4;5;6;7}&gt;=0,MATCH(D636-{0;1;2;3;4;5;6;7},D637:D$828,0)-1,""),""))</f>
        <v>0</v>
      </c>
      <c r="F636" s="4" t="s">
        <v>20</v>
      </c>
      <c r="G636" s="4" t="s">
        <v>133</v>
      </c>
      <c r="H636" s="4" t="s">
        <v>134</v>
      </c>
      <c r="I636" s="4" t="s">
        <v>18</v>
      </c>
      <c r="J636" s="4" t="s">
        <v>18</v>
      </c>
      <c r="K636" s="5">
        <v>6</v>
      </c>
      <c r="L636" s="5">
        <v>2</v>
      </c>
      <c r="M636" s="5">
        <f>IFERROR(_xlfn.XLOOKUP(Tableau2[[#This Row],[Groupe rem. article]],remises!$B$2:$B$5,remises!$C$2:$C$5),0)</f>
        <v>0.53</v>
      </c>
      <c r="N636" s="5">
        <f t="shared" si="9"/>
        <v>0</v>
      </c>
      <c r="O636" s="5" t="str">
        <f ca="1">IFERROR(SUM(OFFSET(Tableau2[[#This Row],[MLP]],1,1,Tableau2[[#This Row],[nb sous niveau]],1)),"")</f>
        <v/>
      </c>
      <c r="P636" s="5">
        <f>IF(Tableau2[[#This Row],[Type Ligne Richel]]="détail",Tableau2[[#This Row],[Quantité Totale]]*Tableau2[[#This Row],[Prix unitaire HT]]*(1-Tableau2[[#This Row],[% remise ligne]])*(1+Tableau2[[#This Row],[comm]]),"")</f>
        <v>5.64</v>
      </c>
      <c r="Q636" s="5" cm="1">
        <f t="array" aca="1" ref="Q63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5.64</v>
      </c>
      <c r="R636" s="4" t="s">
        <v>35</v>
      </c>
      <c r="S636" s="5">
        <v>0.17</v>
      </c>
      <c r="T636" s="5">
        <v>1.02</v>
      </c>
    </row>
    <row r="637" spans="1:20" x14ac:dyDescent="0.2">
      <c r="A637" s="3">
        <v>111040000</v>
      </c>
      <c r="B637" s="4" t="s">
        <v>19</v>
      </c>
      <c r="C637" s="3">
        <v>5</v>
      </c>
      <c r="D637" s="3">
        <f>IF(Tableau2[[#This Row],[Parent]]="oui",Tableau2[[#This Row],[Niveau]]+1,IF(B636="oui",Tableau2[[#This Row],[Niveau]]+1,D636))</f>
        <v>6</v>
      </c>
      <c r="E637" s="3" cm="1">
        <f t="array" ref="E637">MIN(IFERROR(IF(D637-{0;1;2;3;4;5;6;7}&gt;=0,MATCH(D637-{0;1;2;3;4;5;6;7},D638:D$828,0)-1,""),""))</f>
        <v>0</v>
      </c>
      <c r="F637" s="4" t="s">
        <v>20</v>
      </c>
      <c r="G637" s="4" t="s">
        <v>135</v>
      </c>
      <c r="H637" s="4" t="s">
        <v>136</v>
      </c>
      <c r="I637" s="4" t="s">
        <v>18</v>
      </c>
      <c r="J637" s="4" t="s">
        <v>18</v>
      </c>
      <c r="K637" s="5">
        <v>6</v>
      </c>
      <c r="L637" s="5">
        <v>1.62</v>
      </c>
      <c r="M637" s="5">
        <f>IFERROR(_xlfn.XLOOKUP(Tableau2[[#This Row],[Groupe rem. article]],remises!$B$2:$B$5,remises!$C$2:$C$5),0)</f>
        <v>0.53</v>
      </c>
      <c r="N637" s="5">
        <f t="shared" si="9"/>
        <v>0</v>
      </c>
      <c r="O637" s="5" t="str">
        <f ca="1">IFERROR(SUM(OFFSET(Tableau2[[#This Row],[MLP]],1,1,Tableau2[[#This Row],[nb sous niveau]],1)),"")</f>
        <v/>
      </c>
      <c r="P637" s="5">
        <f>IF(Tableau2[[#This Row],[Type Ligne Richel]]="détail",Tableau2[[#This Row],[Quantité Totale]]*Tableau2[[#This Row],[Prix unitaire HT]]*(1-Tableau2[[#This Row],[% remise ligne]])*(1+Tableau2[[#This Row],[comm]]),"")</f>
        <v>4.5684000000000005</v>
      </c>
      <c r="Q637" s="5" cm="1">
        <f t="array" aca="1" ref="Q63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4.5684000000000005</v>
      </c>
      <c r="R637" s="4" t="s">
        <v>35</v>
      </c>
      <c r="S637" s="5">
        <v>0.156</v>
      </c>
      <c r="T637" s="5">
        <v>0.93600000000000005</v>
      </c>
    </row>
    <row r="638" spans="1:20" x14ac:dyDescent="0.2">
      <c r="A638" s="3">
        <v>111050000</v>
      </c>
      <c r="B638" s="4" t="s">
        <v>19</v>
      </c>
      <c r="C638" s="3">
        <v>5</v>
      </c>
      <c r="D638" s="3">
        <f>IF(Tableau2[[#This Row],[Parent]]="oui",Tableau2[[#This Row],[Niveau]]+1,IF(B637="oui",Tableau2[[#This Row],[Niveau]]+1,D637))</f>
        <v>6</v>
      </c>
      <c r="E638" s="3" cm="1">
        <f t="array" ref="E638">MIN(IFERROR(IF(D638-{0;1;2;3;4;5;6;7}&gt;=0,MATCH(D638-{0;1;2;3;4;5;6;7},D639:D$828,0)-1,""),""))</f>
        <v>0</v>
      </c>
      <c r="F638" s="4" t="s">
        <v>20</v>
      </c>
      <c r="G638" s="4" t="s">
        <v>197</v>
      </c>
      <c r="H638" s="4" t="s">
        <v>198</v>
      </c>
      <c r="I638" s="4" t="s">
        <v>18</v>
      </c>
      <c r="J638" s="4" t="s">
        <v>18</v>
      </c>
      <c r="K638" s="5">
        <v>6</v>
      </c>
      <c r="L638" s="5">
        <v>1.37</v>
      </c>
      <c r="M638" s="5">
        <f>IFERROR(_xlfn.XLOOKUP(Tableau2[[#This Row],[Groupe rem. article]],remises!$B$2:$B$5,remises!$C$2:$C$5),0)</f>
        <v>0.57999999999999996</v>
      </c>
      <c r="N638" s="5">
        <f t="shared" si="9"/>
        <v>0</v>
      </c>
      <c r="O638" s="5" t="str">
        <f ca="1">IFERROR(SUM(OFFSET(Tableau2[[#This Row],[MLP]],1,1,Tableau2[[#This Row],[nb sous niveau]],1)),"")</f>
        <v/>
      </c>
      <c r="P638" s="5">
        <f>IF(Tableau2[[#This Row],[Type Ligne Richel]]="détail",Tableau2[[#This Row],[Quantité Totale]]*Tableau2[[#This Row],[Prix unitaire HT]]*(1-Tableau2[[#This Row],[% remise ligne]])*(1+Tableau2[[#This Row],[comm]]),"")</f>
        <v>3.4524000000000008</v>
      </c>
      <c r="Q638" s="5" cm="1">
        <f t="array" aca="1" ref="Q63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3.4524000000000008</v>
      </c>
      <c r="R638" s="4" t="s">
        <v>26</v>
      </c>
      <c r="S638" s="5">
        <v>0.08</v>
      </c>
      <c r="T638" s="5">
        <v>0.48</v>
      </c>
    </row>
    <row r="639" spans="1:20" x14ac:dyDescent="0.2">
      <c r="A639" s="3">
        <v>111060000</v>
      </c>
      <c r="B639" s="4" t="s">
        <v>19</v>
      </c>
      <c r="C639" s="3">
        <v>5</v>
      </c>
      <c r="D639" s="3">
        <f>IF(Tableau2[[#This Row],[Parent]]="oui",Tableau2[[#This Row],[Niveau]]+1,IF(B638="oui",Tableau2[[#This Row],[Niveau]]+1,D638))</f>
        <v>6</v>
      </c>
      <c r="E639" s="3" cm="1">
        <f t="array" ref="E639">MIN(IFERROR(IF(D639-{0;1;2;3;4;5;6;7}&gt;=0,MATCH(D639-{0;1;2;3;4;5;6;7},D640:D$828,0)-1,""),""))</f>
        <v>0</v>
      </c>
      <c r="F639" s="4" t="s">
        <v>20</v>
      </c>
      <c r="G639" s="4" t="s">
        <v>40</v>
      </c>
      <c r="H639" s="4" t="s">
        <v>41</v>
      </c>
      <c r="I639" s="4" t="s">
        <v>18</v>
      </c>
      <c r="J639" s="4" t="s">
        <v>18</v>
      </c>
      <c r="K639" s="5">
        <v>6</v>
      </c>
      <c r="L639" s="5">
        <v>0.16</v>
      </c>
      <c r="M639" s="5">
        <f>IFERROR(_xlfn.XLOOKUP(Tableau2[[#This Row],[Groupe rem. article]],remises!$B$2:$B$5,remises!$C$2:$C$5),0)</f>
        <v>0.53</v>
      </c>
      <c r="N639" s="5">
        <f t="shared" si="9"/>
        <v>0</v>
      </c>
      <c r="O639" s="5" t="str">
        <f ca="1">IFERROR(SUM(OFFSET(Tableau2[[#This Row],[MLP]],1,1,Tableau2[[#This Row],[nb sous niveau]],1)),"")</f>
        <v/>
      </c>
      <c r="P639" s="5">
        <f>IF(Tableau2[[#This Row],[Type Ligne Richel]]="détail",Tableau2[[#This Row],[Quantité Totale]]*Tableau2[[#This Row],[Prix unitaire HT]]*(1-Tableau2[[#This Row],[% remise ligne]])*(1+Tableau2[[#This Row],[comm]]),"")</f>
        <v>0.45119999999999993</v>
      </c>
      <c r="Q639" s="5" cm="1">
        <f t="array" aca="1" ref="Q63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0.45119999999999993</v>
      </c>
      <c r="R639" s="4" t="s">
        <v>35</v>
      </c>
      <c r="S639" s="5">
        <v>7.0000000000000001E-3</v>
      </c>
      <c r="T639" s="5">
        <v>4.2000000000000003E-2</v>
      </c>
    </row>
    <row r="640" spans="1:20" x14ac:dyDescent="0.2">
      <c r="A640" s="3">
        <v>111070000</v>
      </c>
      <c r="B640" s="4" t="s">
        <v>19</v>
      </c>
      <c r="C640" s="3">
        <v>5</v>
      </c>
      <c r="D640" s="3">
        <f>IF(Tableau2[[#This Row],[Parent]]="oui",Tableau2[[#This Row],[Niveau]]+1,IF(B639="oui",Tableau2[[#This Row],[Niveau]]+1,D639))</f>
        <v>6</v>
      </c>
      <c r="E640" s="3" cm="1">
        <f t="array" ref="E640">MIN(IFERROR(IF(D640-{0;1;2;3;4;5;6;7}&gt;=0,MATCH(D640-{0;1;2;3;4;5;6;7},D641:D$828,0)-1,""),""))</f>
        <v>0</v>
      </c>
      <c r="F640" s="4" t="s">
        <v>20</v>
      </c>
      <c r="G640" s="4" t="s">
        <v>440</v>
      </c>
      <c r="H640" s="4" t="s">
        <v>441</v>
      </c>
      <c r="I640" s="4" t="s">
        <v>18</v>
      </c>
      <c r="J640" s="4" t="s">
        <v>18</v>
      </c>
      <c r="K640" s="5">
        <v>3</v>
      </c>
      <c r="L640" s="5">
        <v>2.17</v>
      </c>
      <c r="M640" s="5">
        <f>IFERROR(_xlfn.XLOOKUP(Tableau2[[#This Row],[Groupe rem. article]],remises!$B$2:$B$5,remises!$C$2:$C$5),0)</f>
        <v>0.53</v>
      </c>
      <c r="N640" s="5">
        <f t="shared" ref="N640:N703" si="10">$N$1</f>
        <v>0</v>
      </c>
      <c r="O640" s="5" t="str">
        <f ca="1">IFERROR(SUM(OFFSET(Tableau2[[#This Row],[MLP]],1,1,Tableau2[[#This Row],[nb sous niveau]],1)),"")</f>
        <v/>
      </c>
      <c r="P640" s="5">
        <f>IF(Tableau2[[#This Row],[Type Ligne Richel]]="détail",Tableau2[[#This Row],[Quantité Totale]]*Tableau2[[#This Row],[Prix unitaire HT]]*(1-Tableau2[[#This Row],[% remise ligne]])*(1+Tableau2[[#This Row],[comm]]),"")</f>
        <v>3.0596999999999999</v>
      </c>
      <c r="Q640" s="5" cm="1">
        <f t="array" aca="1" ref="Q64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3.0596999999999999</v>
      </c>
      <c r="R640" s="4" t="s">
        <v>35</v>
      </c>
      <c r="S640" s="5">
        <v>0.11</v>
      </c>
      <c r="T640" s="5">
        <v>0.33</v>
      </c>
    </row>
    <row r="641" spans="1:20" x14ac:dyDescent="0.2">
      <c r="A641" s="3">
        <v>111080000</v>
      </c>
      <c r="B641" s="4" t="s">
        <v>19</v>
      </c>
      <c r="C641" s="3">
        <v>5</v>
      </c>
      <c r="D641" s="3">
        <f>IF(Tableau2[[#This Row],[Parent]]="oui",Tableau2[[#This Row],[Niveau]]+1,IF(B640="oui",Tableau2[[#This Row],[Niveau]]+1,D640))</f>
        <v>6</v>
      </c>
      <c r="E641" s="3" cm="1">
        <f t="array" ref="E641">MIN(IFERROR(IF(D641-{0;1;2;3;4;5;6;7}&gt;=0,MATCH(D641-{0;1;2;3;4;5;6;7},D642:D$828,0)-1,""),""))</f>
        <v>0</v>
      </c>
      <c r="F641" s="4" t="s">
        <v>20</v>
      </c>
      <c r="G641" s="4" t="s">
        <v>442</v>
      </c>
      <c r="H641" s="4" t="s">
        <v>443</v>
      </c>
      <c r="I641" s="4" t="s">
        <v>18</v>
      </c>
      <c r="J641" s="4" t="s">
        <v>18</v>
      </c>
      <c r="K641" s="5">
        <v>6</v>
      </c>
      <c r="L641" s="5">
        <v>1.35</v>
      </c>
      <c r="M641" s="5">
        <f>IFERROR(_xlfn.XLOOKUP(Tableau2[[#This Row],[Groupe rem. article]],remises!$B$2:$B$5,remises!$C$2:$C$5),0)</f>
        <v>0.53</v>
      </c>
      <c r="N641" s="5">
        <f t="shared" si="10"/>
        <v>0</v>
      </c>
      <c r="O641" s="5" t="str">
        <f ca="1">IFERROR(SUM(OFFSET(Tableau2[[#This Row],[MLP]],1,1,Tableau2[[#This Row],[nb sous niveau]],1)),"")</f>
        <v/>
      </c>
      <c r="P641" s="5">
        <f>IF(Tableau2[[#This Row],[Type Ligne Richel]]="détail",Tableau2[[#This Row],[Quantité Totale]]*Tableau2[[#This Row],[Prix unitaire HT]]*(1-Tableau2[[#This Row],[% remise ligne]])*(1+Tableau2[[#This Row],[comm]]),"")</f>
        <v>3.8070000000000004</v>
      </c>
      <c r="Q641" s="5" cm="1">
        <f t="array" aca="1" ref="Q64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3.8070000000000004</v>
      </c>
      <c r="R641" s="4" t="s">
        <v>35</v>
      </c>
      <c r="S641" s="5">
        <v>7.4999999999999997E-2</v>
      </c>
      <c r="T641" s="5">
        <v>0.45</v>
      </c>
    </row>
    <row r="642" spans="1:20" x14ac:dyDescent="0.2">
      <c r="A642" s="3">
        <v>111090000</v>
      </c>
      <c r="B642" s="4" t="s">
        <v>19</v>
      </c>
      <c r="C642" s="3">
        <v>5</v>
      </c>
      <c r="D642" s="3">
        <f>IF(Tableau2[[#This Row],[Parent]]="oui",Tableau2[[#This Row],[Niveau]]+1,IF(B641="oui",Tableau2[[#This Row],[Niveau]]+1,D641))</f>
        <v>6</v>
      </c>
      <c r="E642" s="3" cm="1">
        <f t="array" ref="E642">MIN(IFERROR(IF(D642-{0;1;2;3;4;5;6;7}&gt;=0,MATCH(D642-{0;1;2;3;4;5;6;7},D643:D$828,0)-1,""),""))</f>
        <v>0</v>
      </c>
      <c r="F642" s="4" t="s">
        <v>20</v>
      </c>
      <c r="G642" s="4" t="s">
        <v>56</v>
      </c>
      <c r="H642" s="4" t="s">
        <v>57</v>
      </c>
      <c r="I642" s="4" t="s">
        <v>18</v>
      </c>
      <c r="J642" s="4" t="s">
        <v>18</v>
      </c>
      <c r="K642" s="5">
        <v>15</v>
      </c>
      <c r="L642" s="5">
        <v>7.0000000000000007E-2</v>
      </c>
      <c r="M642" s="5">
        <f>IFERROR(_xlfn.XLOOKUP(Tableau2[[#This Row],[Groupe rem. article]],remises!$B$2:$B$5,remises!$C$2:$C$5),0)</f>
        <v>0.53</v>
      </c>
      <c r="N642" s="5">
        <f t="shared" si="10"/>
        <v>0</v>
      </c>
      <c r="O642" s="5" t="str">
        <f ca="1">IFERROR(SUM(OFFSET(Tableau2[[#This Row],[MLP]],1,1,Tableau2[[#This Row],[nb sous niveau]],1)),"")</f>
        <v/>
      </c>
      <c r="P642" s="5">
        <f>IF(Tableau2[[#This Row],[Type Ligne Richel]]="détail",Tableau2[[#This Row],[Quantité Totale]]*Tableau2[[#This Row],[Prix unitaire HT]]*(1-Tableau2[[#This Row],[% remise ligne]])*(1+Tableau2[[#This Row],[comm]]),"")</f>
        <v>0.49349999999999999</v>
      </c>
      <c r="Q642" s="5" cm="1">
        <f t="array" aca="1" ref="Q64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0.49349999999999999</v>
      </c>
      <c r="R642" s="4" t="s">
        <v>35</v>
      </c>
      <c r="S642" s="5">
        <v>3.0000000000000001E-3</v>
      </c>
      <c r="T642" s="5">
        <v>4.4999999999999998E-2</v>
      </c>
    </row>
    <row r="643" spans="1:20" x14ac:dyDescent="0.2">
      <c r="A643" s="3">
        <v>111100000</v>
      </c>
      <c r="B643" s="4" t="s">
        <v>19</v>
      </c>
      <c r="C643" s="3">
        <v>5</v>
      </c>
      <c r="D643" s="3">
        <f>IF(Tableau2[[#This Row],[Parent]]="oui",Tableau2[[#This Row],[Niveau]]+1,IF(B642="oui",Tableau2[[#This Row],[Niveau]]+1,D642))</f>
        <v>6</v>
      </c>
      <c r="E643" s="3" cm="1">
        <f t="array" ref="E643">MIN(IFERROR(IF(D643-{0;1;2;3;4;5;6;7}&gt;=0,MATCH(D643-{0;1;2;3;4;5;6;7},D644:D$828,0)-1,""),""))</f>
        <v>0</v>
      </c>
      <c r="F643" s="4" t="s">
        <v>20</v>
      </c>
      <c r="G643" s="4" t="s">
        <v>300</v>
      </c>
      <c r="H643" s="4" t="s">
        <v>301</v>
      </c>
      <c r="I643" s="4" t="s">
        <v>18</v>
      </c>
      <c r="J643" s="4" t="s">
        <v>18</v>
      </c>
      <c r="K643" s="5">
        <v>30</v>
      </c>
      <c r="L643" s="5">
        <v>0.09</v>
      </c>
      <c r="M643" s="5">
        <f>IFERROR(_xlfn.XLOOKUP(Tableau2[[#This Row],[Groupe rem. article]],remises!$B$2:$B$5,remises!$C$2:$C$5),0)</f>
        <v>0.53</v>
      </c>
      <c r="N643" s="5">
        <f t="shared" si="10"/>
        <v>0</v>
      </c>
      <c r="O643" s="5" t="str">
        <f ca="1">IFERROR(SUM(OFFSET(Tableau2[[#This Row],[MLP]],1,1,Tableau2[[#This Row],[nb sous niveau]],1)),"")</f>
        <v/>
      </c>
      <c r="P643" s="5">
        <f>IF(Tableau2[[#This Row],[Type Ligne Richel]]="détail",Tableau2[[#This Row],[Quantité Totale]]*Tableau2[[#This Row],[Prix unitaire HT]]*(1-Tableau2[[#This Row],[% remise ligne]])*(1+Tableau2[[#This Row],[comm]]),"")</f>
        <v>1.2689999999999999</v>
      </c>
      <c r="Q643" s="5" cm="1">
        <f t="array" aca="1" ref="Q64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1.2689999999999999</v>
      </c>
      <c r="R643" s="4" t="s">
        <v>35</v>
      </c>
      <c r="S643" s="5">
        <v>5.0000000000000001E-3</v>
      </c>
      <c r="T643" s="5">
        <v>0.15</v>
      </c>
    </row>
    <row r="644" spans="1:20" x14ac:dyDescent="0.2">
      <c r="A644" s="3">
        <v>112000000</v>
      </c>
      <c r="B644" s="4" t="s">
        <v>14</v>
      </c>
      <c r="C644" s="3">
        <v>4</v>
      </c>
      <c r="D644" s="3">
        <f>IF(Tableau2[[#This Row],[Parent]]="oui",Tableau2[[#This Row],[Niveau]]+1,IF(B643="oui",Tableau2[[#This Row],[Niveau]]+1,D643))</f>
        <v>5</v>
      </c>
      <c r="E644" s="3" cm="1">
        <f t="array" ref="E644">MIN(IFERROR(IF(D644-{0;1;2;3;4;5;6;7}&gt;=0,MATCH(D644-{0;1;2;3;4;5;6;7},D645:D$828,0)-1,""),""))</f>
        <v>6</v>
      </c>
      <c r="F644" s="4" t="s">
        <v>23</v>
      </c>
      <c r="G644" s="4" t="s">
        <v>568</v>
      </c>
      <c r="H644" s="4" t="s">
        <v>569</v>
      </c>
      <c r="I644" s="4" t="s">
        <v>18</v>
      </c>
      <c r="J644" s="4" t="s">
        <v>18</v>
      </c>
      <c r="K644" s="5">
        <v>19</v>
      </c>
      <c r="L644" s="5">
        <v>44.33</v>
      </c>
      <c r="M644" s="5">
        <f>IFERROR(_xlfn.XLOOKUP(Tableau2[[#This Row],[Groupe rem. article]],remises!$B$2:$B$5,remises!$C$2:$C$5),0)</f>
        <v>0</v>
      </c>
      <c r="N644" s="5">
        <f t="shared" si="10"/>
        <v>0</v>
      </c>
      <c r="O644" s="5">
        <f ca="1">IFERROR(SUM(OFFSET(Tableau2[[#This Row],[MLP]],1,1,Tableau2[[#This Row],[nb sous niveau]],1)),"")</f>
        <v>395.86689999999993</v>
      </c>
      <c r="P64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44" s="5" cm="1">
        <f t="array" aca="1" ref="Q64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395.86689999999993</v>
      </c>
      <c r="R644" s="4" t="s">
        <v>18</v>
      </c>
      <c r="S644" s="5">
        <v>6.3170000000000002</v>
      </c>
      <c r="T644" s="5">
        <v>127.11</v>
      </c>
    </row>
    <row r="645" spans="1:20" x14ac:dyDescent="0.2">
      <c r="A645" s="3">
        <v>112010000</v>
      </c>
      <c r="B645" s="4" t="s">
        <v>19</v>
      </c>
      <c r="C645" s="3">
        <v>5</v>
      </c>
      <c r="D645" s="3">
        <f>IF(Tableau2[[#This Row],[Parent]]="oui",Tableau2[[#This Row],[Niveau]]+1,IF(B644="oui",Tableau2[[#This Row],[Niveau]]+1,D644))</f>
        <v>6</v>
      </c>
      <c r="E645" s="3" cm="1">
        <f t="array" ref="E645">MIN(IFERROR(IF(D645-{0;1;2;3;4;5;6;7}&gt;=0,MATCH(D645-{0;1;2;3;4;5;6;7},D646:D$828,0)-1,""),""))</f>
        <v>0</v>
      </c>
      <c r="F645" s="4" t="s">
        <v>20</v>
      </c>
      <c r="G645" s="4" t="s">
        <v>438</v>
      </c>
      <c r="H645" s="4" t="s">
        <v>439</v>
      </c>
      <c r="I645" s="4" t="s">
        <v>18</v>
      </c>
      <c r="J645" s="4" t="s">
        <v>18</v>
      </c>
      <c r="K645" s="5">
        <v>19</v>
      </c>
      <c r="L645" s="5">
        <v>31.05</v>
      </c>
      <c r="M645" s="5">
        <f>IFERROR(_xlfn.XLOOKUP(Tableau2[[#This Row],[Groupe rem. article]],remises!$B$2:$B$5,remises!$C$2:$C$5),0)</f>
        <v>0.53</v>
      </c>
      <c r="N645" s="5">
        <f t="shared" si="10"/>
        <v>0</v>
      </c>
      <c r="O645" s="5" t="str">
        <f ca="1">IFERROR(SUM(OFFSET(Tableau2[[#This Row],[MLP]],1,1,Tableau2[[#This Row],[nb sous niveau]],1)),"")</f>
        <v/>
      </c>
      <c r="P645" s="5">
        <f>IF(Tableau2[[#This Row],[Type Ligne Richel]]="détail",Tableau2[[#This Row],[Quantité Totale]]*Tableau2[[#This Row],[Prix unitaire HT]]*(1-Tableau2[[#This Row],[% remise ligne]])*(1+Tableau2[[#This Row],[comm]]),"")</f>
        <v>277.2765</v>
      </c>
      <c r="Q645" s="5" cm="1">
        <f t="array" aca="1" ref="Q64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277.2765</v>
      </c>
      <c r="R645" s="4" t="s">
        <v>35</v>
      </c>
      <c r="S645" s="5">
        <v>5.88</v>
      </c>
      <c r="T645" s="5">
        <v>111.72</v>
      </c>
    </row>
    <row r="646" spans="1:20" x14ac:dyDescent="0.2">
      <c r="A646" s="3">
        <v>112020000</v>
      </c>
      <c r="B646" s="4" t="s">
        <v>19</v>
      </c>
      <c r="C646" s="3">
        <v>5</v>
      </c>
      <c r="D646" s="3">
        <f>IF(Tableau2[[#This Row],[Parent]]="oui",Tableau2[[#This Row],[Niveau]]+1,IF(B645="oui",Tableau2[[#This Row],[Niveau]]+1,D645))</f>
        <v>6</v>
      </c>
      <c r="E646" s="3" cm="1">
        <f t="array" ref="E646">MIN(IFERROR(IF(D646-{0;1;2;3;4;5;6;7}&gt;=0,MATCH(D646-{0;1;2;3;4;5;6;7},D647:D$828,0)-1,""),""))</f>
        <v>0</v>
      </c>
      <c r="F646" s="4" t="s">
        <v>20</v>
      </c>
      <c r="G646" s="4" t="s">
        <v>570</v>
      </c>
      <c r="H646" s="4" t="s">
        <v>571</v>
      </c>
      <c r="I646" s="4" t="s">
        <v>18</v>
      </c>
      <c r="J646" s="4" t="s">
        <v>18</v>
      </c>
      <c r="K646" s="5">
        <v>19</v>
      </c>
      <c r="L646" s="5">
        <v>2.68</v>
      </c>
      <c r="M646" s="5">
        <f>IFERROR(_xlfn.XLOOKUP(Tableau2[[#This Row],[Groupe rem. article]],remises!$B$2:$B$5,remises!$C$2:$C$5),0)</f>
        <v>0.53</v>
      </c>
      <c r="N646" s="5">
        <f t="shared" si="10"/>
        <v>0</v>
      </c>
      <c r="O646" s="5" t="str">
        <f ca="1">IFERROR(SUM(OFFSET(Tableau2[[#This Row],[MLP]],1,1,Tableau2[[#This Row],[nb sous niveau]],1)),"")</f>
        <v/>
      </c>
      <c r="P646" s="5">
        <f>IF(Tableau2[[#This Row],[Type Ligne Richel]]="détail",Tableau2[[#This Row],[Quantité Totale]]*Tableau2[[#This Row],[Prix unitaire HT]]*(1-Tableau2[[#This Row],[% remise ligne]])*(1+Tableau2[[#This Row],[comm]]),"")</f>
        <v>23.932399999999998</v>
      </c>
      <c r="Q646" s="5" cm="1">
        <f t="array" aca="1" ref="Q64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23.932399999999998</v>
      </c>
      <c r="R646" s="4" t="s">
        <v>35</v>
      </c>
      <c r="S646" s="5">
        <v>0.24399999999999999</v>
      </c>
      <c r="T646" s="5">
        <v>4.6360000000000001</v>
      </c>
    </row>
    <row r="647" spans="1:20" x14ac:dyDescent="0.2">
      <c r="A647" s="3">
        <v>112030000</v>
      </c>
      <c r="B647" s="4" t="s">
        <v>19</v>
      </c>
      <c r="C647" s="3">
        <v>5</v>
      </c>
      <c r="D647" s="3">
        <f>IF(Tableau2[[#This Row],[Parent]]="oui",Tableau2[[#This Row],[Niveau]]+1,IF(B646="oui",Tableau2[[#This Row],[Niveau]]+1,D646))</f>
        <v>6</v>
      </c>
      <c r="E647" s="3" cm="1">
        <f t="array" ref="E647">MIN(IFERROR(IF(D647-{0;1;2;3;4;5;6;7}&gt;=0,MATCH(D647-{0;1;2;3;4;5;6;7},D648:D$828,0)-1,""),""))</f>
        <v>0</v>
      </c>
      <c r="F647" s="4" t="s">
        <v>20</v>
      </c>
      <c r="G647" s="4" t="s">
        <v>440</v>
      </c>
      <c r="H647" s="4" t="s">
        <v>441</v>
      </c>
      <c r="I647" s="4" t="s">
        <v>18</v>
      </c>
      <c r="J647" s="4" t="s">
        <v>18</v>
      </c>
      <c r="K647" s="5">
        <v>38</v>
      </c>
      <c r="L647" s="5">
        <v>2.17</v>
      </c>
      <c r="M647" s="5">
        <f>IFERROR(_xlfn.XLOOKUP(Tableau2[[#This Row],[Groupe rem. article]],remises!$B$2:$B$5,remises!$C$2:$C$5),0)</f>
        <v>0.53</v>
      </c>
      <c r="N647" s="5">
        <f t="shared" si="10"/>
        <v>0</v>
      </c>
      <c r="O647" s="5" t="str">
        <f ca="1">IFERROR(SUM(OFFSET(Tableau2[[#This Row],[MLP]],1,1,Tableau2[[#This Row],[nb sous niveau]],1)),"")</f>
        <v/>
      </c>
      <c r="P647" s="5">
        <f>IF(Tableau2[[#This Row],[Type Ligne Richel]]="détail",Tableau2[[#This Row],[Quantité Totale]]*Tableau2[[#This Row],[Prix unitaire HT]]*(1-Tableau2[[#This Row],[% remise ligne]])*(1+Tableau2[[#This Row],[comm]]),"")</f>
        <v>38.756199999999993</v>
      </c>
      <c r="Q647" s="5" cm="1">
        <f t="array" aca="1" ref="Q64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38.756199999999993</v>
      </c>
      <c r="R647" s="4" t="s">
        <v>35</v>
      </c>
      <c r="S647" s="5">
        <v>0.11</v>
      </c>
      <c r="T647" s="5">
        <v>4.18</v>
      </c>
    </row>
    <row r="648" spans="1:20" x14ac:dyDescent="0.2">
      <c r="A648" s="3">
        <v>112040000</v>
      </c>
      <c r="B648" s="4" t="s">
        <v>19</v>
      </c>
      <c r="C648" s="3">
        <v>5</v>
      </c>
      <c r="D648" s="3">
        <f>IF(Tableau2[[#This Row],[Parent]]="oui",Tableau2[[#This Row],[Niveau]]+1,IF(B647="oui",Tableau2[[#This Row],[Niveau]]+1,D647))</f>
        <v>6</v>
      </c>
      <c r="E648" s="3" cm="1">
        <f t="array" ref="E648">MIN(IFERROR(IF(D648-{0;1;2;3;4;5;6;7}&gt;=0,MATCH(D648-{0;1;2;3;4;5;6;7},D649:D$828,0)-1,""),""))</f>
        <v>0</v>
      </c>
      <c r="F648" s="4" t="s">
        <v>20</v>
      </c>
      <c r="G648" s="4" t="s">
        <v>442</v>
      </c>
      <c r="H648" s="4" t="s">
        <v>443</v>
      </c>
      <c r="I648" s="4" t="s">
        <v>18</v>
      </c>
      <c r="J648" s="4" t="s">
        <v>18</v>
      </c>
      <c r="K648" s="5">
        <v>76</v>
      </c>
      <c r="L648" s="5">
        <v>1.35</v>
      </c>
      <c r="M648" s="5">
        <f>IFERROR(_xlfn.XLOOKUP(Tableau2[[#This Row],[Groupe rem. article]],remises!$B$2:$B$5,remises!$C$2:$C$5),0)</f>
        <v>0.53</v>
      </c>
      <c r="N648" s="5">
        <f t="shared" si="10"/>
        <v>0</v>
      </c>
      <c r="O648" s="5" t="str">
        <f ca="1">IFERROR(SUM(OFFSET(Tableau2[[#This Row],[MLP]],1,1,Tableau2[[#This Row],[nb sous niveau]],1)),"")</f>
        <v/>
      </c>
      <c r="P648" s="5">
        <f>IF(Tableau2[[#This Row],[Type Ligne Richel]]="détail",Tableau2[[#This Row],[Quantité Totale]]*Tableau2[[#This Row],[Prix unitaire HT]]*(1-Tableau2[[#This Row],[% remise ligne]])*(1+Tableau2[[#This Row],[comm]]),"")</f>
        <v>48.222000000000001</v>
      </c>
      <c r="Q648" s="5" cm="1">
        <f t="array" aca="1" ref="Q64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48.222000000000001</v>
      </c>
      <c r="R648" s="4" t="s">
        <v>35</v>
      </c>
      <c r="S648" s="5">
        <v>7.4999999999999997E-2</v>
      </c>
      <c r="T648" s="5">
        <v>5.7</v>
      </c>
    </row>
    <row r="649" spans="1:20" x14ac:dyDescent="0.2">
      <c r="A649" s="3">
        <v>112050000</v>
      </c>
      <c r="B649" s="4" t="s">
        <v>19</v>
      </c>
      <c r="C649" s="3">
        <v>5</v>
      </c>
      <c r="D649" s="3">
        <f>IF(Tableau2[[#This Row],[Parent]]="oui",Tableau2[[#This Row],[Niveau]]+1,IF(B648="oui",Tableau2[[#This Row],[Niveau]]+1,D648))</f>
        <v>6</v>
      </c>
      <c r="E649" s="3" cm="1">
        <f t="array" ref="E649">MIN(IFERROR(IF(D649-{0;1;2;3;4;5;6;7}&gt;=0,MATCH(D649-{0;1;2;3;4;5;6;7},D650:D$828,0)-1,""),""))</f>
        <v>0</v>
      </c>
      <c r="F649" s="4" t="s">
        <v>20</v>
      </c>
      <c r="G649" s="4" t="s">
        <v>56</v>
      </c>
      <c r="H649" s="4" t="s">
        <v>57</v>
      </c>
      <c r="I649" s="4" t="s">
        <v>18</v>
      </c>
      <c r="J649" s="4" t="s">
        <v>18</v>
      </c>
      <c r="K649" s="5">
        <v>38</v>
      </c>
      <c r="L649" s="5">
        <v>7.0000000000000007E-2</v>
      </c>
      <c r="M649" s="5">
        <f>IFERROR(_xlfn.XLOOKUP(Tableau2[[#This Row],[Groupe rem. article]],remises!$B$2:$B$5,remises!$C$2:$C$5),0)</f>
        <v>0.53</v>
      </c>
      <c r="N649" s="5">
        <f t="shared" si="10"/>
        <v>0</v>
      </c>
      <c r="O649" s="5" t="str">
        <f ca="1">IFERROR(SUM(OFFSET(Tableau2[[#This Row],[MLP]],1,1,Tableau2[[#This Row],[nb sous niveau]],1)),"")</f>
        <v/>
      </c>
      <c r="P649" s="5">
        <f>IF(Tableau2[[#This Row],[Type Ligne Richel]]="détail",Tableau2[[#This Row],[Quantité Totale]]*Tableau2[[#This Row],[Prix unitaire HT]]*(1-Tableau2[[#This Row],[% remise ligne]])*(1+Tableau2[[#This Row],[comm]]),"")</f>
        <v>1.2502</v>
      </c>
      <c r="Q649" s="5" cm="1">
        <f t="array" aca="1" ref="Q64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1.2502</v>
      </c>
      <c r="R649" s="4" t="s">
        <v>35</v>
      </c>
      <c r="S649" s="5">
        <v>3.0000000000000001E-3</v>
      </c>
      <c r="T649" s="5">
        <v>0.114</v>
      </c>
    </row>
    <row r="650" spans="1:20" x14ac:dyDescent="0.2">
      <c r="A650" s="3">
        <v>112060000</v>
      </c>
      <c r="B650" s="4" t="s">
        <v>19</v>
      </c>
      <c r="C650" s="3">
        <v>5</v>
      </c>
      <c r="D650" s="3">
        <f>IF(Tableau2[[#This Row],[Parent]]="oui",Tableau2[[#This Row],[Niveau]]+1,IF(B649="oui",Tableau2[[#This Row],[Niveau]]+1,D649))</f>
        <v>6</v>
      </c>
      <c r="E650" s="3" cm="1">
        <f t="array" ref="E650">MIN(IFERROR(IF(D650-{0;1;2;3;4;5;6;7}&gt;=0,MATCH(D650-{0;1;2;3;4;5;6;7},D651:D$828,0)-1,""),""))</f>
        <v>0</v>
      </c>
      <c r="F650" s="4" t="s">
        <v>20</v>
      </c>
      <c r="G650" s="4" t="s">
        <v>300</v>
      </c>
      <c r="H650" s="4" t="s">
        <v>301</v>
      </c>
      <c r="I650" s="4" t="s">
        <v>18</v>
      </c>
      <c r="J650" s="4" t="s">
        <v>18</v>
      </c>
      <c r="K650" s="5">
        <v>152</v>
      </c>
      <c r="L650" s="5">
        <v>0.09</v>
      </c>
      <c r="M650" s="5">
        <f>IFERROR(_xlfn.XLOOKUP(Tableau2[[#This Row],[Groupe rem. article]],remises!$B$2:$B$5,remises!$C$2:$C$5),0)</f>
        <v>0.53</v>
      </c>
      <c r="N650" s="5">
        <f t="shared" si="10"/>
        <v>0</v>
      </c>
      <c r="O650" s="5" t="str">
        <f ca="1">IFERROR(SUM(OFFSET(Tableau2[[#This Row],[MLP]],1,1,Tableau2[[#This Row],[nb sous niveau]],1)),"")</f>
        <v/>
      </c>
      <c r="P650" s="5">
        <f>IF(Tableau2[[#This Row],[Type Ligne Richel]]="détail",Tableau2[[#This Row],[Quantité Totale]]*Tableau2[[#This Row],[Prix unitaire HT]]*(1-Tableau2[[#This Row],[% remise ligne]])*(1+Tableau2[[#This Row],[comm]]),"")</f>
        <v>6.4295999999999998</v>
      </c>
      <c r="Q650" s="5" cm="1">
        <f t="array" aca="1" ref="Q65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6.4295999999999998</v>
      </c>
      <c r="R650" s="4" t="s">
        <v>35</v>
      </c>
      <c r="S650" s="5">
        <v>5.0000000000000001E-3</v>
      </c>
      <c r="T650" s="5">
        <v>0.76</v>
      </c>
    </row>
    <row r="651" spans="1:20" x14ac:dyDescent="0.2">
      <c r="A651" s="3">
        <v>113000000</v>
      </c>
      <c r="B651" s="4" t="s">
        <v>14</v>
      </c>
      <c r="C651" s="3">
        <v>3</v>
      </c>
      <c r="D651" s="3">
        <f>IF(Tableau2[[#This Row],[Parent]]="oui",Tableau2[[#This Row],[Niveau]]+1,IF(B650="oui",Tableau2[[#This Row],[Niveau]]+1,D650))</f>
        <v>4</v>
      </c>
      <c r="E651" s="3" cm="1">
        <f t="array" ref="E651">MIN(IFERROR(IF(D651-{0;1;2;3;4;5;6;7}&gt;=0,MATCH(D651-{0;1;2;3;4;5;6;7},D652:D$828,0)-1,""),""))</f>
        <v>12</v>
      </c>
      <c r="F651" s="4" t="s">
        <v>15</v>
      </c>
      <c r="G651" s="4" t="s">
        <v>18</v>
      </c>
      <c r="H651" s="4" t="s">
        <v>572</v>
      </c>
      <c r="I651" s="4" t="s">
        <v>18</v>
      </c>
      <c r="J651" s="4" t="s">
        <v>18</v>
      </c>
      <c r="K651" s="5">
        <v>1</v>
      </c>
      <c r="L651" s="5">
        <v>1750.49</v>
      </c>
      <c r="M651" s="5">
        <f>IFERROR(_xlfn.XLOOKUP(Tableau2[[#This Row],[Groupe rem. article]],remises!$B$2:$B$5,remises!$C$2:$C$5),0)</f>
        <v>0</v>
      </c>
      <c r="N651" s="5">
        <f t="shared" si="10"/>
        <v>0</v>
      </c>
      <c r="O651" s="5">
        <f ca="1">IFERROR(SUM(OFFSET(Tableau2[[#This Row],[MLP]],1,1,Tableau2[[#This Row],[nb sous niveau]],1)),"")</f>
        <v>757.63085200000012</v>
      </c>
      <c r="P651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51" s="5" cm="1">
        <f t="array" aca="1" ref="Q65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757.63085200000012</v>
      </c>
      <c r="R651" s="4" t="s">
        <v>18</v>
      </c>
      <c r="S651" s="5">
        <v>9.7309999999999999</v>
      </c>
      <c r="T651" s="5">
        <v>242.98921999999999</v>
      </c>
    </row>
    <row r="652" spans="1:20" x14ac:dyDescent="0.2">
      <c r="A652" s="3">
        <v>114000000</v>
      </c>
      <c r="B652" s="4" t="s">
        <v>14</v>
      </c>
      <c r="C652" s="3">
        <v>4</v>
      </c>
      <c r="D652" s="3">
        <f>IF(Tableau2[[#This Row],[Parent]]="oui",Tableau2[[#This Row],[Niveau]]+1,IF(B651="oui",Tableau2[[#This Row],[Niveau]]+1,D651))</f>
        <v>5</v>
      </c>
      <c r="E652" s="3" cm="1">
        <f t="array" ref="E652">MIN(IFERROR(IF(D652-{0;1;2;3;4;5;6;7}&gt;=0,MATCH(D652-{0;1;2;3;4;5;6;7},D653:D$828,0)-1,""),""))</f>
        <v>4</v>
      </c>
      <c r="F652" s="4" t="s">
        <v>23</v>
      </c>
      <c r="G652" s="4" t="s">
        <v>444</v>
      </c>
      <c r="H652" s="4" t="s">
        <v>445</v>
      </c>
      <c r="I652" s="4" t="s">
        <v>18</v>
      </c>
      <c r="J652" s="4" t="s">
        <v>18</v>
      </c>
      <c r="K652" s="5">
        <v>44</v>
      </c>
      <c r="L652" s="5">
        <v>28.269318181818182</v>
      </c>
      <c r="M652" s="5">
        <f>IFERROR(_xlfn.XLOOKUP(Tableau2[[#This Row],[Groupe rem. article]],remises!$B$2:$B$5,remises!$C$2:$C$5),0)</f>
        <v>0</v>
      </c>
      <c r="N652" s="5">
        <f t="shared" si="10"/>
        <v>0</v>
      </c>
      <c r="O652" s="5">
        <f ca="1">IFERROR(SUM(OFFSET(Tableau2[[#This Row],[MLP]],1,1,Tableau2[[#This Row],[nb sous niveau]],1)),"")</f>
        <v>536.62919199999999</v>
      </c>
      <c r="P652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52" s="5" cm="1">
        <f t="array" aca="1" ref="Q65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536.62919199999999</v>
      </c>
      <c r="R652" s="4" t="s">
        <v>18</v>
      </c>
      <c r="S652" s="5">
        <v>3.742</v>
      </c>
      <c r="T652" s="5">
        <v>172.92836</v>
      </c>
    </row>
    <row r="653" spans="1:20" x14ac:dyDescent="0.2">
      <c r="A653" s="3">
        <v>114010000</v>
      </c>
      <c r="B653" s="4" t="s">
        <v>19</v>
      </c>
      <c r="C653" s="3">
        <v>5</v>
      </c>
      <c r="D653" s="3">
        <f>IF(Tableau2[[#This Row],[Parent]]="oui",Tableau2[[#This Row],[Niveau]]+1,IF(B652="oui",Tableau2[[#This Row],[Niveau]]+1,D652))</f>
        <v>6</v>
      </c>
      <c r="E653" s="3" cm="1">
        <f t="array" ref="E653">MIN(IFERROR(IF(D653-{0;1;2;3;4;5;6;7}&gt;=0,MATCH(D653-{0;1;2;3;4;5;6;7},D654:D$828,0)-1,""),""))</f>
        <v>0</v>
      </c>
      <c r="F653" s="4" t="s">
        <v>20</v>
      </c>
      <c r="G653" s="4" t="s">
        <v>228</v>
      </c>
      <c r="H653" s="4" t="s">
        <v>229</v>
      </c>
      <c r="I653" s="4" t="s">
        <v>18</v>
      </c>
      <c r="J653" s="4" t="s">
        <v>18</v>
      </c>
      <c r="K653" s="5">
        <v>44</v>
      </c>
      <c r="L653" s="5">
        <v>21.81</v>
      </c>
      <c r="M653" s="5">
        <f>IFERROR(_xlfn.XLOOKUP(Tableau2[[#This Row],[Groupe rem. article]],remises!$B$2:$B$5,remises!$C$2:$C$5),0)</f>
        <v>0.57999999999999996</v>
      </c>
      <c r="N653" s="5">
        <f t="shared" si="10"/>
        <v>0</v>
      </c>
      <c r="O653" s="5" t="str">
        <f ca="1">IFERROR(SUM(OFFSET(Tableau2[[#This Row],[MLP]],1,1,Tableau2[[#This Row],[nb sous niveau]],1)),"")</f>
        <v/>
      </c>
      <c r="P653" s="5">
        <f>IF(Tableau2[[#This Row],[Type Ligne Richel]]="détail",Tableau2[[#This Row],[Quantité Totale]]*Tableau2[[#This Row],[Prix unitaire HT]]*(1-Tableau2[[#This Row],[% remise ligne]])*(1+Tableau2[[#This Row],[comm]]),"")</f>
        <v>403.04880000000003</v>
      </c>
      <c r="Q653" s="5" cm="1">
        <f t="array" aca="1" ref="Q65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403.04880000000003</v>
      </c>
      <c r="R653" s="4" t="s">
        <v>26</v>
      </c>
      <c r="S653" s="5">
        <v>3.2959999999999998</v>
      </c>
      <c r="T653" s="5">
        <v>145.024</v>
      </c>
    </row>
    <row r="654" spans="1:20" x14ac:dyDescent="0.2">
      <c r="A654" s="3">
        <v>114020000</v>
      </c>
      <c r="B654" s="4" t="s">
        <v>19</v>
      </c>
      <c r="C654" s="3">
        <v>5</v>
      </c>
      <c r="D654" s="3">
        <f>IF(Tableau2[[#This Row],[Parent]]="oui",Tableau2[[#This Row],[Niveau]]+1,IF(B653="oui",Tableau2[[#This Row],[Niveau]]+1,D653))</f>
        <v>6</v>
      </c>
      <c r="E654" s="3" cm="1">
        <f t="array" ref="E654">MIN(IFERROR(IF(D654-{0;1;2;3;4;5;6;7}&gt;=0,MATCH(D654-{0;1;2;3;4;5;6;7},D655:D$828,0)-1,""),""))</f>
        <v>0</v>
      </c>
      <c r="F654" s="4" t="s">
        <v>20</v>
      </c>
      <c r="G654" s="4" t="s">
        <v>205</v>
      </c>
      <c r="H654" s="4" t="s">
        <v>206</v>
      </c>
      <c r="I654" s="4" t="s">
        <v>18</v>
      </c>
      <c r="J654" s="4" t="s">
        <v>18</v>
      </c>
      <c r="K654" s="5">
        <v>58.52</v>
      </c>
      <c r="L654" s="5">
        <v>2.73</v>
      </c>
      <c r="M654" s="5">
        <f>IFERROR(_xlfn.XLOOKUP(Tableau2[[#This Row],[Groupe rem. article]],remises!$B$2:$B$5,remises!$C$2:$C$5),0)</f>
        <v>0.53</v>
      </c>
      <c r="N654" s="5">
        <f t="shared" si="10"/>
        <v>0</v>
      </c>
      <c r="O654" s="5" t="str">
        <f ca="1">IFERROR(SUM(OFFSET(Tableau2[[#This Row],[MLP]],1,1,Tableau2[[#This Row],[nb sous niveau]],1)),"")</f>
        <v/>
      </c>
      <c r="P654" s="5">
        <f>IF(Tableau2[[#This Row],[Type Ligne Richel]]="détail",Tableau2[[#This Row],[Quantité Totale]]*Tableau2[[#This Row],[Prix unitaire HT]]*(1-Tableau2[[#This Row],[% remise ligne]])*(1+Tableau2[[#This Row],[comm]]),"")</f>
        <v>75.087012000000001</v>
      </c>
      <c r="Q654" s="5" cm="1">
        <f t="array" aca="1" ref="Q65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75.087012000000001</v>
      </c>
      <c r="R654" s="4" t="s">
        <v>35</v>
      </c>
      <c r="S654" s="5">
        <v>0.3</v>
      </c>
      <c r="T654" s="5">
        <v>17.556000000000001</v>
      </c>
    </row>
    <row r="655" spans="1:20" x14ac:dyDescent="0.2">
      <c r="A655" s="3">
        <v>114030000</v>
      </c>
      <c r="B655" s="4" t="s">
        <v>19</v>
      </c>
      <c r="C655" s="3">
        <v>5</v>
      </c>
      <c r="D655" s="3">
        <f>IF(Tableau2[[#This Row],[Parent]]="oui",Tableau2[[#This Row],[Niveau]]+1,IF(B654="oui",Tableau2[[#This Row],[Niveau]]+1,D654))</f>
        <v>6</v>
      </c>
      <c r="E655" s="3" cm="1">
        <f t="array" ref="E655">MIN(IFERROR(IF(D655-{0;1;2;3;4;5;6;7}&gt;=0,MATCH(D655-{0;1;2;3;4;5;6;7},D656:D$828,0)-1,""),""))</f>
        <v>0</v>
      </c>
      <c r="F655" s="4" t="s">
        <v>20</v>
      </c>
      <c r="G655" s="4" t="s">
        <v>207</v>
      </c>
      <c r="H655" s="4" t="s">
        <v>208</v>
      </c>
      <c r="I655" s="4" t="s">
        <v>18</v>
      </c>
      <c r="J655" s="4" t="s">
        <v>18</v>
      </c>
      <c r="K655" s="5">
        <v>58.52</v>
      </c>
      <c r="L655" s="5">
        <v>1.45</v>
      </c>
      <c r="M655" s="5">
        <f>IFERROR(_xlfn.XLOOKUP(Tableau2[[#This Row],[Groupe rem. article]],remises!$B$2:$B$5,remises!$C$2:$C$5),0)</f>
        <v>0.53</v>
      </c>
      <c r="N655" s="5">
        <f t="shared" si="10"/>
        <v>0</v>
      </c>
      <c r="O655" s="5" t="str">
        <f ca="1">IFERROR(SUM(OFFSET(Tableau2[[#This Row],[MLP]],1,1,Tableau2[[#This Row],[nb sous niveau]],1)),"")</f>
        <v/>
      </c>
      <c r="P655" s="5">
        <f>IF(Tableau2[[#This Row],[Type Ligne Richel]]="détail",Tableau2[[#This Row],[Quantité Totale]]*Tableau2[[#This Row],[Prix unitaire HT]]*(1-Tableau2[[#This Row],[% remise ligne]])*(1+Tableau2[[#This Row],[comm]]),"")</f>
        <v>39.88138</v>
      </c>
      <c r="Q655" s="5" cm="1">
        <f t="array" aca="1" ref="Q65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39.88138</v>
      </c>
      <c r="R655" s="4" t="s">
        <v>35</v>
      </c>
      <c r="S655" s="5">
        <v>0.14299999999999999</v>
      </c>
      <c r="T655" s="5">
        <v>8.3683599999999991</v>
      </c>
    </row>
    <row r="656" spans="1:20" x14ac:dyDescent="0.2">
      <c r="A656" s="3">
        <v>114040000</v>
      </c>
      <c r="B656" s="4" t="s">
        <v>19</v>
      </c>
      <c r="C656" s="3">
        <v>5</v>
      </c>
      <c r="D656" s="3">
        <f>IF(Tableau2[[#This Row],[Parent]]="oui",Tableau2[[#This Row],[Niveau]]+1,IF(B655="oui",Tableau2[[#This Row],[Niveau]]+1,D655))</f>
        <v>6</v>
      </c>
      <c r="E656" s="3" cm="1">
        <f t="array" ref="E656">MIN(IFERROR(IF(D656-{0;1;2;3;4;5;6;7}&gt;=0,MATCH(D656-{0;1;2;3;4;5;6;7},D657:D$828,0)-1,""),""))</f>
        <v>0</v>
      </c>
      <c r="F656" s="4" t="s">
        <v>20</v>
      </c>
      <c r="G656" s="4" t="s">
        <v>187</v>
      </c>
      <c r="H656" s="4" t="s">
        <v>188</v>
      </c>
      <c r="I656" s="4" t="s">
        <v>18</v>
      </c>
      <c r="J656" s="4" t="s">
        <v>18</v>
      </c>
      <c r="K656" s="5">
        <v>660</v>
      </c>
      <c r="L656" s="5">
        <v>0.06</v>
      </c>
      <c r="M656" s="5">
        <f>IFERROR(_xlfn.XLOOKUP(Tableau2[[#This Row],[Groupe rem. article]],remises!$B$2:$B$5,remises!$C$2:$C$5),0)</f>
        <v>0.53</v>
      </c>
      <c r="N656" s="5">
        <f t="shared" si="10"/>
        <v>0</v>
      </c>
      <c r="O656" s="5" t="str">
        <f ca="1">IFERROR(SUM(OFFSET(Tableau2[[#This Row],[MLP]],1,1,Tableau2[[#This Row],[nb sous niveau]],1)),"")</f>
        <v/>
      </c>
      <c r="P656" s="5">
        <f>IF(Tableau2[[#This Row],[Type Ligne Richel]]="détail",Tableau2[[#This Row],[Quantité Totale]]*Tableau2[[#This Row],[Prix unitaire HT]]*(1-Tableau2[[#This Row],[% remise ligne]])*(1+Tableau2[[#This Row],[comm]]),"")</f>
        <v>18.611999999999998</v>
      </c>
      <c r="Q656" s="5" cm="1">
        <f t="array" aca="1" ref="Q65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18.611999999999998</v>
      </c>
      <c r="R656" s="4" t="s">
        <v>35</v>
      </c>
      <c r="S656" s="5">
        <v>3.0000000000000001E-3</v>
      </c>
      <c r="T656" s="5">
        <v>1.98</v>
      </c>
    </row>
    <row r="657" spans="1:20" x14ac:dyDescent="0.2">
      <c r="A657" s="3">
        <v>115000000</v>
      </c>
      <c r="B657" s="4" t="s">
        <v>14</v>
      </c>
      <c r="C657" s="3">
        <v>4</v>
      </c>
      <c r="D657" s="3">
        <f>IF(Tableau2[[#This Row],[Parent]]="oui",Tableau2[[#This Row],[Niveau]]+1,IF(B656="oui",Tableau2[[#This Row],[Niveau]]+1,D656))</f>
        <v>5</v>
      </c>
      <c r="E657" s="3" cm="1">
        <f t="array" ref="E657">MIN(IFERROR(IF(D657-{0;1;2;3;4;5;6;7}&gt;=0,MATCH(D657-{0;1;2;3;4;5;6;7},D658:D$828,0)-1,""),""))</f>
        <v>6</v>
      </c>
      <c r="F657" s="4" t="s">
        <v>23</v>
      </c>
      <c r="G657" s="4" t="s">
        <v>573</v>
      </c>
      <c r="H657" s="4" t="s">
        <v>574</v>
      </c>
      <c r="I657" s="4" t="s">
        <v>18</v>
      </c>
      <c r="J657" s="4" t="s">
        <v>18</v>
      </c>
      <c r="K657" s="5">
        <v>6</v>
      </c>
      <c r="L657" s="5">
        <v>84.44</v>
      </c>
      <c r="M657" s="5">
        <f>IFERROR(_xlfn.XLOOKUP(Tableau2[[#This Row],[Groupe rem. article]],remises!$B$2:$B$5,remises!$C$2:$C$5),0)</f>
        <v>0</v>
      </c>
      <c r="N657" s="5">
        <f t="shared" si="10"/>
        <v>0</v>
      </c>
      <c r="O657" s="5">
        <f ca="1">IFERROR(SUM(OFFSET(Tableau2[[#This Row],[MLP]],1,1,Tableau2[[#This Row],[nb sous niveau]],1)),"")</f>
        <v>221.00166000000002</v>
      </c>
      <c r="P657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57" s="5" cm="1">
        <f t="array" aca="1" ref="Q65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221.00166000000002</v>
      </c>
      <c r="R657" s="4" t="s">
        <v>18</v>
      </c>
      <c r="S657" s="5">
        <v>5.9889999999999999</v>
      </c>
      <c r="T657" s="5">
        <v>70.060860000000005</v>
      </c>
    </row>
    <row r="658" spans="1:20" x14ac:dyDescent="0.2">
      <c r="A658" s="3">
        <v>115010000</v>
      </c>
      <c r="B658" s="4" t="s">
        <v>19</v>
      </c>
      <c r="C658" s="3">
        <v>5</v>
      </c>
      <c r="D658" s="3">
        <f>IF(Tableau2[[#This Row],[Parent]]="oui",Tableau2[[#This Row],[Niveau]]+1,IF(B657="oui",Tableau2[[#This Row],[Niveau]]+1,D657))</f>
        <v>6</v>
      </c>
      <c r="E658" s="3" cm="1">
        <f t="array" ref="E658">MIN(IFERROR(IF(D658-{0;1;2;3;4;5;6;7}&gt;=0,MATCH(D658-{0;1;2;3;4;5;6;7},D659:D$828,0)-1,""),""))</f>
        <v>0</v>
      </c>
      <c r="F658" s="4" t="s">
        <v>20</v>
      </c>
      <c r="G658" s="4" t="s">
        <v>252</v>
      </c>
      <c r="H658" s="4" t="s">
        <v>253</v>
      </c>
      <c r="I658" s="4" t="s">
        <v>18</v>
      </c>
      <c r="J658" s="4" t="s">
        <v>18</v>
      </c>
      <c r="K658" s="5">
        <v>12.48</v>
      </c>
      <c r="L658" s="5">
        <v>27.43</v>
      </c>
      <c r="M658" s="5">
        <f>IFERROR(_xlfn.XLOOKUP(Tableau2[[#This Row],[Groupe rem. article]],remises!$B$2:$B$5,remises!$C$2:$C$5),0)</f>
        <v>0.57999999999999996</v>
      </c>
      <c r="N658" s="5">
        <f t="shared" si="10"/>
        <v>0</v>
      </c>
      <c r="O658" s="5" t="str">
        <f ca="1">IFERROR(SUM(OFFSET(Tableau2[[#This Row],[MLP]],1,1,Tableau2[[#This Row],[nb sous niveau]],1)),"")</f>
        <v/>
      </c>
      <c r="P658" s="5">
        <f>IF(Tableau2[[#This Row],[Type Ligne Richel]]="détail",Tableau2[[#This Row],[Quantité Totale]]*Tableau2[[#This Row],[Prix unitaire HT]]*(1-Tableau2[[#This Row],[% remise ligne]])*(1+Tableau2[[#This Row],[comm]]),"")</f>
        <v>143.77708800000002</v>
      </c>
      <c r="Q658" s="5" cm="1">
        <f t="array" aca="1" ref="Q65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143.77708800000002</v>
      </c>
      <c r="R658" s="4" t="s">
        <v>26</v>
      </c>
      <c r="S658" s="5">
        <v>4.12</v>
      </c>
      <c r="T658" s="5">
        <v>51.4176</v>
      </c>
    </row>
    <row r="659" spans="1:20" x14ac:dyDescent="0.2">
      <c r="A659" s="3">
        <v>115020000</v>
      </c>
      <c r="B659" s="4" t="s">
        <v>19</v>
      </c>
      <c r="C659" s="3">
        <v>5</v>
      </c>
      <c r="D659" s="3">
        <f>IF(Tableau2[[#This Row],[Parent]]="oui",Tableau2[[#This Row],[Niveau]]+1,IF(B658="oui",Tableau2[[#This Row],[Niveau]]+1,D658))</f>
        <v>6</v>
      </c>
      <c r="E659" s="3" cm="1">
        <f t="array" ref="E659">MIN(IFERROR(IF(D659-{0;1;2;3;4;5;6;7}&gt;=0,MATCH(D659-{0;1;2;3;4;5;6;7},D660:D$828,0)-1,""),""))</f>
        <v>0</v>
      </c>
      <c r="F659" s="4" t="s">
        <v>20</v>
      </c>
      <c r="G659" s="4" t="s">
        <v>205</v>
      </c>
      <c r="H659" s="4" t="s">
        <v>206</v>
      </c>
      <c r="I659" s="4" t="s">
        <v>18</v>
      </c>
      <c r="J659" s="4" t="s">
        <v>18</v>
      </c>
      <c r="K659" s="5">
        <v>20.82</v>
      </c>
      <c r="L659" s="5">
        <v>2.73</v>
      </c>
      <c r="M659" s="5">
        <f>IFERROR(_xlfn.XLOOKUP(Tableau2[[#This Row],[Groupe rem. article]],remises!$B$2:$B$5,remises!$C$2:$C$5),0)</f>
        <v>0.53</v>
      </c>
      <c r="N659" s="5">
        <f t="shared" si="10"/>
        <v>0</v>
      </c>
      <c r="O659" s="5" t="str">
        <f ca="1">IFERROR(SUM(OFFSET(Tableau2[[#This Row],[MLP]],1,1,Tableau2[[#This Row],[nb sous niveau]],1)),"")</f>
        <v/>
      </c>
      <c r="P659" s="5">
        <f>IF(Tableau2[[#This Row],[Type Ligne Richel]]="détail",Tableau2[[#This Row],[Quantité Totale]]*Tableau2[[#This Row],[Prix unitaire HT]]*(1-Tableau2[[#This Row],[% remise ligne]])*(1+Tableau2[[#This Row],[comm]]),"")</f>
        <v>26.714141999999999</v>
      </c>
      <c r="Q659" s="5" cm="1">
        <f t="array" aca="1" ref="Q65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26.714141999999999</v>
      </c>
      <c r="R659" s="4" t="s">
        <v>35</v>
      </c>
      <c r="S659" s="5">
        <v>0.3</v>
      </c>
      <c r="T659" s="5">
        <v>6.2460000000000004</v>
      </c>
    </row>
    <row r="660" spans="1:20" x14ac:dyDescent="0.2">
      <c r="A660" s="3">
        <v>115030000</v>
      </c>
      <c r="B660" s="4" t="s">
        <v>19</v>
      </c>
      <c r="C660" s="3">
        <v>5</v>
      </c>
      <c r="D660" s="3">
        <f>IF(Tableau2[[#This Row],[Parent]]="oui",Tableau2[[#This Row],[Niveau]]+1,IF(B659="oui",Tableau2[[#This Row],[Niveau]]+1,D659))</f>
        <v>6</v>
      </c>
      <c r="E660" s="3" cm="1">
        <f t="array" ref="E660">MIN(IFERROR(IF(D660-{0;1;2;3;4;5;6;7}&gt;=0,MATCH(D660-{0;1;2;3;4;5;6;7},D661:D$828,0)-1,""),""))</f>
        <v>0</v>
      </c>
      <c r="F660" s="4" t="s">
        <v>20</v>
      </c>
      <c r="G660" s="4" t="s">
        <v>207</v>
      </c>
      <c r="H660" s="4" t="s">
        <v>208</v>
      </c>
      <c r="I660" s="4" t="s">
        <v>18</v>
      </c>
      <c r="J660" s="4" t="s">
        <v>18</v>
      </c>
      <c r="K660" s="5">
        <v>20.82</v>
      </c>
      <c r="L660" s="5">
        <v>1.45</v>
      </c>
      <c r="M660" s="5">
        <f>IFERROR(_xlfn.XLOOKUP(Tableau2[[#This Row],[Groupe rem. article]],remises!$B$2:$B$5,remises!$C$2:$C$5),0)</f>
        <v>0.53</v>
      </c>
      <c r="N660" s="5">
        <f t="shared" si="10"/>
        <v>0</v>
      </c>
      <c r="O660" s="5" t="str">
        <f ca="1">IFERROR(SUM(OFFSET(Tableau2[[#This Row],[MLP]],1,1,Tableau2[[#This Row],[nb sous niveau]],1)),"")</f>
        <v/>
      </c>
      <c r="P660" s="5">
        <f>IF(Tableau2[[#This Row],[Type Ligne Richel]]="détail",Tableau2[[#This Row],[Quantité Totale]]*Tableau2[[#This Row],[Prix unitaire HT]]*(1-Tableau2[[#This Row],[% remise ligne]])*(1+Tableau2[[#This Row],[comm]]),"")</f>
        <v>14.188829999999999</v>
      </c>
      <c r="Q660" s="5" cm="1">
        <f t="array" aca="1" ref="Q66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14.188829999999999</v>
      </c>
      <c r="R660" s="4" t="s">
        <v>35</v>
      </c>
      <c r="S660" s="5">
        <v>0.14299999999999999</v>
      </c>
      <c r="T660" s="5">
        <v>2.9772599999999998</v>
      </c>
    </row>
    <row r="661" spans="1:20" x14ac:dyDescent="0.2">
      <c r="A661" s="3">
        <v>115040000</v>
      </c>
      <c r="B661" s="4" t="s">
        <v>19</v>
      </c>
      <c r="C661" s="3">
        <v>5</v>
      </c>
      <c r="D661" s="3">
        <f>IF(Tableau2[[#This Row],[Parent]]="oui",Tableau2[[#This Row],[Niveau]]+1,IF(B660="oui",Tableau2[[#This Row],[Niveau]]+1,D660))</f>
        <v>6</v>
      </c>
      <c r="E661" s="3" cm="1">
        <f t="array" ref="E661">MIN(IFERROR(IF(D661-{0;1;2;3;4;5;6;7}&gt;=0,MATCH(D661-{0;1;2;3;4;5;6;7},D662:D$828,0)-1,""),""))</f>
        <v>0</v>
      </c>
      <c r="F661" s="4" t="s">
        <v>20</v>
      </c>
      <c r="G661" s="4" t="s">
        <v>575</v>
      </c>
      <c r="H661" s="4" t="s">
        <v>576</v>
      </c>
      <c r="I661" s="4" t="s">
        <v>18</v>
      </c>
      <c r="J661" s="4" t="s">
        <v>18</v>
      </c>
      <c r="K661" s="5">
        <v>6</v>
      </c>
      <c r="L661" s="5">
        <v>9.74</v>
      </c>
      <c r="M661" s="5">
        <f>IFERROR(_xlfn.XLOOKUP(Tableau2[[#This Row],[Groupe rem. article]],remises!$B$2:$B$5,remises!$C$2:$C$5),0)</f>
        <v>0.53</v>
      </c>
      <c r="N661" s="5">
        <f t="shared" si="10"/>
        <v>0</v>
      </c>
      <c r="O661" s="5" t="str">
        <f ca="1">IFERROR(SUM(OFFSET(Tableau2[[#This Row],[MLP]],1,1,Tableau2[[#This Row],[nb sous niveau]],1)),"")</f>
        <v/>
      </c>
      <c r="P661" s="5">
        <f>IF(Tableau2[[#This Row],[Type Ligne Richel]]="détail",Tableau2[[#This Row],[Quantité Totale]]*Tableau2[[#This Row],[Prix unitaire HT]]*(1-Tableau2[[#This Row],[% remise ligne]])*(1+Tableau2[[#This Row],[comm]]),"")</f>
        <v>27.466799999999996</v>
      </c>
      <c r="Q661" s="5" cm="1">
        <f t="array" aca="1" ref="Q66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27.466799999999996</v>
      </c>
      <c r="R661" s="4" t="s">
        <v>35</v>
      </c>
      <c r="S661" s="5">
        <v>1.42</v>
      </c>
      <c r="T661" s="5">
        <v>8.52</v>
      </c>
    </row>
    <row r="662" spans="1:20" x14ac:dyDescent="0.2">
      <c r="A662" s="3">
        <v>115050000</v>
      </c>
      <c r="B662" s="4" t="s">
        <v>19</v>
      </c>
      <c r="C662" s="3">
        <v>5</v>
      </c>
      <c r="D662" s="3">
        <f>IF(Tableau2[[#This Row],[Parent]]="oui",Tableau2[[#This Row],[Niveau]]+1,IF(B661="oui",Tableau2[[#This Row],[Niveau]]+1,D661))</f>
        <v>6</v>
      </c>
      <c r="E662" s="3" cm="1">
        <f t="array" ref="E662">MIN(IFERROR(IF(D662-{0;1;2;3;4;5;6;7}&gt;=0,MATCH(D662-{0;1;2;3;4;5;6;7},D663:D$828,0)-1,""),""))</f>
        <v>0</v>
      </c>
      <c r="F662" s="4" t="s">
        <v>20</v>
      </c>
      <c r="G662" s="4" t="s">
        <v>56</v>
      </c>
      <c r="H662" s="4" t="s">
        <v>57</v>
      </c>
      <c r="I662" s="4" t="s">
        <v>18</v>
      </c>
      <c r="J662" s="4" t="s">
        <v>18</v>
      </c>
      <c r="K662" s="5">
        <v>84</v>
      </c>
      <c r="L662" s="5">
        <v>7.0000000000000007E-2</v>
      </c>
      <c r="M662" s="5">
        <f>IFERROR(_xlfn.XLOOKUP(Tableau2[[#This Row],[Groupe rem. article]],remises!$B$2:$B$5,remises!$C$2:$C$5),0)</f>
        <v>0.53</v>
      </c>
      <c r="N662" s="5">
        <f t="shared" si="10"/>
        <v>0</v>
      </c>
      <c r="O662" s="5" t="str">
        <f ca="1">IFERROR(SUM(OFFSET(Tableau2[[#This Row],[MLP]],1,1,Tableau2[[#This Row],[nb sous niveau]],1)),"")</f>
        <v/>
      </c>
      <c r="P662" s="5">
        <f>IF(Tableau2[[#This Row],[Type Ligne Richel]]="détail",Tableau2[[#This Row],[Quantité Totale]]*Tableau2[[#This Row],[Prix unitaire HT]]*(1-Tableau2[[#This Row],[% remise ligne]])*(1+Tableau2[[#This Row],[comm]]),"")</f>
        <v>2.7636000000000003</v>
      </c>
      <c r="Q662" s="5" cm="1">
        <f t="array" aca="1" ref="Q66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2.7636000000000003</v>
      </c>
      <c r="R662" s="4" t="s">
        <v>35</v>
      </c>
      <c r="S662" s="5">
        <v>3.0000000000000001E-3</v>
      </c>
      <c r="T662" s="5">
        <v>0.252</v>
      </c>
    </row>
    <row r="663" spans="1:20" x14ac:dyDescent="0.2">
      <c r="A663" s="3">
        <v>115060000</v>
      </c>
      <c r="B663" s="4" t="s">
        <v>19</v>
      </c>
      <c r="C663" s="3">
        <v>5</v>
      </c>
      <c r="D663" s="3">
        <f>IF(Tableau2[[#This Row],[Parent]]="oui",Tableau2[[#This Row],[Niveau]]+1,IF(B662="oui",Tableau2[[#This Row],[Niveau]]+1,D662))</f>
        <v>6</v>
      </c>
      <c r="E663" s="3" cm="1">
        <f t="array" ref="E663">MIN(IFERROR(IF(D663-{0;1;2;3;4;5;6;7}&gt;=0,MATCH(D663-{0;1;2;3;4;5;6;7},D664:D$828,0)-1,""),""))</f>
        <v>0</v>
      </c>
      <c r="F663" s="4" t="s">
        <v>20</v>
      </c>
      <c r="G663" s="4" t="s">
        <v>187</v>
      </c>
      <c r="H663" s="4" t="s">
        <v>188</v>
      </c>
      <c r="I663" s="4" t="s">
        <v>18</v>
      </c>
      <c r="J663" s="4" t="s">
        <v>18</v>
      </c>
      <c r="K663" s="5">
        <v>216</v>
      </c>
      <c r="L663" s="5">
        <v>0.06</v>
      </c>
      <c r="M663" s="5">
        <f>IFERROR(_xlfn.XLOOKUP(Tableau2[[#This Row],[Groupe rem. article]],remises!$B$2:$B$5,remises!$C$2:$C$5),0)</f>
        <v>0.53</v>
      </c>
      <c r="N663" s="5">
        <f t="shared" si="10"/>
        <v>0</v>
      </c>
      <c r="O663" s="5" t="str">
        <f ca="1">IFERROR(SUM(OFFSET(Tableau2[[#This Row],[MLP]],1,1,Tableau2[[#This Row],[nb sous niveau]],1)),"")</f>
        <v/>
      </c>
      <c r="P663" s="5">
        <f>IF(Tableau2[[#This Row],[Type Ligne Richel]]="détail",Tableau2[[#This Row],[Quantité Totale]]*Tableau2[[#This Row],[Prix unitaire HT]]*(1-Tableau2[[#This Row],[% remise ligne]])*(1+Tableau2[[#This Row],[comm]]),"")</f>
        <v>6.0911999999999988</v>
      </c>
      <c r="Q663" s="5" cm="1">
        <f t="array" aca="1" ref="Q66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6.0911999999999988</v>
      </c>
      <c r="R663" s="4" t="s">
        <v>35</v>
      </c>
      <c r="S663" s="5">
        <v>3.0000000000000001E-3</v>
      </c>
      <c r="T663" s="5">
        <v>0.64800000000000002</v>
      </c>
    </row>
    <row r="664" spans="1:20" x14ac:dyDescent="0.2">
      <c r="A664" s="3">
        <v>116000000</v>
      </c>
      <c r="B664" s="4" t="s">
        <v>14</v>
      </c>
      <c r="C664" s="3">
        <v>3</v>
      </c>
      <c r="D664" s="3">
        <f>IF(Tableau2[[#This Row],[Parent]]="oui",Tableau2[[#This Row],[Niveau]]+1,IF(B663="oui",Tableau2[[#This Row],[Niveau]]+1,D663))</f>
        <v>4</v>
      </c>
      <c r="E664" s="3" cm="1">
        <f t="array" ref="E664">MIN(IFERROR(IF(D664-{0;1;2;3;4;5;6;7}&gt;=0,MATCH(D664-{0;1;2;3;4;5;6;7},D665:D$828,0)-1,""),""))</f>
        <v>5</v>
      </c>
      <c r="F664" s="4" t="s">
        <v>15</v>
      </c>
      <c r="G664" s="4" t="s">
        <v>18</v>
      </c>
      <c r="H664" s="4" t="s">
        <v>577</v>
      </c>
      <c r="I664" s="4" t="s">
        <v>18</v>
      </c>
      <c r="J664" s="4" t="s">
        <v>18</v>
      </c>
      <c r="K664" s="5">
        <v>1</v>
      </c>
      <c r="L664" s="5">
        <v>317.10000000000002</v>
      </c>
      <c r="M664" s="5">
        <f>IFERROR(_xlfn.XLOOKUP(Tableau2[[#This Row],[Groupe rem. article]],remises!$B$2:$B$5,remises!$C$2:$C$5),0)</f>
        <v>0</v>
      </c>
      <c r="N664" s="5">
        <f t="shared" si="10"/>
        <v>0</v>
      </c>
      <c r="O664" s="5">
        <f ca="1">IFERROR(SUM(OFFSET(Tableau2[[#This Row],[MLP]],1,1,Tableau2[[#This Row],[nb sous niveau]],1)),"")</f>
        <v>149.03699999999998</v>
      </c>
      <c r="P66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64" s="5" cm="1">
        <f t="array" aca="1" ref="Q66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149.03699999999998</v>
      </c>
      <c r="R664" s="4" t="s">
        <v>18</v>
      </c>
      <c r="S664" s="5">
        <v>12.438000000000001</v>
      </c>
      <c r="T664" s="5">
        <v>38.567999999999998</v>
      </c>
    </row>
    <row r="665" spans="1:20" x14ac:dyDescent="0.2">
      <c r="A665" s="3">
        <v>117000000</v>
      </c>
      <c r="B665" s="4" t="s">
        <v>19</v>
      </c>
      <c r="C665" s="3">
        <v>4</v>
      </c>
      <c r="D665" s="3">
        <f>IF(Tableau2[[#This Row],[Parent]]="oui",Tableau2[[#This Row],[Niveau]]+1,IF(B664="oui",Tableau2[[#This Row],[Niveau]]+1,D664))</f>
        <v>5</v>
      </c>
      <c r="E665" s="3" cm="1">
        <f t="array" ref="E665">MIN(IFERROR(IF(D665-{0;1;2;3;4;5;6;7}&gt;=0,MATCH(D665-{0;1;2;3;4;5;6;7},D666:D$828,0)-1,""),""))</f>
        <v>0</v>
      </c>
      <c r="F665" s="4" t="s">
        <v>20</v>
      </c>
      <c r="G665" s="4" t="s">
        <v>414</v>
      </c>
      <c r="H665" s="4" t="s">
        <v>415</v>
      </c>
      <c r="I665" s="4" t="s">
        <v>18</v>
      </c>
      <c r="J665" s="4" t="s">
        <v>18</v>
      </c>
      <c r="K665" s="5">
        <v>3</v>
      </c>
      <c r="L665" s="5">
        <v>1.78</v>
      </c>
      <c r="M665" s="5">
        <f>IFERROR(_xlfn.XLOOKUP(Tableau2[[#This Row],[Groupe rem. article]],remises!$B$2:$B$5,remises!$C$2:$C$5),0)</f>
        <v>0.53</v>
      </c>
      <c r="N665" s="5">
        <f t="shared" si="10"/>
        <v>0</v>
      </c>
      <c r="O665" s="5" t="str">
        <f ca="1">IFERROR(SUM(OFFSET(Tableau2[[#This Row],[MLP]],1,1,Tableau2[[#This Row],[nb sous niveau]],1)),"")</f>
        <v/>
      </c>
      <c r="P665" s="5">
        <f>IF(Tableau2[[#This Row],[Type Ligne Richel]]="détail",Tableau2[[#This Row],[Quantité Totale]]*Tableau2[[#This Row],[Prix unitaire HT]]*(1-Tableau2[[#This Row],[% remise ligne]])*(1+Tableau2[[#This Row],[comm]]),"")</f>
        <v>2.5097999999999998</v>
      </c>
      <c r="Q665" s="5" cm="1">
        <f t="array" aca="1" ref="Q66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2.5097999999999998</v>
      </c>
      <c r="R665" s="4" t="s">
        <v>35</v>
      </c>
      <c r="S665" s="5">
        <v>7.4999999999999997E-2</v>
      </c>
      <c r="T665" s="5">
        <v>0.22500000000000001</v>
      </c>
    </row>
    <row r="666" spans="1:20" x14ac:dyDescent="0.2">
      <c r="A666" s="3">
        <v>118000000</v>
      </c>
      <c r="B666" s="4" t="s">
        <v>19</v>
      </c>
      <c r="C666" s="3">
        <v>4</v>
      </c>
      <c r="D666" s="3">
        <f>IF(Tableau2[[#This Row],[Parent]]="oui",Tableau2[[#This Row],[Niveau]]+1,IF(B665="oui",Tableau2[[#This Row],[Niveau]]+1,D665))</f>
        <v>5</v>
      </c>
      <c r="E666" s="3" cm="1">
        <f t="array" ref="E666">MIN(IFERROR(IF(D666-{0;1;2;3;4;5;6;7}&gt;=0,MATCH(D666-{0;1;2;3;4;5;6;7},D667:D$828,0)-1,""),""))</f>
        <v>0</v>
      </c>
      <c r="F666" s="4" t="s">
        <v>20</v>
      </c>
      <c r="G666" s="4" t="s">
        <v>83</v>
      </c>
      <c r="H666" s="4" t="s">
        <v>84</v>
      </c>
      <c r="I666" s="4" t="s">
        <v>18</v>
      </c>
      <c r="J666" s="4" t="s">
        <v>18</v>
      </c>
      <c r="K666" s="5">
        <v>25</v>
      </c>
      <c r="L666" s="5">
        <v>4.5</v>
      </c>
      <c r="M666" s="5">
        <f>IFERROR(_xlfn.XLOOKUP(Tableau2[[#This Row],[Groupe rem. article]],remises!$B$2:$B$5,remises!$C$2:$C$5),0)</f>
        <v>0.53</v>
      </c>
      <c r="N666" s="5">
        <f t="shared" si="10"/>
        <v>0</v>
      </c>
      <c r="O666" s="5" t="str">
        <f ca="1">IFERROR(SUM(OFFSET(Tableau2[[#This Row],[MLP]],1,1,Tableau2[[#This Row],[nb sous niveau]],1)),"")</f>
        <v/>
      </c>
      <c r="P666" s="5">
        <f>IF(Tableau2[[#This Row],[Type Ligne Richel]]="détail",Tableau2[[#This Row],[Quantité Totale]]*Tableau2[[#This Row],[Prix unitaire HT]]*(1-Tableau2[[#This Row],[% remise ligne]])*(1+Tableau2[[#This Row],[comm]]),"")</f>
        <v>52.875</v>
      </c>
      <c r="Q666" s="5" cm="1">
        <f t="array" aca="1" ref="Q66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52.875</v>
      </c>
      <c r="R666" s="4" t="s">
        <v>35</v>
      </c>
      <c r="S666" s="5">
        <v>1</v>
      </c>
      <c r="T666" s="5">
        <v>25</v>
      </c>
    </row>
    <row r="667" spans="1:20" x14ac:dyDescent="0.2">
      <c r="A667" s="3">
        <v>119000000</v>
      </c>
      <c r="B667" s="4" t="s">
        <v>19</v>
      </c>
      <c r="C667" s="3">
        <v>4</v>
      </c>
      <c r="D667" s="3">
        <f>IF(Tableau2[[#This Row],[Parent]]="oui",Tableau2[[#This Row],[Niveau]]+1,IF(B666="oui",Tableau2[[#This Row],[Niveau]]+1,D666))</f>
        <v>5</v>
      </c>
      <c r="E667" s="3" cm="1">
        <f t="array" ref="E667">MIN(IFERROR(IF(D667-{0;1;2;3;4;5;6;7}&gt;=0,MATCH(D667-{0;1;2;3;4;5;6;7},D668:D$828,0)-1,""),""))</f>
        <v>0</v>
      </c>
      <c r="F667" s="4" t="s">
        <v>20</v>
      </c>
      <c r="G667" s="4" t="s">
        <v>85</v>
      </c>
      <c r="H667" s="4" t="s">
        <v>86</v>
      </c>
      <c r="I667" s="4" t="s">
        <v>18</v>
      </c>
      <c r="J667" s="4" t="s">
        <v>18</v>
      </c>
      <c r="K667" s="5">
        <v>100</v>
      </c>
      <c r="L667" s="5">
        <v>0.38</v>
      </c>
      <c r="M667" s="5">
        <f>IFERROR(_xlfn.XLOOKUP(Tableau2[[#This Row],[Groupe rem. article]],remises!$B$2:$B$5,remises!$C$2:$C$5),0)</f>
        <v>0.53</v>
      </c>
      <c r="N667" s="5">
        <f t="shared" si="10"/>
        <v>0</v>
      </c>
      <c r="O667" s="5" t="str">
        <f ca="1">IFERROR(SUM(OFFSET(Tableau2[[#This Row],[MLP]],1,1,Tableau2[[#This Row],[nb sous niveau]],1)),"")</f>
        <v/>
      </c>
      <c r="P667" s="5">
        <f>IF(Tableau2[[#This Row],[Type Ligne Richel]]="détail",Tableau2[[#This Row],[Quantité Totale]]*Tableau2[[#This Row],[Prix unitaire HT]]*(1-Tableau2[[#This Row],[% remise ligne]])*(1+Tableau2[[#This Row],[comm]]),"")</f>
        <v>17.86</v>
      </c>
      <c r="Q667" s="5" cm="1">
        <f t="array" aca="1" ref="Q66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17.86</v>
      </c>
      <c r="R667" s="4" t="s">
        <v>35</v>
      </c>
      <c r="S667" s="5">
        <v>0.01</v>
      </c>
      <c r="T667" s="5">
        <v>1</v>
      </c>
    </row>
    <row r="668" spans="1:20" x14ac:dyDescent="0.2">
      <c r="A668" s="3">
        <v>120000000</v>
      </c>
      <c r="B668" s="4" t="s">
        <v>19</v>
      </c>
      <c r="C668" s="3">
        <v>4</v>
      </c>
      <c r="D668" s="3">
        <f>IF(Tableau2[[#This Row],[Parent]]="oui",Tableau2[[#This Row],[Niveau]]+1,IF(B667="oui",Tableau2[[#This Row],[Niveau]]+1,D667))</f>
        <v>5</v>
      </c>
      <c r="E668" s="3" cm="1">
        <f t="array" ref="E668">MIN(IFERROR(IF(D668-{0;1;2;3;4;5;6;7}&gt;=0,MATCH(D668-{0;1;2;3;4;5;6;7},D669:D$828,0)-1,""),""))</f>
        <v>0</v>
      </c>
      <c r="F668" s="4" t="s">
        <v>20</v>
      </c>
      <c r="G668" s="4" t="s">
        <v>416</v>
      </c>
      <c r="H668" s="4" t="s">
        <v>417</v>
      </c>
      <c r="I668" s="4" t="s">
        <v>18</v>
      </c>
      <c r="J668" s="4" t="s">
        <v>18</v>
      </c>
      <c r="K668" s="5">
        <v>1</v>
      </c>
      <c r="L668" s="5">
        <v>123.26</v>
      </c>
      <c r="M668" s="5">
        <f>IFERROR(_xlfn.XLOOKUP(Tableau2[[#This Row],[Groupe rem. article]],remises!$B$2:$B$5,remises!$C$2:$C$5),0)</f>
        <v>0.53</v>
      </c>
      <c r="N668" s="5">
        <f t="shared" si="10"/>
        <v>0</v>
      </c>
      <c r="O668" s="5" t="str">
        <f ca="1">IFERROR(SUM(OFFSET(Tableau2[[#This Row],[MLP]],1,1,Tableau2[[#This Row],[nb sous niveau]],1)),"")</f>
        <v/>
      </c>
      <c r="P668" s="5">
        <f>IF(Tableau2[[#This Row],[Type Ligne Richel]]="détail",Tableau2[[#This Row],[Quantité Totale]]*Tableau2[[#This Row],[Prix unitaire HT]]*(1-Tableau2[[#This Row],[% remise ligne]])*(1+Tableau2[[#This Row],[comm]]),"")</f>
        <v>57.932200000000002</v>
      </c>
      <c r="Q668" s="5" cm="1">
        <f t="array" aca="1" ref="Q66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57.932200000000002</v>
      </c>
      <c r="R668" s="4" t="s">
        <v>35</v>
      </c>
      <c r="S668" s="5">
        <v>11.343</v>
      </c>
      <c r="T668" s="5">
        <v>11.343</v>
      </c>
    </row>
    <row r="669" spans="1:20" x14ac:dyDescent="0.2">
      <c r="A669" s="3">
        <v>121000000</v>
      </c>
      <c r="B669" s="4" t="s">
        <v>19</v>
      </c>
      <c r="C669" s="3">
        <v>4</v>
      </c>
      <c r="D669" s="3">
        <f>IF(Tableau2[[#This Row],[Parent]]="oui",Tableau2[[#This Row],[Niveau]]+1,IF(B668="oui",Tableau2[[#This Row],[Niveau]]+1,D668))</f>
        <v>5</v>
      </c>
      <c r="E669" s="3" cm="1">
        <f t="array" ref="E669">MIN(IFERROR(IF(D669-{0;1;2;3;4;5;6;7}&gt;=0,MATCH(D669-{0;1;2;3;4;5;6;7},D670:D$828,0)-1,""),""))</f>
        <v>0</v>
      </c>
      <c r="F669" s="4" t="s">
        <v>20</v>
      </c>
      <c r="G669" s="4" t="s">
        <v>85</v>
      </c>
      <c r="H669" s="4" t="s">
        <v>86</v>
      </c>
      <c r="I669" s="4" t="s">
        <v>18</v>
      </c>
      <c r="J669" s="4" t="s">
        <v>18</v>
      </c>
      <c r="K669" s="5">
        <v>100</v>
      </c>
      <c r="L669" s="5">
        <v>0.38</v>
      </c>
      <c r="M669" s="5">
        <f>IFERROR(_xlfn.XLOOKUP(Tableau2[[#This Row],[Groupe rem. article]],remises!$B$2:$B$5,remises!$C$2:$C$5),0)</f>
        <v>0.53</v>
      </c>
      <c r="N669" s="5">
        <f t="shared" si="10"/>
        <v>0</v>
      </c>
      <c r="O669" s="5" t="str">
        <f ca="1">IFERROR(SUM(OFFSET(Tableau2[[#This Row],[MLP]],1,1,Tableau2[[#This Row],[nb sous niveau]],1)),"")</f>
        <v/>
      </c>
      <c r="P669" s="5">
        <f>IF(Tableau2[[#This Row],[Type Ligne Richel]]="détail",Tableau2[[#This Row],[Quantité Totale]]*Tableau2[[#This Row],[Prix unitaire HT]]*(1-Tableau2[[#This Row],[% remise ligne]])*(1+Tableau2[[#This Row],[comm]]),"")</f>
        <v>17.86</v>
      </c>
      <c r="Q669" s="5" cm="1">
        <f t="array" aca="1" ref="Q66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17.86</v>
      </c>
      <c r="R669" s="4" t="s">
        <v>35</v>
      </c>
      <c r="S669" s="5">
        <v>0.01</v>
      </c>
      <c r="T669" s="5">
        <v>1</v>
      </c>
    </row>
    <row r="670" spans="1:20" x14ac:dyDescent="0.2">
      <c r="A670" s="3">
        <v>122000000</v>
      </c>
      <c r="B670" s="4" t="s">
        <v>14</v>
      </c>
      <c r="C670" s="3">
        <v>3</v>
      </c>
      <c r="D670" s="3">
        <f>IF(Tableau2[[#This Row],[Parent]]="oui",Tableau2[[#This Row],[Niveau]]+1,IF(B669="oui",Tableau2[[#This Row],[Niveau]]+1,D669))</f>
        <v>4</v>
      </c>
      <c r="E670" s="3" cm="1">
        <f t="array" ref="E670">MIN(IFERROR(IF(D670-{0;1;2;3;4;5;6;7}&gt;=0,MATCH(D670-{0;1;2;3;4;5;6;7},D671:D$828,0)-1,""),""))</f>
        <v>12</v>
      </c>
      <c r="F670" s="4" t="s">
        <v>15</v>
      </c>
      <c r="G670" s="4" t="s">
        <v>18</v>
      </c>
      <c r="H670" s="4" t="s">
        <v>578</v>
      </c>
      <c r="I670" s="4" t="s">
        <v>18</v>
      </c>
      <c r="J670" s="4" t="s">
        <v>18</v>
      </c>
      <c r="K670" s="5">
        <v>1</v>
      </c>
      <c r="L670" s="5">
        <v>3621.66</v>
      </c>
      <c r="M670" s="5">
        <f>IFERROR(_xlfn.XLOOKUP(Tableau2[[#This Row],[Groupe rem. article]],remises!$B$2:$B$5,remises!$C$2:$C$5),0)</f>
        <v>0</v>
      </c>
      <c r="N670" s="5">
        <f t="shared" si="10"/>
        <v>0</v>
      </c>
      <c r="O670" s="5">
        <f ca="1">IFERROR(SUM(OFFSET(Tableau2[[#This Row],[MLP]],1,1,Tableau2[[#This Row],[nb sous niveau]],1)),"")</f>
        <v>2693.7078000000001</v>
      </c>
      <c r="P670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70" s="5" cm="1">
        <f t="array" aca="1" ref="Q67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2693.7078000000001</v>
      </c>
      <c r="R670" s="4" t="s">
        <v>18</v>
      </c>
      <c r="S670" s="5">
        <v>34.265000000000001</v>
      </c>
      <c r="T670" s="5">
        <v>106.08</v>
      </c>
    </row>
    <row r="671" spans="1:20" x14ac:dyDescent="0.2">
      <c r="A671" s="3">
        <v>123000000</v>
      </c>
      <c r="B671" s="4" t="s">
        <v>14</v>
      </c>
      <c r="C671" s="3">
        <v>4</v>
      </c>
      <c r="D671" s="3">
        <f>IF(Tableau2[[#This Row],[Parent]]="oui",Tableau2[[#This Row],[Niveau]]+1,IF(B670="oui",Tableau2[[#This Row],[Niveau]]+1,D670))</f>
        <v>5</v>
      </c>
      <c r="E671" s="3" cm="1">
        <f t="array" ref="E671">MIN(IFERROR(IF(D671-{0;1;2;3;4;5;6;7}&gt;=0,MATCH(D671-{0;1;2;3;4;5;6;7},D672:D$828,0)-1,""),""))</f>
        <v>11</v>
      </c>
      <c r="F671" s="4" t="s">
        <v>23</v>
      </c>
      <c r="G671" s="4" t="s">
        <v>579</v>
      </c>
      <c r="H671" s="4" t="s">
        <v>580</v>
      </c>
      <c r="I671" s="4" t="s">
        <v>18</v>
      </c>
      <c r="J671" s="4" t="s">
        <v>18</v>
      </c>
      <c r="K671" s="5">
        <v>3</v>
      </c>
      <c r="L671" s="5">
        <v>204.29</v>
      </c>
      <c r="M671" s="5">
        <f>IFERROR(_xlfn.XLOOKUP(Tableau2[[#This Row],[Groupe rem. article]],remises!$B$2:$B$5,remises!$C$2:$C$5),0)</f>
        <v>0</v>
      </c>
      <c r="N671" s="5">
        <f t="shared" si="10"/>
        <v>0</v>
      </c>
      <c r="O671" s="5">
        <f ca="1">IFERROR(SUM(OFFSET(Tableau2[[#This Row],[MLP]],1,1,Tableau2[[#This Row],[nb sous niveau]],1)),"")</f>
        <v>2693.7078000000001</v>
      </c>
      <c r="P671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71" s="5" cm="1">
        <f t="array" aca="1" ref="Q67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2693.7078000000001</v>
      </c>
      <c r="R671" s="4" t="s">
        <v>18</v>
      </c>
      <c r="S671" s="5">
        <v>8.3450000000000006</v>
      </c>
      <c r="T671" s="5">
        <v>25.44</v>
      </c>
    </row>
    <row r="672" spans="1:20" x14ac:dyDescent="0.2">
      <c r="A672" s="3">
        <v>123010000</v>
      </c>
      <c r="B672" s="4" t="s">
        <v>19</v>
      </c>
      <c r="C672" s="3">
        <v>5</v>
      </c>
      <c r="D672" s="3">
        <f>IF(Tableau2[[#This Row],[Parent]]="oui",Tableau2[[#This Row],[Niveau]]+1,IF(B671="oui",Tableau2[[#This Row],[Niveau]]+1,D671))</f>
        <v>6</v>
      </c>
      <c r="E672" s="3" cm="1">
        <f t="array" ref="E672">MIN(IFERROR(IF(D672-{0;1;2;3;4;5;6;7}&gt;=0,MATCH(D672-{0;1;2;3;4;5;6;7},D673:D$828,0)-1,""),""))</f>
        <v>0</v>
      </c>
      <c r="F672" s="4" t="s">
        <v>20</v>
      </c>
      <c r="G672" s="4" t="s">
        <v>401</v>
      </c>
      <c r="H672" s="4" t="s">
        <v>402</v>
      </c>
      <c r="I672" s="4" t="s">
        <v>18</v>
      </c>
      <c r="J672" s="4" t="s">
        <v>18</v>
      </c>
      <c r="K672" s="5">
        <v>3</v>
      </c>
      <c r="L672" s="5">
        <v>22.89</v>
      </c>
      <c r="M672" s="5">
        <f>IFERROR(_xlfn.XLOOKUP(Tableau2[[#This Row],[Groupe rem. article]],remises!$B$2:$B$5,remises!$C$2:$C$5),0)</f>
        <v>0.53</v>
      </c>
      <c r="N672" s="5">
        <f t="shared" si="10"/>
        <v>0</v>
      </c>
      <c r="O672" s="5" t="str">
        <f ca="1">IFERROR(SUM(OFFSET(Tableau2[[#This Row],[MLP]],1,1,Tableau2[[#This Row],[nb sous niveau]],1)),"")</f>
        <v/>
      </c>
      <c r="P672" s="5">
        <f>IF(Tableau2[[#This Row],[Type Ligne Richel]]="détail",Tableau2[[#This Row],[Quantité Totale]]*Tableau2[[#This Row],[Prix unitaire HT]]*(1-Tableau2[[#This Row],[% remise ligne]])*(1+Tableau2[[#This Row],[comm]]),"")</f>
        <v>32.274900000000002</v>
      </c>
      <c r="Q672" s="5" cm="1">
        <f t="array" aca="1" ref="Q67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32.274900000000002</v>
      </c>
      <c r="R672" s="4" t="s">
        <v>35</v>
      </c>
      <c r="S672" s="5">
        <v>1.96</v>
      </c>
      <c r="T672" s="5">
        <v>5.88</v>
      </c>
    </row>
    <row r="673" spans="1:20" x14ac:dyDescent="0.2">
      <c r="A673" s="3">
        <v>123020000</v>
      </c>
      <c r="B673" s="4" t="s">
        <v>19</v>
      </c>
      <c r="C673" s="3">
        <v>5</v>
      </c>
      <c r="D673" s="3">
        <f>IF(Tableau2[[#This Row],[Parent]]="oui",Tableau2[[#This Row],[Niveau]]+1,IF(B672="oui",Tableau2[[#This Row],[Niveau]]+1,D672))</f>
        <v>6</v>
      </c>
      <c r="E673" s="3" cm="1">
        <f t="array" ref="E673">MIN(IFERROR(IF(D673-{0;1;2;3;4;5;6;7}&gt;=0,MATCH(D673-{0;1;2;3;4;5;6;7},D674:D$828,0)-1,""),""))</f>
        <v>0</v>
      </c>
      <c r="F673" s="4" t="s">
        <v>20</v>
      </c>
      <c r="G673" s="4" t="s">
        <v>117</v>
      </c>
      <c r="H673" s="4" t="s">
        <v>118</v>
      </c>
      <c r="I673" s="4" t="s">
        <v>18</v>
      </c>
      <c r="J673" s="4" t="s">
        <v>18</v>
      </c>
      <c r="K673" s="5">
        <v>6</v>
      </c>
      <c r="L673" s="5">
        <v>0.35</v>
      </c>
      <c r="M673" s="5">
        <f>IFERROR(_xlfn.XLOOKUP(Tableau2[[#This Row],[Groupe rem. article]],remises!$B$2:$B$5,remises!$C$2:$C$5),0)</f>
        <v>0.53</v>
      </c>
      <c r="N673" s="5">
        <f t="shared" si="10"/>
        <v>0</v>
      </c>
      <c r="O673" s="5" t="str">
        <f ca="1">IFERROR(SUM(OFFSET(Tableau2[[#This Row],[MLP]],1,1,Tableau2[[#This Row],[nb sous niveau]],1)),"")</f>
        <v/>
      </c>
      <c r="P673" s="5">
        <f>IF(Tableau2[[#This Row],[Type Ligne Richel]]="détail",Tableau2[[#This Row],[Quantité Totale]]*Tableau2[[#This Row],[Prix unitaire HT]]*(1-Tableau2[[#This Row],[% remise ligne]])*(1+Tableau2[[#This Row],[comm]]),"")</f>
        <v>0.98699999999999977</v>
      </c>
      <c r="Q673" s="5" cm="1">
        <f t="array" aca="1" ref="Q67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0.98699999999999977</v>
      </c>
      <c r="R673" s="4" t="s">
        <v>35</v>
      </c>
      <c r="S673" s="5">
        <v>2.5000000000000001E-2</v>
      </c>
      <c r="T673" s="5">
        <v>0.15</v>
      </c>
    </row>
    <row r="674" spans="1:20" x14ac:dyDescent="0.2">
      <c r="A674" s="3">
        <v>123030000</v>
      </c>
      <c r="B674" s="4" t="s">
        <v>19</v>
      </c>
      <c r="C674" s="3">
        <v>5</v>
      </c>
      <c r="D674" s="3">
        <f>IF(Tableau2[[#This Row],[Parent]]="oui",Tableau2[[#This Row],[Niveau]]+1,IF(B673="oui",Tableau2[[#This Row],[Niveau]]+1,D673))</f>
        <v>6</v>
      </c>
      <c r="E674" s="3" cm="1">
        <f t="array" ref="E674">MIN(IFERROR(IF(D674-{0;1;2;3;4;5;6;7}&gt;=0,MATCH(D674-{0;1;2;3;4;5;6;7},D675:D$828,0)-1,""),""))</f>
        <v>0</v>
      </c>
      <c r="F674" s="4" t="s">
        <v>20</v>
      </c>
      <c r="G674" s="4" t="s">
        <v>300</v>
      </c>
      <c r="H674" s="4" t="s">
        <v>301</v>
      </c>
      <c r="I674" s="4" t="s">
        <v>18</v>
      </c>
      <c r="J674" s="4" t="s">
        <v>18</v>
      </c>
      <c r="K674" s="5">
        <v>6</v>
      </c>
      <c r="L674" s="5">
        <v>0.09</v>
      </c>
      <c r="M674" s="5">
        <f>IFERROR(_xlfn.XLOOKUP(Tableau2[[#This Row],[Groupe rem. article]],remises!$B$2:$B$5,remises!$C$2:$C$5),0)</f>
        <v>0.53</v>
      </c>
      <c r="N674" s="5">
        <f t="shared" si="10"/>
        <v>0</v>
      </c>
      <c r="O674" s="5" t="str">
        <f ca="1">IFERROR(SUM(OFFSET(Tableau2[[#This Row],[MLP]],1,1,Tableau2[[#This Row],[nb sous niveau]],1)),"")</f>
        <v/>
      </c>
      <c r="P674" s="5">
        <f>IF(Tableau2[[#This Row],[Type Ligne Richel]]="détail",Tableau2[[#This Row],[Quantité Totale]]*Tableau2[[#This Row],[Prix unitaire HT]]*(1-Tableau2[[#This Row],[% remise ligne]])*(1+Tableau2[[#This Row],[comm]]),"")</f>
        <v>0.25380000000000003</v>
      </c>
      <c r="Q674" s="5" cm="1">
        <f t="array" aca="1" ref="Q67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0.25380000000000003</v>
      </c>
      <c r="R674" s="4" t="s">
        <v>35</v>
      </c>
      <c r="S674" s="5">
        <v>5.0000000000000001E-3</v>
      </c>
      <c r="T674" s="5">
        <v>0.03</v>
      </c>
    </row>
    <row r="675" spans="1:20" x14ac:dyDescent="0.2">
      <c r="A675" s="3">
        <v>123040000</v>
      </c>
      <c r="B675" s="4" t="s">
        <v>19</v>
      </c>
      <c r="C675" s="3">
        <v>5</v>
      </c>
      <c r="D675" s="3">
        <f>IF(Tableau2[[#This Row],[Parent]]="oui",Tableau2[[#This Row],[Niveau]]+1,IF(B674="oui",Tableau2[[#This Row],[Niveau]]+1,D674))</f>
        <v>6</v>
      </c>
      <c r="E675" s="3" cm="1">
        <f t="array" ref="E675">MIN(IFERROR(IF(D675-{0;1;2;3;4;5;6;7}&gt;=0,MATCH(D675-{0;1;2;3;4;5;6;7},D676:D$828,0)-1,""),""))</f>
        <v>0</v>
      </c>
      <c r="F675" s="4" t="s">
        <v>20</v>
      </c>
      <c r="G675" s="4" t="s">
        <v>60</v>
      </c>
      <c r="H675" s="4" t="s">
        <v>61</v>
      </c>
      <c r="I675" s="4" t="s">
        <v>18</v>
      </c>
      <c r="J675" s="4" t="s">
        <v>18</v>
      </c>
      <c r="K675" s="5">
        <v>6</v>
      </c>
      <c r="L675" s="5">
        <v>0.5</v>
      </c>
      <c r="M675" s="5">
        <f>IFERROR(_xlfn.XLOOKUP(Tableau2[[#This Row],[Groupe rem. article]],remises!$B$2:$B$5,remises!$C$2:$C$5),0)</f>
        <v>0.53</v>
      </c>
      <c r="N675" s="5">
        <f t="shared" si="10"/>
        <v>0</v>
      </c>
      <c r="O675" s="5" t="str">
        <f ca="1">IFERROR(SUM(OFFSET(Tableau2[[#This Row],[MLP]],1,1,Tableau2[[#This Row],[nb sous niveau]],1)),"")</f>
        <v/>
      </c>
      <c r="P675" s="5">
        <f>IF(Tableau2[[#This Row],[Type Ligne Richel]]="détail",Tableau2[[#This Row],[Quantité Totale]]*Tableau2[[#This Row],[Prix unitaire HT]]*(1-Tableau2[[#This Row],[% remise ligne]])*(1+Tableau2[[#This Row],[comm]]),"")</f>
        <v>1.41</v>
      </c>
      <c r="Q675" s="5" cm="1">
        <f t="array" aca="1" ref="Q67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1.41</v>
      </c>
      <c r="R675" s="4" t="s">
        <v>35</v>
      </c>
      <c r="S675" s="5">
        <v>0.04</v>
      </c>
      <c r="T675" s="5">
        <v>0.24</v>
      </c>
    </row>
    <row r="676" spans="1:20" x14ac:dyDescent="0.2">
      <c r="A676" s="3">
        <v>123050000</v>
      </c>
      <c r="B676" s="4" t="s">
        <v>19</v>
      </c>
      <c r="C676" s="3">
        <v>5</v>
      </c>
      <c r="D676" s="3">
        <f>IF(Tableau2[[#This Row],[Parent]]="oui",Tableau2[[#This Row],[Niveau]]+1,IF(B675="oui",Tableau2[[#This Row],[Niveau]]+1,D675))</f>
        <v>6</v>
      </c>
      <c r="E676" s="3" cm="1">
        <f t="array" ref="E676">MIN(IFERROR(IF(D676-{0;1;2;3;4;5;6;7}&gt;=0,MATCH(D676-{0;1;2;3;4;5;6;7},D677:D$828,0)-1,""),""))</f>
        <v>0</v>
      </c>
      <c r="F676" s="4" t="s">
        <v>20</v>
      </c>
      <c r="G676" s="4" t="s">
        <v>403</v>
      </c>
      <c r="H676" s="4" t="s">
        <v>404</v>
      </c>
      <c r="I676" s="4" t="s">
        <v>18</v>
      </c>
      <c r="J676" s="4" t="s">
        <v>18</v>
      </c>
      <c r="K676" s="5">
        <v>6</v>
      </c>
      <c r="L676" s="5">
        <v>1.03</v>
      </c>
      <c r="M676" s="5">
        <f>IFERROR(_xlfn.XLOOKUP(Tableau2[[#This Row],[Groupe rem. article]],remises!$B$2:$B$5,remises!$C$2:$C$5),0)</f>
        <v>0.53</v>
      </c>
      <c r="N676" s="5">
        <f t="shared" si="10"/>
        <v>0</v>
      </c>
      <c r="O676" s="5" t="str">
        <f ca="1">IFERROR(SUM(OFFSET(Tableau2[[#This Row],[MLP]],1,1,Tableau2[[#This Row],[nb sous niveau]],1)),"")</f>
        <v/>
      </c>
      <c r="P676" s="5">
        <f>IF(Tableau2[[#This Row],[Type Ligne Richel]]="détail",Tableau2[[#This Row],[Quantité Totale]]*Tableau2[[#This Row],[Prix unitaire HT]]*(1-Tableau2[[#This Row],[% remise ligne]])*(1+Tableau2[[#This Row],[comm]]),"")</f>
        <v>2.9045999999999998</v>
      </c>
      <c r="Q676" s="5" cm="1">
        <f t="array" aca="1" ref="Q67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2.9045999999999998</v>
      </c>
      <c r="R676" s="4" t="s">
        <v>35</v>
      </c>
      <c r="S676" s="5">
        <v>5.5E-2</v>
      </c>
      <c r="T676" s="5">
        <v>0.33</v>
      </c>
    </row>
    <row r="677" spans="1:20" x14ac:dyDescent="0.2">
      <c r="A677" s="3">
        <v>123060000</v>
      </c>
      <c r="B677" s="4" t="s">
        <v>19</v>
      </c>
      <c r="C677" s="3">
        <v>5</v>
      </c>
      <c r="D677" s="3">
        <f>IF(Tableau2[[#This Row],[Parent]]="oui",Tableau2[[#This Row],[Niveau]]+1,IF(B676="oui",Tableau2[[#This Row],[Niveau]]+1,D676))</f>
        <v>6</v>
      </c>
      <c r="E677" s="3" cm="1">
        <f t="array" ref="E677">MIN(IFERROR(IF(D677-{0;1;2;3;4;5;6;7}&gt;=0,MATCH(D677-{0;1;2;3;4;5;6;7},D678:D$828,0)-1,""),""))</f>
        <v>0</v>
      </c>
      <c r="F677" s="4" t="s">
        <v>20</v>
      </c>
      <c r="G677" s="4" t="s">
        <v>405</v>
      </c>
      <c r="H677" s="4" t="s">
        <v>406</v>
      </c>
      <c r="I677" s="4" t="s">
        <v>18</v>
      </c>
      <c r="J677" s="4" t="s">
        <v>18</v>
      </c>
      <c r="K677" s="5">
        <v>3</v>
      </c>
      <c r="L677" s="5">
        <v>174.72</v>
      </c>
      <c r="M677" s="5">
        <f>IFERROR(_xlfn.XLOOKUP(Tableau2[[#This Row],[Groupe rem. article]],remises!$B$2:$B$5,remises!$C$2:$C$5),0)</f>
        <v>0.25</v>
      </c>
      <c r="N677" s="5">
        <f t="shared" si="10"/>
        <v>0</v>
      </c>
      <c r="O677" s="5" t="str">
        <f ca="1">IFERROR(SUM(OFFSET(Tableau2[[#This Row],[MLP]],1,1,Tableau2[[#This Row],[nb sous niveau]],1)),"")</f>
        <v/>
      </c>
      <c r="P677" s="5">
        <f>IF(Tableau2[[#This Row],[Type Ligne Richel]]="détail",Tableau2[[#This Row],[Quantité Totale]]*Tableau2[[#This Row],[Prix unitaire HT]]*(1-Tableau2[[#This Row],[% remise ligne]])*(1+Tableau2[[#This Row],[comm]]),"")</f>
        <v>393.12</v>
      </c>
      <c r="Q677" s="5" cm="1">
        <f t="array" aca="1" ref="Q67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393.12</v>
      </c>
      <c r="R677" s="4" t="s">
        <v>64</v>
      </c>
      <c r="S677" s="5">
        <v>6.25</v>
      </c>
      <c r="T677" s="5">
        <v>18.75</v>
      </c>
    </row>
    <row r="678" spans="1:20" x14ac:dyDescent="0.2">
      <c r="A678" s="3">
        <v>123070000</v>
      </c>
      <c r="B678" s="4" t="s">
        <v>19</v>
      </c>
      <c r="C678" s="3">
        <v>5</v>
      </c>
      <c r="D678" s="3">
        <f>IF(Tableau2[[#This Row],[Parent]]="oui",Tableau2[[#This Row],[Niveau]]+1,IF(B677="oui",Tableau2[[#This Row],[Niveau]]+1,D677))</f>
        <v>6</v>
      </c>
      <c r="E678" s="3" cm="1">
        <f t="array" ref="E678">MIN(IFERROR(IF(D678-{0;1;2;3;4;5;6;7}&gt;=0,MATCH(D678-{0;1;2;3;4;5;6;7},D679:D$828,0)-1,""),""))</f>
        <v>0</v>
      </c>
      <c r="F678" s="4" t="s">
        <v>20</v>
      </c>
      <c r="G678" s="4" t="s">
        <v>349</v>
      </c>
      <c r="H678" s="4" t="s">
        <v>350</v>
      </c>
      <c r="I678" s="4" t="s">
        <v>18</v>
      </c>
      <c r="J678" s="4" t="s">
        <v>18</v>
      </c>
      <c r="K678" s="5">
        <v>6</v>
      </c>
      <c r="L678" s="5">
        <v>1.37</v>
      </c>
      <c r="M678" s="5">
        <f>IFERROR(_xlfn.XLOOKUP(Tableau2[[#This Row],[Groupe rem. article]],remises!$B$2:$B$5,remises!$C$2:$C$5),0)</f>
        <v>0.25</v>
      </c>
      <c r="N678" s="5">
        <f t="shared" si="10"/>
        <v>0</v>
      </c>
      <c r="O678" s="5" t="str">
        <f ca="1">IFERROR(SUM(OFFSET(Tableau2[[#This Row],[MLP]],1,1,Tableau2[[#This Row],[nb sous niveau]],1)),"")</f>
        <v/>
      </c>
      <c r="P678" s="5">
        <f>IF(Tableau2[[#This Row],[Type Ligne Richel]]="détail",Tableau2[[#This Row],[Quantité Totale]]*Tableau2[[#This Row],[Prix unitaire HT]]*(1-Tableau2[[#This Row],[% remise ligne]])*(1+Tableau2[[#This Row],[comm]]),"")</f>
        <v>6.1650000000000009</v>
      </c>
      <c r="Q678" s="5" cm="1">
        <f t="array" aca="1" ref="Q67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6.1650000000000009</v>
      </c>
      <c r="R678" s="4" t="s">
        <v>64</v>
      </c>
      <c r="S678" s="5">
        <v>0.01</v>
      </c>
      <c r="T678" s="5">
        <v>0.06</v>
      </c>
    </row>
    <row r="679" spans="1:20" x14ac:dyDescent="0.2">
      <c r="A679" s="3">
        <v>124000000</v>
      </c>
      <c r="B679" s="4" t="s">
        <v>19</v>
      </c>
      <c r="C679" s="3">
        <v>4</v>
      </c>
      <c r="D679" s="3">
        <f>IF(Tableau2[[#This Row],[Parent]]="oui",Tableau2[[#This Row],[Niveau]]+1,IF(B678="oui",Tableau2[[#This Row],[Niveau]]+1,D678))</f>
        <v>6</v>
      </c>
      <c r="E679" s="3" cm="1">
        <f t="array" ref="E679">MIN(IFERROR(IF(D679-{0;1;2;3;4;5;6;7}&gt;=0,MATCH(D679-{0;1;2;3;4;5;6;7},D680:D$828,0)-1,""),""))</f>
        <v>0</v>
      </c>
      <c r="F679" s="4" t="s">
        <v>20</v>
      </c>
      <c r="G679" s="4" t="s">
        <v>343</v>
      </c>
      <c r="H679" s="4" t="s">
        <v>344</v>
      </c>
      <c r="I679" s="4" t="s">
        <v>18</v>
      </c>
      <c r="J679" s="4" t="s">
        <v>18</v>
      </c>
      <c r="K679" s="5">
        <v>12</v>
      </c>
      <c r="L679" s="5">
        <v>1.29</v>
      </c>
      <c r="M679" s="5">
        <f>IFERROR(_xlfn.XLOOKUP(Tableau2[[#This Row],[Groupe rem. article]],remises!$B$2:$B$5,remises!$C$2:$C$5),0)</f>
        <v>0.25</v>
      </c>
      <c r="N679" s="5">
        <f t="shared" si="10"/>
        <v>0</v>
      </c>
      <c r="O679" s="5" t="str">
        <f ca="1">IFERROR(SUM(OFFSET(Tableau2[[#This Row],[MLP]],1,1,Tableau2[[#This Row],[nb sous niveau]],1)),"")</f>
        <v/>
      </c>
      <c r="P679" s="5">
        <f>IF(Tableau2[[#This Row],[Type Ligne Richel]]="détail",Tableau2[[#This Row],[Quantité Totale]]*Tableau2[[#This Row],[Prix unitaire HT]]*(1-Tableau2[[#This Row],[% remise ligne]])*(1+Tableau2[[#This Row],[comm]]),"")</f>
        <v>11.61</v>
      </c>
      <c r="Q679" s="5" cm="1">
        <f t="array" aca="1" ref="Q67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11.61</v>
      </c>
      <c r="R679" s="4" t="s">
        <v>64</v>
      </c>
      <c r="S679" s="5">
        <v>0.12</v>
      </c>
      <c r="T679" s="5">
        <v>1.44</v>
      </c>
    </row>
    <row r="680" spans="1:20" x14ac:dyDescent="0.2">
      <c r="A680" s="3">
        <v>125000000</v>
      </c>
      <c r="B680" s="4" t="s">
        <v>19</v>
      </c>
      <c r="C680" s="3">
        <v>4</v>
      </c>
      <c r="D680" s="3">
        <f>IF(Tableau2[[#This Row],[Parent]]="oui",Tableau2[[#This Row],[Niveau]]+1,IF(B679="oui",Tableau2[[#This Row],[Niveau]]+1,D679))</f>
        <v>6</v>
      </c>
      <c r="E680" s="3" cm="1">
        <f t="array" ref="E680">MIN(IFERROR(IF(D680-{0;1;2;3;4;5;6;7}&gt;=0,MATCH(D680-{0;1;2;3;4;5;6;7},D681:D$828,0)-1,""),""))</f>
        <v>0</v>
      </c>
      <c r="F680" s="4" t="s">
        <v>20</v>
      </c>
      <c r="G680" s="4" t="s">
        <v>341</v>
      </c>
      <c r="H680" s="4" t="s">
        <v>342</v>
      </c>
      <c r="I680" s="4" t="s">
        <v>18</v>
      </c>
      <c r="J680" s="4" t="s">
        <v>18</v>
      </c>
      <c r="K680" s="5">
        <v>12</v>
      </c>
      <c r="L680" s="5">
        <v>1.66</v>
      </c>
      <c r="M680" s="5">
        <f>IFERROR(_xlfn.XLOOKUP(Tableau2[[#This Row],[Groupe rem. article]],remises!$B$2:$B$5,remises!$C$2:$C$5),0)</f>
        <v>0.25</v>
      </c>
      <c r="N680" s="5">
        <f t="shared" si="10"/>
        <v>0</v>
      </c>
      <c r="O680" s="5" t="str">
        <f ca="1">IFERROR(SUM(OFFSET(Tableau2[[#This Row],[MLP]],1,1,Tableau2[[#This Row],[nb sous niveau]],1)),"")</f>
        <v/>
      </c>
      <c r="P680" s="5">
        <f>IF(Tableau2[[#This Row],[Type Ligne Richel]]="détail",Tableau2[[#This Row],[Quantité Totale]]*Tableau2[[#This Row],[Prix unitaire HT]]*(1-Tableau2[[#This Row],[% remise ligne]])*(1+Tableau2[[#This Row],[comm]]),"")</f>
        <v>14.939999999999998</v>
      </c>
      <c r="Q680" s="5" cm="1">
        <f t="array" aca="1" ref="Q68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14.939999999999998</v>
      </c>
      <c r="R680" s="4" t="s">
        <v>64</v>
      </c>
      <c r="S680" s="5">
        <v>0.2</v>
      </c>
      <c r="T680" s="5">
        <v>2.4</v>
      </c>
    </row>
    <row r="681" spans="1:20" x14ac:dyDescent="0.2">
      <c r="A681" s="3">
        <v>126000000</v>
      </c>
      <c r="B681" s="4" t="s">
        <v>19</v>
      </c>
      <c r="C681" s="3">
        <v>4</v>
      </c>
      <c r="D681" s="3">
        <f>IF(Tableau2[[#This Row],[Parent]]="oui",Tableau2[[#This Row],[Niveau]]+1,IF(B680="oui",Tableau2[[#This Row],[Niveau]]+1,D680))</f>
        <v>6</v>
      </c>
      <c r="E681" s="3" cm="1">
        <f t="array" ref="E681">MIN(IFERROR(IF(D681-{0;1;2;3;4;5;6;7}&gt;=0,MATCH(D681-{0;1;2;3;4;5;6;7},D682:D$828,0)-1,""),""))</f>
        <v>0</v>
      </c>
      <c r="F681" s="4" t="s">
        <v>20</v>
      </c>
      <c r="G681" s="4" t="s">
        <v>407</v>
      </c>
      <c r="H681" s="4" t="s">
        <v>408</v>
      </c>
      <c r="I681" s="4" t="s">
        <v>18</v>
      </c>
      <c r="J681" s="4" t="s">
        <v>18</v>
      </c>
      <c r="K681" s="5">
        <v>3</v>
      </c>
      <c r="L681" s="5">
        <v>486.1</v>
      </c>
      <c r="M681" s="5">
        <f>IFERROR(_xlfn.XLOOKUP(Tableau2[[#This Row],[Groupe rem. article]],remises!$B$2:$B$5,remises!$C$2:$C$5),0)</f>
        <v>0.25</v>
      </c>
      <c r="N681" s="5">
        <f t="shared" si="10"/>
        <v>0</v>
      </c>
      <c r="O681" s="5" t="str">
        <f ca="1">IFERROR(SUM(OFFSET(Tableau2[[#This Row],[MLP]],1,1,Tableau2[[#This Row],[nb sous niveau]],1)),"")</f>
        <v/>
      </c>
      <c r="P681" s="5">
        <f>IF(Tableau2[[#This Row],[Type Ligne Richel]]="détail",Tableau2[[#This Row],[Quantité Totale]]*Tableau2[[#This Row],[Prix unitaire HT]]*(1-Tableau2[[#This Row],[% remise ligne]])*(1+Tableau2[[#This Row],[comm]]),"")</f>
        <v>1093.7250000000001</v>
      </c>
      <c r="Q681" s="5" cm="1">
        <f t="array" aca="1" ref="Q68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1093.7250000000001</v>
      </c>
      <c r="R681" s="4" t="s">
        <v>64</v>
      </c>
      <c r="S681" s="5">
        <v>2.6</v>
      </c>
      <c r="T681" s="5">
        <v>7.8</v>
      </c>
    </row>
    <row r="682" spans="1:20" x14ac:dyDescent="0.2">
      <c r="A682" s="3">
        <v>127000000</v>
      </c>
      <c r="B682" s="4" t="s">
        <v>19</v>
      </c>
      <c r="C682" s="3">
        <v>4</v>
      </c>
      <c r="D682" s="3">
        <f>IF(Tableau2[[#This Row],[Parent]]="oui",Tableau2[[#This Row],[Niveau]]+1,IF(B681="oui",Tableau2[[#This Row],[Niveau]]+1,D681))</f>
        <v>6</v>
      </c>
      <c r="E682" s="3" cm="1">
        <f t="array" ref="E682">MIN(IFERROR(IF(D682-{0;1;2;3;4;5;6;7}&gt;=0,MATCH(D682-{0;1;2;3;4;5;6;7},D683:D$828,0)-1,""),""))</f>
        <v>0</v>
      </c>
      <c r="F682" s="4" t="s">
        <v>20</v>
      </c>
      <c r="G682" s="4" t="s">
        <v>409</v>
      </c>
      <c r="H682" s="4" t="s">
        <v>410</v>
      </c>
      <c r="I682" s="4" t="s">
        <v>18</v>
      </c>
      <c r="J682" s="4" t="s">
        <v>18</v>
      </c>
      <c r="K682" s="5">
        <v>3</v>
      </c>
      <c r="L682" s="5">
        <v>505.03</v>
      </c>
      <c r="M682" s="5">
        <f>IFERROR(_xlfn.XLOOKUP(Tableau2[[#This Row],[Groupe rem. article]],remises!$B$2:$B$5,remises!$C$2:$C$5),0)</f>
        <v>0.25</v>
      </c>
      <c r="N682" s="5">
        <f t="shared" si="10"/>
        <v>0</v>
      </c>
      <c r="O682" s="5" t="str">
        <f ca="1">IFERROR(SUM(OFFSET(Tableau2[[#This Row],[MLP]],1,1,Tableau2[[#This Row],[nb sous niveau]],1)),"")</f>
        <v/>
      </c>
      <c r="P682" s="5">
        <f>IF(Tableau2[[#This Row],[Type Ligne Richel]]="détail",Tableau2[[#This Row],[Quantité Totale]]*Tableau2[[#This Row],[Prix unitaire HT]]*(1-Tableau2[[#This Row],[% remise ligne]])*(1+Tableau2[[#This Row],[comm]]),"")</f>
        <v>1136.3174999999999</v>
      </c>
      <c r="Q682" s="5" cm="1">
        <f t="array" aca="1" ref="Q68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1136.3174999999999</v>
      </c>
      <c r="R682" s="4" t="s">
        <v>64</v>
      </c>
      <c r="S682" s="5">
        <v>23</v>
      </c>
      <c r="T682" s="5">
        <v>69</v>
      </c>
    </row>
    <row r="683" spans="1:20" x14ac:dyDescent="0.2">
      <c r="A683" s="3">
        <v>128000000</v>
      </c>
      <c r="B683" s="4" t="s">
        <v>14</v>
      </c>
      <c r="C683" s="3">
        <v>3</v>
      </c>
      <c r="D683" s="3">
        <f>IF(Tableau2[[#This Row],[Parent]]="oui",Tableau2[[#This Row],[Niveau]]+1,IF(B682="oui",Tableau2[[#This Row],[Niveau]]+1,D682))</f>
        <v>4</v>
      </c>
      <c r="E683" s="3" cm="1">
        <f t="array" ref="E683">MIN(IFERROR(IF(D683-{0;1;2;3;4;5;6;7}&gt;=0,MATCH(D683-{0;1;2;3;4;5;6;7},D684:D$828,0)-1,""),""))</f>
        <v>3</v>
      </c>
      <c r="F683" s="4" t="s">
        <v>15</v>
      </c>
      <c r="G683" s="4" t="s">
        <v>18</v>
      </c>
      <c r="H683" s="4" t="s">
        <v>581</v>
      </c>
      <c r="I683" s="4" t="s">
        <v>18</v>
      </c>
      <c r="J683" s="4" t="s">
        <v>18</v>
      </c>
      <c r="K683" s="5">
        <v>1</v>
      </c>
      <c r="L683" s="5">
        <v>1181.4000000000001</v>
      </c>
      <c r="M683" s="5">
        <f>IFERROR(_xlfn.XLOOKUP(Tableau2[[#This Row],[Groupe rem. article]],remises!$B$2:$B$5,remises!$C$2:$C$5),0)</f>
        <v>0</v>
      </c>
      <c r="N683" s="5">
        <f t="shared" si="10"/>
        <v>0</v>
      </c>
      <c r="O683" s="5">
        <f ca="1">IFERROR(SUM(OFFSET(Tableau2[[#This Row],[MLP]],1,1,Tableau2[[#This Row],[nb sous niveau]],1)),"")</f>
        <v>886.05</v>
      </c>
      <c r="P683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83" s="5" cm="1">
        <f t="array" aca="1" ref="Q68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886.05</v>
      </c>
      <c r="R683" s="4" t="s">
        <v>18</v>
      </c>
      <c r="S683" s="5">
        <v>2.97</v>
      </c>
      <c r="T683" s="5">
        <v>177.26</v>
      </c>
    </row>
    <row r="684" spans="1:20" x14ac:dyDescent="0.2">
      <c r="A684" s="3">
        <v>129000000</v>
      </c>
      <c r="B684" s="4" t="s">
        <v>19</v>
      </c>
      <c r="C684" s="3">
        <v>4</v>
      </c>
      <c r="D684" s="3">
        <f>IF(Tableau2[[#This Row],[Parent]]="oui",Tableau2[[#This Row],[Niveau]]+1,IF(B683="oui",Tableau2[[#This Row],[Niveau]]+1,D683))</f>
        <v>5</v>
      </c>
      <c r="E684" s="3" cm="1">
        <f t="array" ref="E684">MIN(IFERROR(IF(D684-{0;1;2;3;4;5;6;7}&gt;=0,MATCH(D684-{0;1;2;3;4;5;6;7},D685:D$828,0)-1,""),""))</f>
        <v>0</v>
      </c>
      <c r="F684" s="4" t="s">
        <v>20</v>
      </c>
      <c r="G684" s="4" t="s">
        <v>422</v>
      </c>
      <c r="H684" s="4" t="s">
        <v>423</v>
      </c>
      <c r="I684" s="4" t="s">
        <v>18</v>
      </c>
      <c r="J684" s="4" t="s">
        <v>424</v>
      </c>
      <c r="K684" s="5">
        <v>88</v>
      </c>
      <c r="L684" s="5">
        <v>7.77</v>
      </c>
      <c r="M684" s="5">
        <f>IFERROR(_xlfn.XLOOKUP(Tableau2[[#This Row],[Groupe rem. article]],remises!$B$2:$B$5,remises!$C$2:$C$5),0)</f>
        <v>0.25</v>
      </c>
      <c r="N684" s="5">
        <f t="shared" si="10"/>
        <v>0</v>
      </c>
      <c r="O684" s="5" t="str">
        <f ca="1">IFERROR(SUM(OFFSET(Tableau2[[#This Row],[MLP]],1,1,Tableau2[[#This Row],[nb sous niveau]],1)),"")</f>
        <v/>
      </c>
      <c r="P684" s="5">
        <f>IF(Tableau2[[#This Row],[Type Ligne Richel]]="détail",Tableau2[[#This Row],[Quantité Totale]]*Tableau2[[#This Row],[Prix unitaire HT]]*(1-Tableau2[[#This Row],[% remise ligne]])*(1+Tableau2[[#This Row],[comm]]),"")</f>
        <v>512.81999999999994</v>
      </c>
      <c r="Q684" s="5" cm="1">
        <f t="array" aca="1" ref="Q68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512.81999999999994</v>
      </c>
      <c r="R684" s="4" t="s">
        <v>365</v>
      </c>
      <c r="S684" s="5">
        <v>1.1399999999999999</v>
      </c>
      <c r="T684" s="5">
        <v>100.32</v>
      </c>
    </row>
    <row r="685" spans="1:20" x14ac:dyDescent="0.2">
      <c r="A685" s="3">
        <v>130000000</v>
      </c>
      <c r="B685" s="4" t="s">
        <v>19</v>
      </c>
      <c r="C685" s="3">
        <v>4</v>
      </c>
      <c r="D685" s="3">
        <f>IF(Tableau2[[#This Row],[Parent]]="oui",Tableau2[[#This Row],[Niveau]]+1,IF(B684="oui",Tableau2[[#This Row],[Niveau]]+1,D684))</f>
        <v>5</v>
      </c>
      <c r="E685" s="3" cm="1">
        <f t="array" ref="E685">MIN(IFERROR(IF(D685-{0;1;2;3;4;5;6;7}&gt;=0,MATCH(D685-{0;1;2;3;4;5;6;7},D686:D$828,0)-1,""),""))</f>
        <v>0</v>
      </c>
      <c r="F685" s="4" t="s">
        <v>20</v>
      </c>
      <c r="G685" s="4" t="s">
        <v>425</v>
      </c>
      <c r="H685" s="4" t="s">
        <v>426</v>
      </c>
      <c r="I685" s="4" t="s">
        <v>18</v>
      </c>
      <c r="J685" s="4" t="s">
        <v>427</v>
      </c>
      <c r="K685" s="5">
        <v>88</v>
      </c>
      <c r="L685" s="5">
        <v>2.2799999999999998</v>
      </c>
      <c r="M685" s="5">
        <f>IFERROR(_xlfn.XLOOKUP(Tableau2[[#This Row],[Groupe rem. article]],remises!$B$2:$B$5,remises!$C$2:$C$5),0)</f>
        <v>0.25</v>
      </c>
      <c r="N685" s="5">
        <f t="shared" si="10"/>
        <v>0</v>
      </c>
      <c r="O685" s="5" t="str">
        <f ca="1">IFERROR(SUM(OFFSET(Tableau2[[#This Row],[MLP]],1,1,Tableau2[[#This Row],[nb sous niveau]],1)),"")</f>
        <v/>
      </c>
      <c r="P685" s="5">
        <f>IF(Tableau2[[#This Row],[Type Ligne Richel]]="détail",Tableau2[[#This Row],[Quantité Totale]]*Tableau2[[#This Row],[Prix unitaire HT]]*(1-Tableau2[[#This Row],[% remise ligne]])*(1+Tableau2[[#This Row],[comm]]),"")</f>
        <v>150.47999999999999</v>
      </c>
      <c r="Q685" s="5" cm="1">
        <f t="array" aca="1" ref="Q68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150.47999999999999</v>
      </c>
      <c r="R685" s="4" t="s">
        <v>365</v>
      </c>
      <c r="S685" s="5">
        <v>0.38</v>
      </c>
      <c r="T685" s="5">
        <v>33.44</v>
      </c>
    </row>
    <row r="686" spans="1:20" x14ac:dyDescent="0.2">
      <c r="A686" s="3">
        <v>131000000</v>
      </c>
      <c r="B686" s="4" t="s">
        <v>19</v>
      </c>
      <c r="C686" s="3">
        <v>4</v>
      </c>
      <c r="D686" s="3">
        <f>IF(Tableau2[[#This Row],[Parent]]="oui",Tableau2[[#This Row],[Niveau]]+1,IF(B685="oui",Tableau2[[#This Row],[Niveau]]+1,D685))</f>
        <v>5</v>
      </c>
      <c r="E686" s="3" cm="1">
        <f t="array" ref="E686">MIN(IFERROR(IF(D686-{0;1;2;3;4;5;6;7}&gt;=0,MATCH(D686-{0;1;2;3;4;5;6;7},D687:D$828,0)-1,""),""))</f>
        <v>0</v>
      </c>
      <c r="F686" s="4" t="s">
        <v>20</v>
      </c>
      <c r="G686" s="4" t="s">
        <v>582</v>
      </c>
      <c r="H686" s="4" t="s">
        <v>583</v>
      </c>
      <c r="I686" s="4" t="s">
        <v>18</v>
      </c>
      <c r="J686" s="4" t="s">
        <v>584</v>
      </c>
      <c r="K686" s="5">
        <v>30</v>
      </c>
      <c r="L686" s="5">
        <v>9.9</v>
      </c>
      <c r="M686" s="5">
        <f>IFERROR(_xlfn.XLOOKUP(Tableau2[[#This Row],[Groupe rem. article]],remises!$B$2:$B$5,remises!$C$2:$C$5),0)</f>
        <v>0.25</v>
      </c>
      <c r="N686" s="5">
        <f t="shared" si="10"/>
        <v>0</v>
      </c>
      <c r="O686" s="5" t="str">
        <f ca="1">IFERROR(SUM(OFFSET(Tableau2[[#This Row],[MLP]],1,1,Tableau2[[#This Row],[nb sous niveau]],1)),"")</f>
        <v/>
      </c>
      <c r="P686" s="5">
        <f>IF(Tableau2[[#This Row],[Type Ligne Richel]]="détail",Tableau2[[#This Row],[Quantité Totale]]*Tableau2[[#This Row],[Prix unitaire HT]]*(1-Tableau2[[#This Row],[% remise ligne]])*(1+Tableau2[[#This Row],[comm]]),"")</f>
        <v>222.75</v>
      </c>
      <c r="Q686" s="5" cm="1">
        <f t="array" aca="1" ref="Q68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222.75</v>
      </c>
      <c r="R686" s="4" t="s">
        <v>365</v>
      </c>
      <c r="S686" s="5">
        <v>1.45</v>
      </c>
      <c r="T686" s="5">
        <v>43.5</v>
      </c>
    </row>
    <row r="687" spans="1:20" x14ac:dyDescent="0.2">
      <c r="A687" s="3">
        <v>132000000</v>
      </c>
      <c r="B687" s="4" t="s">
        <v>14</v>
      </c>
      <c r="C687" s="3">
        <v>3</v>
      </c>
      <c r="D687" s="3">
        <f>IF(Tableau2[[#This Row],[Parent]]="oui",Tableau2[[#This Row],[Niveau]]+1,IF(B686="oui",Tableau2[[#This Row],[Niveau]]+1,D686))</f>
        <v>4</v>
      </c>
      <c r="E687" s="3" cm="1">
        <f t="array" ref="E687">MIN(IFERROR(IF(D687-{0;1;2;3;4;5;6;7}&gt;=0,MATCH(D687-{0;1;2;3;4;5;6;7},D688:D$828,0)-1,""),""))</f>
        <v>1</v>
      </c>
      <c r="F687" s="4" t="s">
        <v>15</v>
      </c>
      <c r="G687" s="4" t="s">
        <v>18</v>
      </c>
      <c r="H687" s="4" t="s">
        <v>585</v>
      </c>
      <c r="I687" s="4" t="s">
        <v>18</v>
      </c>
      <c r="J687" s="4" t="s">
        <v>18</v>
      </c>
      <c r="K687" s="5">
        <v>1</v>
      </c>
      <c r="L687" s="5">
        <v>557.41999999999996</v>
      </c>
      <c r="M687" s="5">
        <f>IFERROR(_xlfn.XLOOKUP(Tableau2[[#This Row],[Groupe rem. article]],remises!$B$2:$B$5,remises!$C$2:$C$5),0)</f>
        <v>0</v>
      </c>
      <c r="N687" s="5">
        <f t="shared" si="10"/>
        <v>0</v>
      </c>
      <c r="O687" s="5">
        <f ca="1">IFERROR(SUM(OFFSET(Tableau2[[#This Row],[MLP]],1,1,Tableau2[[#This Row],[nb sous niveau]],1)),"")</f>
        <v>418.06499999999994</v>
      </c>
      <c r="P687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87" s="5" cm="1">
        <f t="array" aca="1" ref="Q68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418.06499999999994</v>
      </c>
      <c r="R687" s="4" t="s">
        <v>18</v>
      </c>
      <c r="S687" s="5">
        <v>0.746</v>
      </c>
      <c r="T687" s="5">
        <v>70.123999999999995</v>
      </c>
    </row>
    <row r="688" spans="1:20" x14ac:dyDescent="0.2">
      <c r="A688" s="3">
        <v>133000000</v>
      </c>
      <c r="B688" s="4" t="s">
        <v>19</v>
      </c>
      <c r="C688" s="3">
        <v>4</v>
      </c>
      <c r="D688" s="3">
        <f>IF(Tableau2[[#This Row],[Parent]]="oui",Tableau2[[#This Row],[Niveau]]+1,IF(B687="oui",Tableau2[[#This Row],[Niveau]]+1,D687))</f>
        <v>5</v>
      </c>
      <c r="E688" s="3" cm="1">
        <f t="array" ref="E688">MIN(IFERROR(IF(D688-{0;1;2;3;4;5;6;7}&gt;=0,MATCH(D688-{0;1;2;3;4;5;6;7},D689:D$828,0)-1,""),""))</f>
        <v>0</v>
      </c>
      <c r="F688" s="4" t="s">
        <v>20</v>
      </c>
      <c r="G688" s="4" t="s">
        <v>586</v>
      </c>
      <c r="H688" s="4" t="s">
        <v>587</v>
      </c>
      <c r="I688" s="4" t="s">
        <v>18</v>
      </c>
      <c r="J688" s="4" t="s">
        <v>588</v>
      </c>
      <c r="K688" s="5">
        <v>94</v>
      </c>
      <c r="L688" s="5">
        <v>5.93</v>
      </c>
      <c r="M688" s="5">
        <f>IFERROR(_xlfn.XLOOKUP(Tableau2[[#This Row],[Groupe rem. article]],remises!$B$2:$B$5,remises!$C$2:$C$5),0)</f>
        <v>0.25</v>
      </c>
      <c r="N688" s="5">
        <f t="shared" si="10"/>
        <v>0</v>
      </c>
      <c r="O688" s="5" t="str">
        <f ca="1">IFERROR(SUM(OFFSET(Tableau2[[#This Row],[MLP]],1,1,Tableau2[[#This Row],[nb sous niveau]],1)),"")</f>
        <v/>
      </c>
      <c r="P688" s="5">
        <f>IF(Tableau2[[#This Row],[Type Ligne Richel]]="détail",Tableau2[[#This Row],[Quantité Totale]]*Tableau2[[#This Row],[Prix unitaire HT]]*(1-Tableau2[[#This Row],[% remise ligne]])*(1+Tableau2[[#This Row],[comm]]),"")</f>
        <v>418.06499999999994</v>
      </c>
      <c r="Q688" s="5" cm="1">
        <f t="array" aca="1" ref="Q68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418.06499999999994</v>
      </c>
      <c r="R688" s="4" t="s">
        <v>365</v>
      </c>
      <c r="S688" s="5">
        <v>0.746</v>
      </c>
      <c r="T688" s="5">
        <v>70.123999999999995</v>
      </c>
    </row>
    <row r="689" spans="1:20" x14ac:dyDescent="0.2">
      <c r="A689" s="3">
        <v>134000000</v>
      </c>
      <c r="B689" s="4" t="s">
        <v>14</v>
      </c>
      <c r="C689" s="3">
        <v>1</v>
      </c>
      <c r="D689" s="3">
        <f>IF(Tableau2[[#This Row],[Parent]]="oui",Tableau2[[#This Row],[Niveau]]+1,IF(B688="oui",Tableau2[[#This Row],[Niveau]]+1,D688))</f>
        <v>2</v>
      </c>
      <c r="E689" s="3" cm="1">
        <f t="array" ref="E689">MIN(IFERROR(IF(D689-{0;1;2;3;4;5;6;7}&gt;=0,MATCH(D689-{0;1;2;3;4;5;6;7},D690:D$828,0)-1,""),""))</f>
        <v>14</v>
      </c>
      <c r="F689" s="4" t="s">
        <v>15</v>
      </c>
      <c r="G689" s="4" t="s">
        <v>18</v>
      </c>
      <c r="H689" s="4" t="s">
        <v>589</v>
      </c>
      <c r="I689" s="4" t="s">
        <v>18</v>
      </c>
      <c r="J689" s="4" t="s">
        <v>18</v>
      </c>
      <c r="K689" s="5">
        <v>1</v>
      </c>
      <c r="L689" s="5">
        <v>1567.48</v>
      </c>
      <c r="M689" s="5">
        <f>IFERROR(_xlfn.XLOOKUP(Tableau2[[#This Row],[Groupe rem. article]],remises!$B$2:$B$5,remises!$C$2:$C$5),0)</f>
        <v>0</v>
      </c>
      <c r="N689" s="5">
        <f t="shared" si="10"/>
        <v>0</v>
      </c>
      <c r="O689" s="5">
        <f ca="1">IFERROR(SUM(OFFSET(Tableau2[[#This Row],[MLP]],1,1,Tableau2[[#This Row],[nb sous niveau]],1)),"")</f>
        <v>677.16647999999998</v>
      </c>
      <c r="P689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89" s="5" cm="1">
        <f t="array" aca="1" ref="Q68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677.16647999999998</v>
      </c>
      <c r="R689" s="4" t="s">
        <v>18</v>
      </c>
      <c r="S689" s="5">
        <v>15.263999999999999</v>
      </c>
      <c r="T689" s="5">
        <v>228.43639999999999</v>
      </c>
    </row>
    <row r="690" spans="1:20" x14ac:dyDescent="0.2">
      <c r="A690" s="3">
        <v>135000000</v>
      </c>
      <c r="B690" s="4" t="s">
        <v>14</v>
      </c>
      <c r="C690" s="3">
        <v>2</v>
      </c>
      <c r="D690" s="3">
        <f>IF(Tableau2[[#This Row],[Parent]]="oui",Tableau2[[#This Row],[Niveau]]+1,IF(B689="oui",Tableau2[[#This Row],[Niveau]]+1,D689))</f>
        <v>3</v>
      </c>
      <c r="E690" s="3" cm="1">
        <f t="array" ref="E690">MIN(IFERROR(IF(D690-{0;1;2;3;4;5;6;7}&gt;=0,MATCH(D690-{0;1;2;3;4;5;6;7},D691:D$828,0)-1,""),""))</f>
        <v>6</v>
      </c>
      <c r="F690" s="4" t="s">
        <v>23</v>
      </c>
      <c r="G690" s="4" t="s">
        <v>590</v>
      </c>
      <c r="H690" s="4" t="s">
        <v>591</v>
      </c>
      <c r="I690" s="4" t="s">
        <v>18</v>
      </c>
      <c r="J690" s="4" t="s">
        <v>18</v>
      </c>
      <c r="K690" s="5">
        <v>4</v>
      </c>
      <c r="L690" s="5">
        <v>36.049999999999997</v>
      </c>
      <c r="M690" s="5">
        <f>IFERROR(_xlfn.XLOOKUP(Tableau2[[#This Row],[Groupe rem. article]],remises!$B$2:$B$5,remises!$C$2:$C$5),0)</f>
        <v>0.57999999999999996</v>
      </c>
      <c r="N690" s="5">
        <f t="shared" si="10"/>
        <v>0</v>
      </c>
      <c r="O690" s="5">
        <f ca="1">IFERROR(SUM(OFFSET(Tableau2[[#This Row],[MLP]],1,1,Tableau2[[#This Row],[nb sous niveau]],1)),"")</f>
        <v>67.225999999999999</v>
      </c>
      <c r="P690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90" s="5" cm="1">
        <f t="array" aca="1" ref="Q69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67.225999999999999</v>
      </c>
      <c r="R690" s="4" t="s">
        <v>26</v>
      </c>
      <c r="S690" s="5">
        <v>6.0350000000000001</v>
      </c>
      <c r="T690" s="5">
        <v>24.824000000000002</v>
      </c>
    </row>
    <row r="691" spans="1:20" x14ac:dyDescent="0.2">
      <c r="A691" s="3">
        <v>135010000</v>
      </c>
      <c r="B691" s="4" t="s">
        <v>19</v>
      </c>
      <c r="C691" s="3">
        <v>3</v>
      </c>
      <c r="D691" s="3">
        <f>IF(Tableau2[[#This Row],[Parent]]="oui",Tableau2[[#This Row],[Niveau]]+1,IF(B690="oui",Tableau2[[#This Row],[Niveau]]+1,D690))</f>
        <v>4</v>
      </c>
      <c r="E691" s="3" cm="1">
        <f t="array" ref="E691">MIN(IFERROR(IF(D691-{0;1;2;3;4;5;6;7}&gt;=0,MATCH(D691-{0;1;2;3;4;5;6;7},D692:D$828,0)-1,""),""))</f>
        <v>0</v>
      </c>
      <c r="F691" s="4" t="s">
        <v>20</v>
      </c>
      <c r="G691" s="4" t="s">
        <v>438</v>
      </c>
      <c r="H691" s="4" t="s">
        <v>439</v>
      </c>
      <c r="I691" s="4" t="s">
        <v>18</v>
      </c>
      <c r="J691" s="4" t="s">
        <v>18</v>
      </c>
      <c r="K691" s="5">
        <v>4</v>
      </c>
      <c r="L691" s="5">
        <v>31.05</v>
      </c>
      <c r="M691" s="5">
        <f>IFERROR(_xlfn.XLOOKUP(Tableau2[[#This Row],[Groupe rem. article]],remises!$B$2:$B$5,remises!$C$2:$C$5),0)</f>
        <v>0.53</v>
      </c>
      <c r="N691" s="5">
        <f t="shared" si="10"/>
        <v>0</v>
      </c>
      <c r="O691" s="5" t="str">
        <f ca="1">IFERROR(SUM(OFFSET(Tableau2[[#This Row],[MLP]],1,1,Tableau2[[#This Row],[nb sous niveau]],1)),"")</f>
        <v/>
      </c>
      <c r="P691" s="5">
        <f>IF(Tableau2[[#This Row],[Type Ligne Richel]]="détail",Tableau2[[#This Row],[Quantité Totale]]*Tableau2[[#This Row],[Prix unitaire HT]]*(1-Tableau2[[#This Row],[% remise ligne]])*(1+Tableau2[[#This Row],[comm]]),"")</f>
        <v>58.373999999999995</v>
      </c>
      <c r="Q691" s="5" cm="1">
        <f t="array" aca="1" ref="Q69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58.373999999999995</v>
      </c>
      <c r="R691" s="4" t="s">
        <v>35</v>
      </c>
      <c r="S691" s="5">
        <v>5.88</v>
      </c>
      <c r="T691" s="5">
        <v>23.52</v>
      </c>
    </row>
    <row r="692" spans="1:20" x14ac:dyDescent="0.2">
      <c r="A692" s="3">
        <v>135020000</v>
      </c>
      <c r="B692" s="4" t="s">
        <v>19</v>
      </c>
      <c r="C692" s="3">
        <v>3</v>
      </c>
      <c r="D692" s="3">
        <f>IF(Tableau2[[#This Row],[Parent]]="oui",Tableau2[[#This Row],[Niveau]]+1,IF(B691="oui",Tableau2[[#This Row],[Niveau]]+1,D691))</f>
        <v>4</v>
      </c>
      <c r="E692" s="3" cm="1">
        <f t="array" ref="E692">MIN(IFERROR(IF(D692-{0;1;2;3;4;5;6;7}&gt;=0,MATCH(D692-{0;1;2;3;4;5;6;7},D693:D$828,0)-1,""),""))</f>
        <v>0</v>
      </c>
      <c r="F692" s="4" t="s">
        <v>20</v>
      </c>
      <c r="G692" s="4" t="s">
        <v>274</v>
      </c>
      <c r="H692" s="4" t="s">
        <v>275</v>
      </c>
      <c r="I692" s="4" t="s">
        <v>18</v>
      </c>
      <c r="J692" s="4" t="s">
        <v>18</v>
      </c>
      <c r="K692" s="5">
        <v>8</v>
      </c>
      <c r="L692" s="5">
        <v>0.65</v>
      </c>
      <c r="M692" s="5">
        <f>IFERROR(_xlfn.XLOOKUP(Tableau2[[#This Row],[Groupe rem. article]],remises!$B$2:$B$5,remises!$C$2:$C$5),0)</f>
        <v>0.53</v>
      </c>
      <c r="N692" s="5">
        <f t="shared" si="10"/>
        <v>0</v>
      </c>
      <c r="O692" s="5" t="str">
        <f ca="1">IFERROR(SUM(OFFSET(Tableau2[[#This Row],[MLP]],1,1,Tableau2[[#This Row],[nb sous niveau]],1)),"")</f>
        <v/>
      </c>
      <c r="P692" s="5">
        <f>IF(Tableau2[[#This Row],[Type Ligne Richel]]="détail",Tableau2[[#This Row],[Quantité Totale]]*Tableau2[[#This Row],[Prix unitaire HT]]*(1-Tableau2[[#This Row],[% remise ligne]])*(1+Tableau2[[#This Row],[comm]]),"")</f>
        <v>2.444</v>
      </c>
      <c r="Q692" s="5" cm="1">
        <f t="array" aca="1" ref="Q69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2.444</v>
      </c>
      <c r="R692" s="4" t="s">
        <v>35</v>
      </c>
      <c r="S692" s="5">
        <v>0.06</v>
      </c>
      <c r="T692" s="5">
        <v>0.48</v>
      </c>
    </row>
    <row r="693" spans="1:20" x14ac:dyDescent="0.2">
      <c r="A693" s="3">
        <v>135030000</v>
      </c>
      <c r="B693" s="4" t="s">
        <v>19</v>
      </c>
      <c r="C693" s="3">
        <v>3</v>
      </c>
      <c r="D693" s="3">
        <f>IF(Tableau2[[#This Row],[Parent]]="oui",Tableau2[[#This Row],[Niveau]]+1,IF(B692="oui",Tableau2[[#This Row],[Niveau]]+1,D692))</f>
        <v>4</v>
      </c>
      <c r="E693" s="3" cm="1">
        <f t="array" ref="E693">MIN(IFERROR(IF(D693-{0;1;2;3;4;5;6;7}&gt;=0,MATCH(D693-{0;1;2;3;4;5;6;7},D694:D$828,0)-1,""),""))</f>
        <v>0</v>
      </c>
      <c r="F693" s="4" t="s">
        <v>20</v>
      </c>
      <c r="G693" s="4" t="s">
        <v>197</v>
      </c>
      <c r="H693" s="4" t="s">
        <v>198</v>
      </c>
      <c r="I693" s="4" t="s">
        <v>18</v>
      </c>
      <c r="J693" s="4" t="s">
        <v>18</v>
      </c>
      <c r="K693" s="5">
        <v>8</v>
      </c>
      <c r="L693" s="5">
        <v>1.37</v>
      </c>
      <c r="M693" s="5">
        <f>IFERROR(_xlfn.XLOOKUP(Tableau2[[#This Row],[Groupe rem. article]],remises!$B$2:$B$5,remises!$C$2:$C$5),0)</f>
        <v>0.57999999999999996</v>
      </c>
      <c r="N693" s="5">
        <f t="shared" si="10"/>
        <v>0</v>
      </c>
      <c r="O693" s="5" t="str">
        <f ca="1">IFERROR(SUM(OFFSET(Tableau2[[#This Row],[MLP]],1,1,Tableau2[[#This Row],[nb sous niveau]],1)),"")</f>
        <v/>
      </c>
      <c r="P693" s="5">
        <f>IF(Tableau2[[#This Row],[Type Ligne Richel]]="détail",Tableau2[[#This Row],[Quantité Totale]]*Tableau2[[#This Row],[Prix unitaire HT]]*(1-Tableau2[[#This Row],[% remise ligne]])*(1+Tableau2[[#This Row],[comm]]),"")</f>
        <v>4.6032000000000011</v>
      </c>
      <c r="Q693" s="5" cm="1">
        <f t="array" aca="1" ref="Q69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4.6032000000000011</v>
      </c>
      <c r="R693" s="4" t="s">
        <v>26</v>
      </c>
      <c r="S693" s="5">
        <v>0.08</v>
      </c>
      <c r="T693" s="5">
        <v>0.64</v>
      </c>
    </row>
    <row r="694" spans="1:20" x14ac:dyDescent="0.2">
      <c r="A694" s="3">
        <v>135040000</v>
      </c>
      <c r="B694" s="4" t="s">
        <v>19</v>
      </c>
      <c r="C694" s="3">
        <v>3</v>
      </c>
      <c r="D694" s="3">
        <f>IF(Tableau2[[#This Row],[Parent]]="oui",Tableau2[[#This Row],[Niveau]]+1,IF(B693="oui",Tableau2[[#This Row],[Niveau]]+1,D693))</f>
        <v>4</v>
      </c>
      <c r="E694" s="3" cm="1">
        <f t="array" ref="E694">MIN(IFERROR(IF(D694-{0;1;2;3;4;5;6;7}&gt;=0,MATCH(D694-{0;1;2;3;4;5;6;7},D695:D$828,0)-1,""),""))</f>
        <v>0</v>
      </c>
      <c r="F694" s="4" t="s">
        <v>20</v>
      </c>
      <c r="G694" s="4" t="s">
        <v>40</v>
      </c>
      <c r="H694" s="4" t="s">
        <v>41</v>
      </c>
      <c r="I694" s="4" t="s">
        <v>18</v>
      </c>
      <c r="J694" s="4" t="s">
        <v>18</v>
      </c>
      <c r="K694" s="5">
        <v>8</v>
      </c>
      <c r="L694" s="5">
        <v>0.16</v>
      </c>
      <c r="M694" s="5">
        <f>IFERROR(_xlfn.XLOOKUP(Tableau2[[#This Row],[Groupe rem. article]],remises!$B$2:$B$5,remises!$C$2:$C$5),0)</f>
        <v>0.53</v>
      </c>
      <c r="N694" s="5">
        <f t="shared" si="10"/>
        <v>0</v>
      </c>
      <c r="O694" s="5" t="str">
        <f ca="1">IFERROR(SUM(OFFSET(Tableau2[[#This Row],[MLP]],1,1,Tableau2[[#This Row],[nb sous niveau]],1)),"")</f>
        <v/>
      </c>
      <c r="P694" s="5">
        <f>IF(Tableau2[[#This Row],[Type Ligne Richel]]="détail",Tableau2[[#This Row],[Quantité Totale]]*Tableau2[[#This Row],[Prix unitaire HT]]*(1-Tableau2[[#This Row],[% remise ligne]])*(1+Tableau2[[#This Row],[comm]]),"")</f>
        <v>0.60160000000000002</v>
      </c>
      <c r="Q694" s="5" cm="1">
        <f t="array" aca="1" ref="Q69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0.60160000000000002</v>
      </c>
      <c r="R694" s="4" t="s">
        <v>35</v>
      </c>
      <c r="S694" s="5">
        <v>7.0000000000000001E-3</v>
      </c>
      <c r="T694" s="5">
        <v>5.6000000000000001E-2</v>
      </c>
    </row>
    <row r="695" spans="1:20" x14ac:dyDescent="0.2">
      <c r="A695" s="3">
        <v>135050000</v>
      </c>
      <c r="B695" s="4" t="s">
        <v>19</v>
      </c>
      <c r="C695" s="3">
        <v>3</v>
      </c>
      <c r="D695" s="3">
        <f>IF(Tableau2[[#This Row],[Parent]]="oui",Tableau2[[#This Row],[Niveau]]+1,IF(B694="oui",Tableau2[[#This Row],[Niveau]]+1,D694))</f>
        <v>4</v>
      </c>
      <c r="E695" s="3" cm="1">
        <f t="array" ref="E695">MIN(IFERROR(IF(D695-{0;1;2;3;4;5;6;7}&gt;=0,MATCH(D695-{0;1;2;3;4;5;6;7},D696:D$828,0)-1,""),""))</f>
        <v>0</v>
      </c>
      <c r="F695" s="4" t="s">
        <v>20</v>
      </c>
      <c r="G695" s="4" t="s">
        <v>300</v>
      </c>
      <c r="H695" s="4" t="s">
        <v>301</v>
      </c>
      <c r="I695" s="4" t="s">
        <v>18</v>
      </c>
      <c r="J695" s="4" t="s">
        <v>18</v>
      </c>
      <c r="K695" s="5">
        <v>16</v>
      </c>
      <c r="L695" s="5">
        <v>0.09</v>
      </c>
      <c r="M695" s="5">
        <f>IFERROR(_xlfn.XLOOKUP(Tableau2[[#This Row],[Groupe rem. article]],remises!$B$2:$B$5,remises!$C$2:$C$5),0)</f>
        <v>0.53</v>
      </c>
      <c r="N695" s="5">
        <f t="shared" si="10"/>
        <v>0</v>
      </c>
      <c r="O695" s="5" t="str">
        <f ca="1">IFERROR(SUM(OFFSET(Tableau2[[#This Row],[MLP]],1,1,Tableau2[[#This Row],[nb sous niveau]],1)),"")</f>
        <v/>
      </c>
      <c r="P695" s="5">
        <f>IF(Tableau2[[#This Row],[Type Ligne Richel]]="détail",Tableau2[[#This Row],[Quantité Totale]]*Tableau2[[#This Row],[Prix unitaire HT]]*(1-Tableau2[[#This Row],[% remise ligne]])*(1+Tableau2[[#This Row],[comm]]),"")</f>
        <v>0.67679999999999996</v>
      </c>
      <c r="Q695" s="5" cm="1">
        <f t="array" aca="1" ref="Q69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0.67679999999999996</v>
      </c>
      <c r="R695" s="4" t="s">
        <v>35</v>
      </c>
      <c r="S695" s="5">
        <v>5.0000000000000001E-3</v>
      </c>
      <c r="T695" s="5">
        <v>0.08</v>
      </c>
    </row>
    <row r="696" spans="1:20" x14ac:dyDescent="0.2">
      <c r="A696" s="3">
        <v>135060000</v>
      </c>
      <c r="B696" s="4" t="s">
        <v>19</v>
      </c>
      <c r="C696" s="3">
        <v>3</v>
      </c>
      <c r="D696" s="3">
        <f>IF(Tableau2[[#This Row],[Parent]]="oui",Tableau2[[#This Row],[Niveau]]+1,IF(B695="oui",Tableau2[[#This Row],[Niveau]]+1,D695))</f>
        <v>4</v>
      </c>
      <c r="E696" s="3" cm="1">
        <f t="array" ref="E696">MIN(IFERROR(IF(D696-{0;1;2;3;4;5;6;7}&gt;=0,MATCH(D696-{0;1;2;3;4;5;6;7},D697:D$828,0)-1,""),""))</f>
        <v>0</v>
      </c>
      <c r="F696" s="4" t="s">
        <v>20</v>
      </c>
      <c r="G696" s="4" t="s">
        <v>56</v>
      </c>
      <c r="H696" s="4" t="s">
        <v>57</v>
      </c>
      <c r="I696" s="4" t="s">
        <v>18</v>
      </c>
      <c r="J696" s="4" t="s">
        <v>18</v>
      </c>
      <c r="K696" s="5">
        <v>16</v>
      </c>
      <c r="L696" s="5">
        <v>7.0000000000000007E-2</v>
      </c>
      <c r="M696" s="5">
        <f>IFERROR(_xlfn.XLOOKUP(Tableau2[[#This Row],[Groupe rem. article]],remises!$B$2:$B$5,remises!$C$2:$C$5),0)</f>
        <v>0.53</v>
      </c>
      <c r="N696" s="5">
        <f t="shared" si="10"/>
        <v>0</v>
      </c>
      <c r="O696" s="5" t="str">
        <f ca="1">IFERROR(SUM(OFFSET(Tableau2[[#This Row],[MLP]],1,1,Tableau2[[#This Row],[nb sous niveau]],1)),"")</f>
        <v/>
      </c>
      <c r="P696" s="5">
        <f>IF(Tableau2[[#This Row],[Type Ligne Richel]]="détail",Tableau2[[#This Row],[Quantité Totale]]*Tableau2[[#This Row],[Prix unitaire HT]]*(1-Tableau2[[#This Row],[% remise ligne]])*(1+Tableau2[[#This Row],[comm]]),"")</f>
        <v>0.52639999999999998</v>
      </c>
      <c r="Q696" s="5" cm="1">
        <f t="array" aca="1" ref="Q69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0.52639999999999998</v>
      </c>
      <c r="R696" s="4" t="s">
        <v>35</v>
      </c>
      <c r="S696" s="5">
        <v>3.0000000000000001E-3</v>
      </c>
      <c r="T696" s="5">
        <v>4.8000000000000001E-2</v>
      </c>
    </row>
    <row r="697" spans="1:20" x14ac:dyDescent="0.2">
      <c r="A697" s="3">
        <v>136000000</v>
      </c>
      <c r="B697" s="4" t="s">
        <v>14</v>
      </c>
      <c r="C697" s="3">
        <v>2</v>
      </c>
      <c r="D697" s="3">
        <f>IF(Tableau2[[#This Row],[Parent]]="oui",Tableau2[[#This Row],[Niveau]]+1,IF(B696="oui",Tableau2[[#This Row],[Niveau]]+1,D696))</f>
        <v>3</v>
      </c>
      <c r="E697" s="3" cm="1">
        <f t="array" ref="E697">MIN(IFERROR(IF(D697-{0;1;2;3;4;5;6;7}&gt;=0,MATCH(D697-{0;1;2;3;4;5;6;7},D698:D$828,0)-1,""),""))</f>
        <v>6</v>
      </c>
      <c r="F697" s="4" t="s">
        <v>23</v>
      </c>
      <c r="G697" s="4" t="s">
        <v>592</v>
      </c>
      <c r="H697" s="4" t="s">
        <v>593</v>
      </c>
      <c r="I697" s="4" t="s">
        <v>18</v>
      </c>
      <c r="J697" s="4" t="s">
        <v>18</v>
      </c>
      <c r="K697" s="5">
        <v>4</v>
      </c>
      <c r="L697" s="5">
        <v>355.82</v>
      </c>
      <c r="M697" s="5">
        <f>IFERROR(_xlfn.XLOOKUP(Tableau2[[#This Row],[Groupe rem. article]],remises!$B$2:$B$5,remises!$C$2:$C$5),0)</f>
        <v>0.57999999999999996</v>
      </c>
      <c r="N697" s="5">
        <f t="shared" si="10"/>
        <v>0</v>
      </c>
      <c r="O697" s="5">
        <f ca="1">IFERROR(SUM(OFFSET(Tableau2[[#This Row],[MLP]],1,1,Tableau2[[#This Row],[nb sous niveau]],1)),"")</f>
        <v>609.94047999999998</v>
      </c>
      <c r="P697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697" s="5" cm="1">
        <f t="array" aca="1" ref="Q69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609.94047999999998</v>
      </c>
      <c r="R697" s="4" t="s">
        <v>26</v>
      </c>
      <c r="S697" s="5">
        <v>9.2289999999999992</v>
      </c>
      <c r="T697" s="5">
        <v>203.61240000000001</v>
      </c>
    </row>
    <row r="698" spans="1:20" x14ac:dyDescent="0.2">
      <c r="A698" s="3">
        <v>136010000</v>
      </c>
      <c r="B698" s="4" t="s">
        <v>19</v>
      </c>
      <c r="C698" s="3">
        <v>3</v>
      </c>
      <c r="D698" s="3">
        <f>IF(Tableau2[[#This Row],[Parent]]="oui",Tableau2[[#This Row],[Niveau]]+1,IF(B697="oui",Tableau2[[#This Row],[Niveau]]+1,D697))</f>
        <v>4</v>
      </c>
      <c r="E698" s="3" cm="1">
        <f t="array" ref="E698">MIN(IFERROR(IF(D698-{0;1;2;3;4;5;6;7}&gt;=0,MATCH(D698-{0;1;2;3;4;5;6;7},D699:D$828,0)-1,""),""))</f>
        <v>0</v>
      </c>
      <c r="F698" s="4" t="s">
        <v>20</v>
      </c>
      <c r="G698" s="4" t="s">
        <v>252</v>
      </c>
      <c r="H698" s="4" t="s">
        <v>253</v>
      </c>
      <c r="I698" s="4" t="s">
        <v>18</v>
      </c>
      <c r="J698" s="4" t="s">
        <v>18</v>
      </c>
      <c r="K698" s="5">
        <v>28</v>
      </c>
      <c r="L698" s="5">
        <v>27.43</v>
      </c>
      <c r="M698" s="5">
        <f>IFERROR(_xlfn.XLOOKUP(Tableau2[[#This Row],[Groupe rem. article]],remises!$B$2:$B$5,remises!$C$2:$C$5),0)</f>
        <v>0.57999999999999996</v>
      </c>
      <c r="N698" s="5">
        <f t="shared" si="10"/>
        <v>0</v>
      </c>
      <c r="O698" s="5" t="str">
        <f ca="1">IFERROR(SUM(OFFSET(Tableau2[[#This Row],[MLP]],1,1,Tableau2[[#This Row],[nb sous niveau]],1)),"")</f>
        <v/>
      </c>
      <c r="P698" s="5">
        <f>IF(Tableau2[[#This Row],[Type Ligne Richel]]="détail",Tableau2[[#This Row],[Quantité Totale]]*Tableau2[[#This Row],[Prix unitaire HT]]*(1-Tableau2[[#This Row],[% remise ligne]])*(1+Tableau2[[#This Row],[comm]]),"")</f>
        <v>322.57679999999999</v>
      </c>
      <c r="Q698" s="5" cm="1">
        <f t="array" aca="1" ref="Q69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322.57679999999999</v>
      </c>
      <c r="R698" s="4" t="s">
        <v>26</v>
      </c>
      <c r="S698" s="5">
        <v>4.12</v>
      </c>
      <c r="T698" s="5">
        <v>115.36</v>
      </c>
    </row>
    <row r="699" spans="1:20" x14ac:dyDescent="0.2">
      <c r="A699" s="3">
        <v>136020000</v>
      </c>
      <c r="B699" s="4" t="s">
        <v>19</v>
      </c>
      <c r="C699" s="3">
        <v>3</v>
      </c>
      <c r="D699" s="3">
        <f>IF(Tableau2[[#This Row],[Parent]]="oui",Tableau2[[#This Row],[Niveau]]+1,IF(B698="oui",Tableau2[[#This Row],[Niveau]]+1,D698))</f>
        <v>4</v>
      </c>
      <c r="E699" s="3" cm="1">
        <f t="array" ref="E699">MIN(IFERROR(IF(D699-{0;1;2;3;4;5;6;7}&gt;=0,MATCH(D699-{0;1;2;3;4;5;6;7},D700:D$828,0)-1,""),""))</f>
        <v>0</v>
      </c>
      <c r="F699" s="4" t="s">
        <v>20</v>
      </c>
      <c r="G699" s="4" t="s">
        <v>205</v>
      </c>
      <c r="H699" s="4" t="s">
        <v>206</v>
      </c>
      <c r="I699" s="4" t="s">
        <v>18</v>
      </c>
      <c r="J699" s="4" t="s">
        <v>18</v>
      </c>
      <c r="K699" s="5">
        <v>46.8</v>
      </c>
      <c r="L699" s="5">
        <v>2.73</v>
      </c>
      <c r="M699" s="5">
        <f>IFERROR(_xlfn.XLOOKUP(Tableau2[[#This Row],[Groupe rem. article]],remises!$B$2:$B$5,remises!$C$2:$C$5),0)</f>
        <v>0.53</v>
      </c>
      <c r="N699" s="5">
        <f t="shared" si="10"/>
        <v>0</v>
      </c>
      <c r="O699" s="5" t="str">
        <f ca="1">IFERROR(SUM(OFFSET(Tableau2[[#This Row],[MLP]],1,1,Tableau2[[#This Row],[nb sous niveau]],1)),"")</f>
        <v/>
      </c>
      <c r="P699" s="5">
        <f>IF(Tableau2[[#This Row],[Type Ligne Richel]]="détail",Tableau2[[#This Row],[Quantité Totale]]*Tableau2[[#This Row],[Prix unitaire HT]]*(1-Tableau2[[#This Row],[% remise ligne]])*(1+Tableau2[[#This Row],[comm]]),"")</f>
        <v>60.049079999999996</v>
      </c>
      <c r="Q699" s="5" cm="1">
        <f t="array" aca="1" ref="Q69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60.049079999999996</v>
      </c>
      <c r="R699" s="4" t="s">
        <v>35</v>
      </c>
      <c r="S699" s="5">
        <v>0.3</v>
      </c>
      <c r="T699" s="5">
        <v>14.04</v>
      </c>
    </row>
    <row r="700" spans="1:20" x14ac:dyDescent="0.2">
      <c r="A700" s="3">
        <v>136030000</v>
      </c>
      <c r="B700" s="4" t="s">
        <v>19</v>
      </c>
      <c r="C700" s="3">
        <v>3</v>
      </c>
      <c r="D700" s="3">
        <f>IF(Tableau2[[#This Row],[Parent]]="oui",Tableau2[[#This Row],[Niveau]]+1,IF(B699="oui",Tableau2[[#This Row],[Niveau]]+1,D699))</f>
        <v>4</v>
      </c>
      <c r="E700" s="3" cm="1">
        <f t="array" ref="E700">MIN(IFERROR(IF(D700-{0;1;2;3;4;5;6;7}&gt;=0,MATCH(D700-{0;1;2;3;4;5;6;7},D701:D$828,0)-1,""),""))</f>
        <v>0</v>
      </c>
      <c r="F700" s="4" t="s">
        <v>20</v>
      </c>
      <c r="G700" s="4" t="s">
        <v>207</v>
      </c>
      <c r="H700" s="4" t="s">
        <v>208</v>
      </c>
      <c r="I700" s="4" t="s">
        <v>18</v>
      </c>
      <c r="J700" s="4" t="s">
        <v>18</v>
      </c>
      <c r="K700" s="5">
        <v>46.8</v>
      </c>
      <c r="L700" s="5">
        <v>1.45</v>
      </c>
      <c r="M700" s="5">
        <f>IFERROR(_xlfn.XLOOKUP(Tableau2[[#This Row],[Groupe rem. article]],remises!$B$2:$B$5,remises!$C$2:$C$5),0)</f>
        <v>0.53</v>
      </c>
      <c r="N700" s="5">
        <f t="shared" si="10"/>
        <v>0</v>
      </c>
      <c r="O700" s="5" t="str">
        <f ca="1">IFERROR(SUM(OFFSET(Tableau2[[#This Row],[MLP]],1,1,Tableau2[[#This Row],[nb sous niveau]],1)),"")</f>
        <v/>
      </c>
      <c r="P700" s="5">
        <f>IF(Tableau2[[#This Row],[Type Ligne Richel]]="détail",Tableau2[[#This Row],[Quantité Totale]]*Tableau2[[#This Row],[Prix unitaire HT]]*(1-Tableau2[[#This Row],[% remise ligne]])*(1+Tableau2[[#This Row],[comm]]),"")</f>
        <v>31.894199999999998</v>
      </c>
      <c r="Q700" s="5" cm="1">
        <f t="array" aca="1" ref="Q70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31.894199999999998</v>
      </c>
      <c r="R700" s="4" t="s">
        <v>35</v>
      </c>
      <c r="S700" s="5">
        <v>0.14299999999999999</v>
      </c>
      <c r="T700" s="5">
        <v>6.6924000000000001</v>
      </c>
    </row>
    <row r="701" spans="1:20" x14ac:dyDescent="0.2">
      <c r="A701" s="3">
        <v>136040000</v>
      </c>
      <c r="B701" s="4" t="s">
        <v>19</v>
      </c>
      <c r="C701" s="3">
        <v>3</v>
      </c>
      <c r="D701" s="3">
        <f>IF(Tableau2[[#This Row],[Parent]]="oui",Tableau2[[#This Row],[Niveau]]+1,IF(B700="oui",Tableau2[[#This Row],[Niveau]]+1,D700))</f>
        <v>4</v>
      </c>
      <c r="E701" s="3" cm="1">
        <f t="array" ref="E701">MIN(IFERROR(IF(D701-{0;1;2;3;4;5;6;7}&gt;=0,MATCH(D701-{0;1;2;3;4;5;6;7},D702:D$828,0)-1,""),""))</f>
        <v>0</v>
      </c>
      <c r="F701" s="4" t="s">
        <v>20</v>
      </c>
      <c r="G701" s="4" t="s">
        <v>187</v>
      </c>
      <c r="H701" s="4" t="s">
        <v>188</v>
      </c>
      <c r="I701" s="4" t="s">
        <v>18</v>
      </c>
      <c r="J701" s="4" t="s">
        <v>18</v>
      </c>
      <c r="K701" s="5">
        <v>560</v>
      </c>
      <c r="L701" s="5">
        <v>0.06</v>
      </c>
      <c r="M701" s="5">
        <f>IFERROR(_xlfn.XLOOKUP(Tableau2[[#This Row],[Groupe rem. article]],remises!$B$2:$B$5,remises!$C$2:$C$5),0)</f>
        <v>0.53</v>
      </c>
      <c r="N701" s="5">
        <f t="shared" si="10"/>
        <v>0</v>
      </c>
      <c r="O701" s="5" t="str">
        <f ca="1">IFERROR(SUM(OFFSET(Tableau2[[#This Row],[MLP]],1,1,Tableau2[[#This Row],[nb sous niveau]],1)),"")</f>
        <v/>
      </c>
      <c r="P701" s="5">
        <f>IF(Tableau2[[#This Row],[Type Ligne Richel]]="détail",Tableau2[[#This Row],[Quantité Totale]]*Tableau2[[#This Row],[Prix unitaire HT]]*(1-Tableau2[[#This Row],[% remise ligne]])*(1+Tableau2[[#This Row],[comm]]),"")</f>
        <v>15.792</v>
      </c>
      <c r="Q701" s="5" cm="1">
        <f t="array" aca="1" ref="Q70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15.792</v>
      </c>
      <c r="R701" s="4" t="s">
        <v>35</v>
      </c>
      <c r="S701" s="5">
        <v>3.0000000000000001E-3</v>
      </c>
      <c r="T701" s="5">
        <v>1.68</v>
      </c>
    </row>
    <row r="702" spans="1:20" x14ac:dyDescent="0.2">
      <c r="A702" s="3">
        <v>136050000</v>
      </c>
      <c r="B702" s="4" t="s">
        <v>19</v>
      </c>
      <c r="C702" s="3">
        <v>3</v>
      </c>
      <c r="D702" s="3">
        <f>IF(Tableau2[[#This Row],[Parent]]="oui",Tableau2[[#This Row],[Niveau]]+1,IF(B701="oui",Tableau2[[#This Row],[Niveau]]+1,D701))</f>
        <v>4</v>
      </c>
      <c r="E702" s="3" cm="1">
        <f t="array" ref="E702">MIN(IFERROR(IF(D702-{0;1;2;3;4;5;6;7}&gt;=0,MATCH(D702-{0;1;2;3;4;5;6;7},D703:D$828,0)-1,""),""))</f>
        <v>0</v>
      </c>
      <c r="F702" s="4" t="s">
        <v>20</v>
      </c>
      <c r="G702" s="4" t="s">
        <v>56</v>
      </c>
      <c r="H702" s="4" t="s">
        <v>57</v>
      </c>
      <c r="I702" s="4" t="s">
        <v>18</v>
      </c>
      <c r="J702" s="4" t="s">
        <v>18</v>
      </c>
      <c r="K702" s="5">
        <v>200</v>
      </c>
      <c r="L702" s="5">
        <v>7.0000000000000007E-2</v>
      </c>
      <c r="M702" s="5">
        <f>IFERROR(_xlfn.XLOOKUP(Tableau2[[#This Row],[Groupe rem. article]],remises!$B$2:$B$5,remises!$C$2:$C$5),0)</f>
        <v>0.53</v>
      </c>
      <c r="N702" s="5">
        <f t="shared" si="10"/>
        <v>0</v>
      </c>
      <c r="O702" s="5" t="str">
        <f ca="1">IFERROR(SUM(OFFSET(Tableau2[[#This Row],[MLP]],1,1,Tableau2[[#This Row],[nb sous niveau]],1)),"")</f>
        <v/>
      </c>
      <c r="P702" s="5">
        <f>IF(Tableau2[[#This Row],[Type Ligne Richel]]="détail",Tableau2[[#This Row],[Quantité Totale]]*Tableau2[[#This Row],[Prix unitaire HT]]*(1-Tableau2[[#This Row],[% remise ligne]])*(1+Tableau2[[#This Row],[comm]]),"")</f>
        <v>6.58</v>
      </c>
      <c r="Q702" s="5" cm="1">
        <f t="array" aca="1" ref="Q70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6.58</v>
      </c>
      <c r="R702" s="4" t="s">
        <v>35</v>
      </c>
      <c r="S702" s="5">
        <v>3.0000000000000001E-3</v>
      </c>
      <c r="T702" s="5">
        <v>0.6</v>
      </c>
    </row>
    <row r="703" spans="1:20" x14ac:dyDescent="0.2">
      <c r="A703" s="3">
        <v>136060000</v>
      </c>
      <c r="B703" s="4" t="s">
        <v>19</v>
      </c>
      <c r="C703" s="3">
        <v>3</v>
      </c>
      <c r="D703" s="3">
        <f>IF(Tableau2[[#This Row],[Parent]]="oui",Tableau2[[#This Row],[Niveau]]+1,IF(B702="oui",Tableau2[[#This Row],[Niveau]]+1,D702))</f>
        <v>4</v>
      </c>
      <c r="E703" s="3" cm="1">
        <f t="array" ref="E703">MIN(IFERROR(IF(D703-{0;1;2;3;4;5;6;7}&gt;=0,MATCH(D703-{0;1;2;3;4;5;6;7},D704:D$828,0)-1,""),""))</f>
        <v>0</v>
      </c>
      <c r="F703" s="4" t="s">
        <v>20</v>
      </c>
      <c r="G703" s="4" t="s">
        <v>390</v>
      </c>
      <c r="H703" s="4" t="s">
        <v>391</v>
      </c>
      <c r="I703" s="4" t="s">
        <v>18</v>
      </c>
      <c r="J703" s="4" t="s">
        <v>18</v>
      </c>
      <c r="K703" s="5">
        <v>14</v>
      </c>
      <c r="L703" s="5">
        <v>29.43</v>
      </c>
      <c r="M703" s="5">
        <f>IFERROR(_xlfn.XLOOKUP(Tableau2[[#This Row],[Groupe rem. article]],remises!$B$2:$B$5,remises!$C$2:$C$5),0)</f>
        <v>0.57999999999999996</v>
      </c>
      <c r="N703" s="5">
        <f t="shared" si="10"/>
        <v>0</v>
      </c>
      <c r="O703" s="5" t="str">
        <f ca="1">IFERROR(SUM(OFFSET(Tableau2[[#This Row],[MLP]],1,1,Tableau2[[#This Row],[nb sous niveau]],1)),"")</f>
        <v/>
      </c>
      <c r="P703" s="5">
        <f>IF(Tableau2[[#This Row],[Type Ligne Richel]]="détail",Tableau2[[#This Row],[Quantité Totale]]*Tableau2[[#This Row],[Prix unitaire HT]]*(1-Tableau2[[#This Row],[% remise ligne]])*(1+Tableau2[[#This Row],[comm]]),"")</f>
        <v>173.04840000000002</v>
      </c>
      <c r="Q703" s="5" cm="1">
        <f t="array" aca="1" ref="Q70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173.04840000000002</v>
      </c>
      <c r="R703" s="4" t="s">
        <v>26</v>
      </c>
      <c r="S703" s="5">
        <v>4.66</v>
      </c>
      <c r="T703" s="5">
        <v>65.239999999999995</v>
      </c>
    </row>
    <row r="704" spans="1:20" x14ac:dyDescent="0.2">
      <c r="A704" s="3">
        <v>137000000</v>
      </c>
      <c r="B704" s="4" t="s">
        <v>14</v>
      </c>
      <c r="C704" s="3">
        <v>1</v>
      </c>
      <c r="D704" s="3">
        <f>IF(Tableau2[[#This Row],[Parent]]="oui",Tableau2[[#This Row],[Niveau]]+1,IF(B703="oui",Tableau2[[#This Row],[Niveau]]+1,D703))</f>
        <v>2</v>
      </c>
      <c r="E704" s="3" cm="1">
        <f t="array" ref="E704">MIN(IFERROR(IF(D704-{0;1;2;3;4;5;6;7}&gt;=0,MATCH(D704-{0;1;2;3;4;5;6;7},D705:D$828,0)-1,""),""))</f>
        <v>38</v>
      </c>
      <c r="F704" s="4" t="s">
        <v>15</v>
      </c>
      <c r="G704" s="4" t="s">
        <v>18</v>
      </c>
      <c r="H704" s="4" t="s">
        <v>594</v>
      </c>
      <c r="I704" s="4" t="s">
        <v>18</v>
      </c>
      <c r="J704" s="4" t="s">
        <v>18</v>
      </c>
      <c r="K704" s="5">
        <v>1</v>
      </c>
      <c r="L704" s="5">
        <v>3388.17</v>
      </c>
      <c r="M704" s="5">
        <f>IFERROR(_xlfn.XLOOKUP(Tableau2[[#This Row],[Groupe rem. article]],remises!$B$2:$B$5,remises!$C$2:$C$5),0)</f>
        <v>0</v>
      </c>
      <c r="N704" s="5">
        <f t="shared" ref="N704:N767" si="11">$N$1</f>
        <v>0</v>
      </c>
      <c r="O704" s="5">
        <f ca="1">IFERROR(SUM(OFFSET(Tableau2[[#This Row],[MLP]],1,1,Tableau2[[#This Row],[nb sous niveau]],1)),"")</f>
        <v>2522.1990999999998</v>
      </c>
      <c r="P70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04" s="5" cm="1">
        <f t="array" aca="1" ref="Q70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2522.1990999999998</v>
      </c>
      <c r="R704" s="4" t="s">
        <v>18</v>
      </c>
      <c r="S704" s="5">
        <v>20.120999999999999</v>
      </c>
      <c r="T704" s="5">
        <v>20.334</v>
      </c>
    </row>
    <row r="705" spans="1:20" x14ac:dyDescent="0.2">
      <c r="A705" s="3">
        <v>138000000</v>
      </c>
      <c r="B705" s="4" t="s">
        <v>14</v>
      </c>
      <c r="C705" s="3">
        <v>2</v>
      </c>
      <c r="D705" s="3">
        <f>IF(Tableau2[[#This Row],[Parent]]="oui",Tableau2[[#This Row],[Niveau]]+1,IF(B704="oui",Tableau2[[#This Row],[Niveau]]+1,D704))</f>
        <v>3</v>
      </c>
      <c r="E705" s="3" cm="1">
        <f t="array" ref="E705">MIN(IFERROR(IF(D705-{0;1;2;3;4;5;6;7}&gt;=0,MATCH(D705-{0;1;2;3;4;5;6;7},D706:D$828,0)-1,""),""))</f>
        <v>3</v>
      </c>
      <c r="F705" s="4" t="s">
        <v>15</v>
      </c>
      <c r="G705" s="4" t="s">
        <v>18</v>
      </c>
      <c r="H705" s="4" t="s">
        <v>595</v>
      </c>
      <c r="I705" s="4" t="s">
        <v>18</v>
      </c>
      <c r="J705" s="4" t="s">
        <v>18</v>
      </c>
      <c r="K705" s="5">
        <v>1</v>
      </c>
      <c r="L705" s="5">
        <v>1303.6300000000001</v>
      </c>
      <c r="M705" s="5">
        <f>IFERROR(_xlfn.XLOOKUP(Tableau2[[#This Row],[Groupe rem. article]],remises!$B$2:$B$5,remises!$C$2:$C$5),0)</f>
        <v>0</v>
      </c>
      <c r="N705" s="5">
        <f t="shared" si="11"/>
        <v>0</v>
      </c>
      <c r="O705" s="5">
        <f ca="1">IFERROR(SUM(OFFSET(Tableau2[[#This Row],[MLP]],1,1,Tableau2[[#This Row],[nb sous niveau]],1)),"")</f>
        <v>977.72249999999997</v>
      </c>
      <c r="P705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05" s="5" cm="1">
        <f t="array" aca="1" ref="Q70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977.72249999999997</v>
      </c>
      <c r="R705" s="4" t="s">
        <v>18</v>
      </c>
      <c r="S705" s="5">
        <v>12.3</v>
      </c>
      <c r="T705" s="5">
        <v>12.3</v>
      </c>
    </row>
    <row r="706" spans="1:20" x14ac:dyDescent="0.2">
      <c r="A706" s="3">
        <v>139000000</v>
      </c>
      <c r="B706" s="4" t="s">
        <v>19</v>
      </c>
      <c r="C706" s="3">
        <v>3</v>
      </c>
      <c r="D706" s="3">
        <f>IF(Tableau2[[#This Row],[Parent]]="oui",Tableau2[[#This Row],[Niveau]]+1,IF(B705="oui",Tableau2[[#This Row],[Niveau]]+1,D705))</f>
        <v>4</v>
      </c>
      <c r="E706" s="3" cm="1">
        <f t="array" ref="E706">MIN(IFERROR(IF(D706-{0;1;2;3;4;5;6;7}&gt;=0,MATCH(D706-{0;1;2;3;4;5;6;7},D707:D$828,0)-1,""),""))</f>
        <v>0</v>
      </c>
      <c r="F706" s="4" t="s">
        <v>20</v>
      </c>
      <c r="G706" s="4" t="s">
        <v>596</v>
      </c>
      <c r="H706" s="4" t="s">
        <v>597</v>
      </c>
      <c r="I706" s="4" t="s">
        <v>18</v>
      </c>
      <c r="J706" s="4" t="s">
        <v>18</v>
      </c>
      <c r="K706" s="5">
        <v>1</v>
      </c>
      <c r="L706" s="5">
        <v>421.15</v>
      </c>
      <c r="M706" s="5">
        <f>IFERROR(_xlfn.XLOOKUP(Tableau2[[#This Row],[Groupe rem. article]],remises!$B$2:$B$5,remises!$C$2:$C$5),0)</f>
        <v>0.25</v>
      </c>
      <c r="N706" s="5">
        <f t="shared" si="11"/>
        <v>0</v>
      </c>
      <c r="O706" s="5" t="str">
        <f ca="1">IFERROR(SUM(OFFSET(Tableau2[[#This Row],[MLP]],1,1,Tableau2[[#This Row],[nb sous niveau]],1)),"")</f>
        <v/>
      </c>
      <c r="P706" s="5">
        <f>IF(Tableau2[[#This Row],[Type Ligne Richel]]="détail",Tableau2[[#This Row],[Quantité Totale]]*Tableau2[[#This Row],[Prix unitaire HT]]*(1-Tableau2[[#This Row],[% remise ligne]])*(1+Tableau2[[#This Row],[comm]]),"")</f>
        <v>315.86249999999995</v>
      </c>
      <c r="Q706" s="5" cm="1">
        <f t="array" aca="1" ref="Q70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315.86249999999995</v>
      </c>
      <c r="R706" s="4" t="s">
        <v>64</v>
      </c>
      <c r="S706" s="5">
        <v>5</v>
      </c>
      <c r="T706" s="5">
        <v>5</v>
      </c>
    </row>
    <row r="707" spans="1:20" x14ac:dyDescent="0.2">
      <c r="A707" s="3">
        <v>140000000</v>
      </c>
      <c r="B707" s="4" t="s">
        <v>19</v>
      </c>
      <c r="C707" s="3">
        <v>3</v>
      </c>
      <c r="D707" s="3">
        <f>IF(Tableau2[[#This Row],[Parent]]="oui",Tableau2[[#This Row],[Niveau]]+1,IF(B706="oui",Tableau2[[#This Row],[Niveau]]+1,D706))</f>
        <v>4</v>
      </c>
      <c r="E707" s="3" cm="1">
        <f t="array" ref="E707">MIN(IFERROR(IF(D707-{0;1;2;3;4;5;6;7}&gt;=0,MATCH(D707-{0;1;2;3;4;5;6;7},D708:D$828,0)-1,""),""))</f>
        <v>0</v>
      </c>
      <c r="F707" s="4" t="s">
        <v>20</v>
      </c>
      <c r="G707" s="4" t="s">
        <v>598</v>
      </c>
      <c r="H707" s="4" t="s">
        <v>599</v>
      </c>
      <c r="I707" s="4" t="s">
        <v>18</v>
      </c>
      <c r="J707" s="4" t="s">
        <v>18</v>
      </c>
      <c r="K707" s="5">
        <v>1</v>
      </c>
      <c r="L707" s="5">
        <v>226.14</v>
      </c>
      <c r="M707" s="5">
        <f>IFERROR(_xlfn.XLOOKUP(Tableau2[[#This Row],[Groupe rem. article]],remises!$B$2:$B$5,remises!$C$2:$C$5),0)</f>
        <v>0.25</v>
      </c>
      <c r="N707" s="5">
        <f t="shared" si="11"/>
        <v>0</v>
      </c>
      <c r="O707" s="5" t="str">
        <f ca="1">IFERROR(SUM(OFFSET(Tableau2[[#This Row],[MLP]],1,1,Tableau2[[#This Row],[nb sous niveau]],1)),"")</f>
        <v/>
      </c>
      <c r="P707" s="5">
        <f>IF(Tableau2[[#This Row],[Type Ligne Richel]]="détail",Tableau2[[#This Row],[Quantité Totale]]*Tableau2[[#This Row],[Prix unitaire HT]]*(1-Tableau2[[#This Row],[% remise ligne]])*(1+Tableau2[[#This Row],[comm]]),"")</f>
        <v>169.60499999999999</v>
      </c>
      <c r="Q707" s="5" cm="1">
        <f t="array" aca="1" ref="Q70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169.60499999999999</v>
      </c>
      <c r="R707" s="4" t="s">
        <v>64</v>
      </c>
      <c r="S707" s="5">
        <v>5</v>
      </c>
      <c r="T707" s="5">
        <v>5</v>
      </c>
    </row>
    <row r="708" spans="1:20" x14ac:dyDescent="0.2">
      <c r="A708" s="3">
        <v>141000000</v>
      </c>
      <c r="B708" s="4" t="s">
        <v>19</v>
      </c>
      <c r="C708" s="3">
        <v>3</v>
      </c>
      <c r="D708" s="3">
        <f>IF(Tableau2[[#This Row],[Parent]]="oui",Tableau2[[#This Row],[Niveau]]+1,IF(B707="oui",Tableau2[[#This Row],[Niveau]]+1,D707))</f>
        <v>4</v>
      </c>
      <c r="E708" s="3" cm="1">
        <f t="array" ref="E708">MIN(IFERROR(IF(D708-{0;1;2;3;4;5;6;7}&gt;=0,MATCH(D708-{0;1;2;3;4;5;6;7},D709:D$828,0)-1,""),""))</f>
        <v>0</v>
      </c>
      <c r="F708" s="4" t="s">
        <v>20</v>
      </c>
      <c r="G708" s="4" t="s">
        <v>600</v>
      </c>
      <c r="H708" s="4" t="s">
        <v>601</v>
      </c>
      <c r="I708" s="4" t="s">
        <v>18</v>
      </c>
      <c r="J708" s="4" t="s">
        <v>18</v>
      </c>
      <c r="K708" s="5">
        <v>1</v>
      </c>
      <c r="L708" s="5">
        <v>656.34</v>
      </c>
      <c r="M708" s="5">
        <f>IFERROR(_xlfn.XLOOKUP(Tableau2[[#This Row],[Groupe rem. article]],remises!$B$2:$B$5,remises!$C$2:$C$5),0)</f>
        <v>0.25</v>
      </c>
      <c r="N708" s="5">
        <f t="shared" si="11"/>
        <v>0</v>
      </c>
      <c r="O708" s="5" t="str">
        <f ca="1">IFERROR(SUM(OFFSET(Tableau2[[#This Row],[MLP]],1,1,Tableau2[[#This Row],[nb sous niveau]],1)),"")</f>
        <v/>
      </c>
      <c r="P708" s="5">
        <f>IF(Tableau2[[#This Row],[Type Ligne Richel]]="détail",Tableau2[[#This Row],[Quantité Totale]]*Tableau2[[#This Row],[Prix unitaire HT]]*(1-Tableau2[[#This Row],[% remise ligne]])*(1+Tableau2[[#This Row],[comm]]),"")</f>
        <v>492.255</v>
      </c>
      <c r="Q708" s="5" cm="1">
        <f t="array" aca="1" ref="Q70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492.255</v>
      </c>
      <c r="R708" s="4" t="s">
        <v>64</v>
      </c>
      <c r="S708" s="5">
        <v>2.2999999999999998</v>
      </c>
      <c r="T708" s="5">
        <v>2.2999999999999998</v>
      </c>
    </row>
    <row r="709" spans="1:20" x14ac:dyDescent="0.2">
      <c r="A709" s="3">
        <v>142000000</v>
      </c>
      <c r="B709" s="4" t="s">
        <v>14</v>
      </c>
      <c r="C709" s="3">
        <v>2</v>
      </c>
      <c r="D709" s="3">
        <f>IF(Tableau2[[#This Row],[Parent]]="oui",Tableau2[[#This Row],[Niveau]]+1,IF(B708="oui",Tableau2[[#This Row],[Niveau]]+1,D708))</f>
        <v>3</v>
      </c>
      <c r="E709" s="3" cm="1">
        <f t="array" ref="E709">MIN(IFERROR(IF(D709-{0;1;2;3;4;5;6;7}&gt;=0,MATCH(D709-{0;1;2;3;4;5;6;7},D710:D$828,0)-1,""),""))</f>
        <v>2</v>
      </c>
      <c r="F709" s="4" t="s">
        <v>15</v>
      </c>
      <c r="G709" s="4" t="s">
        <v>18</v>
      </c>
      <c r="H709" s="4" t="s">
        <v>602</v>
      </c>
      <c r="I709" s="4" t="s">
        <v>18</v>
      </c>
      <c r="J709" s="4" t="s">
        <v>18</v>
      </c>
      <c r="K709" s="5">
        <v>1</v>
      </c>
      <c r="L709" s="5">
        <v>1266.45</v>
      </c>
      <c r="M709" s="5">
        <f>IFERROR(_xlfn.XLOOKUP(Tableau2[[#This Row],[Groupe rem. article]],remises!$B$2:$B$5,remises!$C$2:$C$5),0)</f>
        <v>0</v>
      </c>
      <c r="N709" s="5">
        <f t="shared" si="11"/>
        <v>0</v>
      </c>
      <c r="O709" s="5">
        <f ca="1">IFERROR(SUM(OFFSET(Tableau2[[#This Row],[MLP]],1,1,Tableau2[[#This Row],[nb sous niveau]],1)),"")</f>
        <v>949.83750000000009</v>
      </c>
      <c r="P709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09" s="5" cm="1">
        <f t="array" aca="1" ref="Q70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949.83750000000009</v>
      </c>
      <c r="R709" s="4" t="s">
        <v>18</v>
      </c>
      <c r="S709" s="5">
        <v>2</v>
      </c>
      <c r="T709" s="5">
        <v>2</v>
      </c>
    </row>
    <row r="710" spans="1:20" x14ac:dyDescent="0.2">
      <c r="A710" s="3">
        <v>143000000</v>
      </c>
      <c r="B710" s="4" t="s">
        <v>14</v>
      </c>
      <c r="C710" s="3">
        <v>3</v>
      </c>
      <c r="D710" s="3">
        <f>IF(Tableau2[[#This Row],[Parent]]="oui",Tableau2[[#This Row],[Niveau]]+1,IF(B709="oui",Tableau2[[#This Row],[Niveau]]+1,D709))</f>
        <v>4</v>
      </c>
      <c r="E710" s="3" cm="1">
        <f t="array" ref="E710">MIN(IFERROR(IF(D710-{0;1;2;3;4;5;6;7}&gt;=0,MATCH(D710-{0;1;2;3;4;5;6;7},D711:D$828,0)-1,""),""))</f>
        <v>1</v>
      </c>
      <c r="F710" s="4" t="s">
        <v>23</v>
      </c>
      <c r="G710" s="4" t="s">
        <v>603</v>
      </c>
      <c r="H710" s="4" t="s">
        <v>604</v>
      </c>
      <c r="I710" s="4" t="s">
        <v>18</v>
      </c>
      <c r="J710" s="4" t="s">
        <v>18</v>
      </c>
      <c r="K710" s="5">
        <v>1</v>
      </c>
      <c r="L710" s="5">
        <v>1266.45</v>
      </c>
      <c r="M710" s="5">
        <f>IFERROR(_xlfn.XLOOKUP(Tableau2[[#This Row],[Groupe rem. article]],remises!$B$2:$B$5,remises!$C$2:$C$5),0)</f>
        <v>0</v>
      </c>
      <c r="N710" s="5">
        <f t="shared" si="11"/>
        <v>0</v>
      </c>
      <c r="O710" s="5">
        <f ca="1">IFERROR(SUM(OFFSET(Tableau2[[#This Row],[MLP]],1,1,Tableau2[[#This Row],[nb sous niveau]],1)),"")</f>
        <v>949.83750000000009</v>
      </c>
      <c r="P710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10" s="5" cm="1">
        <f t="array" aca="1" ref="Q71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949.83750000000009</v>
      </c>
      <c r="R710" s="4" t="s">
        <v>18</v>
      </c>
      <c r="S710" s="5">
        <v>2</v>
      </c>
      <c r="T710" s="5">
        <v>2</v>
      </c>
    </row>
    <row r="711" spans="1:20" x14ac:dyDescent="0.2">
      <c r="A711" s="3">
        <v>143010000</v>
      </c>
      <c r="B711" s="4" t="s">
        <v>19</v>
      </c>
      <c r="C711" s="3">
        <v>4</v>
      </c>
      <c r="D711" s="3">
        <f>IF(Tableau2[[#This Row],[Parent]]="oui",Tableau2[[#This Row],[Niveau]]+1,IF(B710="oui",Tableau2[[#This Row],[Niveau]]+1,D710))</f>
        <v>5</v>
      </c>
      <c r="E711" s="3" cm="1">
        <f t="array" ref="E711">MIN(IFERROR(IF(D711-{0;1;2;3;4;5;6;7}&gt;=0,MATCH(D711-{0;1;2;3;4;5;6;7},D712:D$828,0)-1,""),""))</f>
        <v>0</v>
      </c>
      <c r="F711" s="4" t="s">
        <v>20</v>
      </c>
      <c r="G711" s="4" t="s">
        <v>605</v>
      </c>
      <c r="H711" s="4" t="s">
        <v>606</v>
      </c>
      <c r="I711" s="4" t="s">
        <v>18</v>
      </c>
      <c r="J711" s="4" t="s">
        <v>18</v>
      </c>
      <c r="K711" s="5">
        <v>1</v>
      </c>
      <c r="L711" s="5">
        <v>1266.45</v>
      </c>
      <c r="M711" s="5">
        <f>IFERROR(_xlfn.XLOOKUP(Tableau2[[#This Row],[Groupe rem. article]],remises!$B$2:$B$5,remises!$C$2:$C$5),0)</f>
        <v>0.25</v>
      </c>
      <c r="N711" s="5">
        <f t="shared" si="11"/>
        <v>0</v>
      </c>
      <c r="O711" s="5" t="str">
        <f ca="1">IFERROR(SUM(OFFSET(Tableau2[[#This Row],[MLP]],1,1,Tableau2[[#This Row],[nb sous niveau]],1)),"")</f>
        <v/>
      </c>
      <c r="P711" s="5">
        <f>IF(Tableau2[[#This Row],[Type Ligne Richel]]="détail",Tableau2[[#This Row],[Quantité Totale]]*Tableau2[[#This Row],[Prix unitaire HT]]*(1-Tableau2[[#This Row],[% remise ligne]])*(1+Tableau2[[#This Row],[comm]]),"")</f>
        <v>949.83750000000009</v>
      </c>
      <c r="Q711" s="5" cm="1">
        <f t="array" aca="1" ref="Q71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949.83750000000009</v>
      </c>
      <c r="R711" s="4" t="s">
        <v>64</v>
      </c>
      <c r="S711" s="5">
        <v>2</v>
      </c>
      <c r="T711" s="5">
        <v>2</v>
      </c>
    </row>
    <row r="712" spans="1:20" x14ac:dyDescent="0.2">
      <c r="A712" s="3">
        <v>144000000</v>
      </c>
      <c r="B712" s="4" t="s">
        <v>14</v>
      </c>
      <c r="C712" s="3">
        <v>2</v>
      </c>
      <c r="D712" s="3">
        <f>IF(Tableau2[[#This Row],[Parent]]="oui",Tableau2[[#This Row],[Niveau]]+1,IF(B711="oui",Tableau2[[#This Row],[Niveau]]+1,D711))</f>
        <v>3</v>
      </c>
      <c r="E712" s="3" cm="1">
        <f t="array" ref="E712">MIN(IFERROR(IF(D712-{0;1;2;3;4;5;6;7}&gt;=0,MATCH(D712-{0;1;2;3;4;5;6;7},D713:D$828,0)-1,""),""))</f>
        <v>30</v>
      </c>
      <c r="F712" s="4" t="s">
        <v>15</v>
      </c>
      <c r="G712" s="4" t="s">
        <v>18</v>
      </c>
      <c r="H712" s="4" t="s">
        <v>607</v>
      </c>
      <c r="I712" s="4" t="s">
        <v>18</v>
      </c>
      <c r="J712" s="4" t="s">
        <v>18</v>
      </c>
      <c r="K712" s="5">
        <v>1</v>
      </c>
      <c r="L712" s="5">
        <v>818.09</v>
      </c>
      <c r="M712" s="5">
        <f>IFERROR(_xlfn.XLOOKUP(Tableau2[[#This Row],[Groupe rem. article]],remises!$B$2:$B$5,remises!$C$2:$C$5),0)</f>
        <v>0</v>
      </c>
      <c r="N712" s="5">
        <f t="shared" si="11"/>
        <v>0</v>
      </c>
      <c r="O712" s="5">
        <f ca="1">IFERROR(SUM(OFFSET(Tableau2[[#This Row],[MLP]],1,1,Tableau2[[#This Row],[nb sous niveau]],1)),"")</f>
        <v>594.63909999999987</v>
      </c>
      <c r="P712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12" s="5" cm="1">
        <f t="array" aca="1" ref="Q71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594.63909999999987</v>
      </c>
      <c r="R712" s="4" t="s">
        <v>18</v>
      </c>
      <c r="S712" s="5">
        <v>5.8209999999999997</v>
      </c>
      <c r="T712" s="5">
        <v>6.0339999999999998</v>
      </c>
    </row>
    <row r="713" spans="1:20" x14ac:dyDescent="0.2">
      <c r="A713" s="3">
        <v>145000000</v>
      </c>
      <c r="B713" s="4" t="s">
        <v>14</v>
      </c>
      <c r="C713" s="3">
        <v>3</v>
      </c>
      <c r="D713" s="3">
        <f>IF(Tableau2[[#This Row],[Parent]]="oui",Tableau2[[#This Row],[Niveau]]+1,IF(B712="oui",Tableau2[[#This Row],[Niveau]]+1,D712))</f>
        <v>4</v>
      </c>
      <c r="E713" s="3" cm="1">
        <f t="array" ref="E713">MIN(IFERROR(IF(D713-{0;1;2;3;4;5;6;7}&gt;=0,MATCH(D713-{0;1;2;3;4;5;6;7},D714:D$828,0)-1,""),""))</f>
        <v>4</v>
      </c>
      <c r="F713" s="4" t="s">
        <v>23</v>
      </c>
      <c r="G713" s="4" t="s">
        <v>608</v>
      </c>
      <c r="H713" s="4" t="s">
        <v>609</v>
      </c>
      <c r="I713" s="4" t="s">
        <v>18</v>
      </c>
      <c r="J713" s="4" t="s">
        <v>18</v>
      </c>
      <c r="K713" s="5">
        <v>1</v>
      </c>
      <c r="L713" s="5">
        <v>131.96</v>
      </c>
      <c r="M713" s="5">
        <f>IFERROR(_xlfn.XLOOKUP(Tableau2[[#This Row],[Groupe rem. article]],remises!$B$2:$B$5,remises!$C$2:$C$5),0)</f>
        <v>0</v>
      </c>
      <c r="N713" s="5">
        <f t="shared" si="11"/>
        <v>0</v>
      </c>
      <c r="O713" s="5">
        <f ca="1">IFERROR(SUM(OFFSET(Tableau2[[#This Row],[MLP]],1,1,Tableau2[[#This Row],[nb sous niveau]],1)),"")</f>
        <v>98.969999999999985</v>
      </c>
      <c r="P713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13" s="5" cm="1">
        <f t="array" aca="1" ref="Q71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98.969999999999985</v>
      </c>
      <c r="R713" s="4" t="s">
        <v>18</v>
      </c>
      <c r="S713" s="5">
        <v>0.379</v>
      </c>
      <c r="T713" s="5">
        <v>0.379</v>
      </c>
    </row>
    <row r="714" spans="1:20" x14ac:dyDescent="0.2">
      <c r="A714" s="3">
        <v>145010000</v>
      </c>
      <c r="B714" s="4" t="s">
        <v>19</v>
      </c>
      <c r="C714" s="3">
        <v>4</v>
      </c>
      <c r="D714" s="3">
        <f>IF(Tableau2[[#This Row],[Parent]]="oui",Tableau2[[#This Row],[Niveau]]+1,IF(B713="oui",Tableau2[[#This Row],[Niveau]]+1,D713))</f>
        <v>5</v>
      </c>
      <c r="E714" s="3" cm="1">
        <f t="array" ref="E714">MIN(IFERROR(IF(D714-{0;1;2;3;4;5;6;7}&gt;=0,MATCH(D714-{0;1;2;3;4;5;6;7},D715:D$828,0)-1,""),""))</f>
        <v>0</v>
      </c>
      <c r="F714" s="4" t="s">
        <v>20</v>
      </c>
      <c r="G714" s="4" t="s">
        <v>610</v>
      </c>
      <c r="H714" s="4" t="s">
        <v>611</v>
      </c>
      <c r="I714" s="4" t="s">
        <v>18</v>
      </c>
      <c r="J714" s="4" t="s">
        <v>18</v>
      </c>
      <c r="K714" s="5">
        <v>1</v>
      </c>
      <c r="L714" s="5">
        <v>127.09</v>
      </c>
      <c r="M714" s="5">
        <f>IFERROR(_xlfn.XLOOKUP(Tableau2[[#This Row],[Groupe rem. article]],remises!$B$2:$B$5,remises!$C$2:$C$5),0)</f>
        <v>0.25</v>
      </c>
      <c r="N714" s="5">
        <f t="shared" si="11"/>
        <v>0</v>
      </c>
      <c r="O714" s="5" t="str">
        <f ca="1">IFERROR(SUM(OFFSET(Tableau2[[#This Row],[MLP]],1,1,Tableau2[[#This Row],[nb sous niveau]],1)),"")</f>
        <v/>
      </c>
      <c r="P714" s="5">
        <f>IF(Tableau2[[#This Row],[Type Ligne Richel]]="détail",Tableau2[[#This Row],[Quantité Totale]]*Tableau2[[#This Row],[Prix unitaire HT]]*(1-Tableau2[[#This Row],[% remise ligne]])*(1+Tableau2[[#This Row],[comm]]),"")</f>
        <v>95.317499999999995</v>
      </c>
      <c r="Q714" s="5" cm="1">
        <f t="array" aca="1" ref="Q71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95.317499999999995</v>
      </c>
      <c r="R714" s="4" t="s">
        <v>64</v>
      </c>
      <c r="S714" s="5">
        <v>0.33500000000000002</v>
      </c>
      <c r="T714" s="5">
        <v>0.33500000000000002</v>
      </c>
    </row>
    <row r="715" spans="1:20" x14ac:dyDescent="0.2">
      <c r="A715" s="3">
        <v>145020000</v>
      </c>
      <c r="B715" s="4" t="s">
        <v>19</v>
      </c>
      <c r="C715" s="3">
        <v>4</v>
      </c>
      <c r="D715" s="3">
        <f>IF(Tableau2[[#This Row],[Parent]]="oui",Tableau2[[#This Row],[Niveau]]+1,IF(B714="oui",Tableau2[[#This Row],[Niveau]]+1,D714))</f>
        <v>5</v>
      </c>
      <c r="E715" s="3" cm="1">
        <f t="array" ref="E715">MIN(IFERROR(IF(D715-{0;1;2;3;4;5;6;7}&gt;=0,MATCH(D715-{0;1;2;3;4;5;6;7},D716:D$828,0)-1,""),""))</f>
        <v>0</v>
      </c>
      <c r="F715" s="4" t="s">
        <v>20</v>
      </c>
      <c r="G715" s="4" t="s">
        <v>612</v>
      </c>
      <c r="H715" s="4" t="s">
        <v>613</v>
      </c>
      <c r="I715" s="4" t="s">
        <v>18</v>
      </c>
      <c r="J715" s="4" t="s">
        <v>18</v>
      </c>
      <c r="K715" s="5">
        <v>1</v>
      </c>
      <c r="L715" s="5">
        <v>2.94</v>
      </c>
      <c r="M715" s="5">
        <f>IFERROR(_xlfn.XLOOKUP(Tableau2[[#This Row],[Groupe rem. article]],remises!$B$2:$B$5,remises!$C$2:$C$5),0)</f>
        <v>0.25</v>
      </c>
      <c r="N715" s="5">
        <f t="shared" si="11"/>
        <v>0</v>
      </c>
      <c r="O715" s="5" t="str">
        <f ca="1">IFERROR(SUM(OFFSET(Tableau2[[#This Row],[MLP]],1,1,Tableau2[[#This Row],[nb sous niveau]],1)),"")</f>
        <v/>
      </c>
      <c r="P715" s="5">
        <f>IF(Tableau2[[#This Row],[Type Ligne Richel]]="détail",Tableau2[[#This Row],[Quantité Totale]]*Tableau2[[#This Row],[Prix unitaire HT]]*(1-Tableau2[[#This Row],[% remise ligne]])*(1+Tableau2[[#This Row],[comm]]),"")</f>
        <v>2.2050000000000001</v>
      </c>
      <c r="Q715" s="5" cm="1">
        <f t="array" aca="1" ref="Q71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2.2050000000000001</v>
      </c>
      <c r="R715" s="4" t="s">
        <v>64</v>
      </c>
      <c r="S715" s="5">
        <v>3.5000000000000003E-2</v>
      </c>
      <c r="T715" s="5">
        <v>3.5000000000000003E-2</v>
      </c>
    </row>
    <row r="716" spans="1:20" x14ac:dyDescent="0.2">
      <c r="A716" s="3">
        <v>145030000</v>
      </c>
      <c r="B716" s="4" t="s">
        <v>19</v>
      </c>
      <c r="C716" s="3">
        <v>4</v>
      </c>
      <c r="D716" s="3">
        <f>IF(Tableau2[[#This Row],[Parent]]="oui",Tableau2[[#This Row],[Niveau]]+1,IF(B715="oui",Tableau2[[#This Row],[Niveau]]+1,D715))</f>
        <v>5</v>
      </c>
      <c r="E716" s="3" cm="1">
        <f t="array" ref="E716">MIN(IFERROR(IF(D716-{0;1;2;3;4;5;6;7}&gt;=0,MATCH(D716-{0;1;2;3;4;5;6;7},D717:D$828,0)-1,""),""))</f>
        <v>0</v>
      </c>
      <c r="F716" s="4" t="s">
        <v>20</v>
      </c>
      <c r="G716" s="4" t="s">
        <v>614</v>
      </c>
      <c r="H716" s="4" t="s">
        <v>615</v>
      </c>
      <c r="I716" s="4" t="s">
        <v>18</v>
      </c>
      <c r="J716" s="4" t="s">
        <v>18</v>
      </c>
      <c r="K716" s="5">
        <v>1</v>
      </c>
      <c r="L716" s="5">
        <v>1.34</v>
      </c>
      <c r="M716" s="5">
        <f>IFERROR(_xlfn.XLOOKUP(Tableau2[[#This Row],[Groupe rem. article]],remises!$B$2:$B$5,remises!$C$2:$C$5),0)</f>
        <v>0.25</v>
      </c>
      <c r="N716" s="5">
        <f t="shared" si="11"/>
        <v>0</v>
      </c>
      <c r="O716" s="5" t="str">
        <f ca="1">IFERROR(SUM(OFFSET(Tableau2[[#This Row],[MLP]],1,1,Tableau2[[#This Row],[nb sous niveau]],1)),"")</f>
        <v/>
      </c>
      <c r="P716" s="5">
        <f>IF(Tableau2[[#This Row],[Type Ligne Richel]]="détail",Tableau2[[#This Row],[Quantité Totale]]*Tableau2[[#This Row],[Prix unitaire HT]]*(1-Tableau2[[#This Row],[% remise ligne]])*(1+Tableau2[[#This Row],[comm]]),"")</f>
        <v>1.0050000000000001</v>
      </c>
      <c r="Q716" s="5" cm="1">
        <f t="array" aca="1" ref="Q71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1.0050000000000001</v>
      </c>
      <c r="R716" s="4" t="s">
        <v>64</v>
      </c>
      <c r="S716" s="5">
        <v>5.0000000000000001E-3</v>
      </c>
      <c r="T716" s="5">
        <v>5.0000000000000001E-3</v>
      </c>
    </row>
    <row r="717" spans="1:20" x14ac:dyDescent="0.2">
      <c r="A717" s="3">
        <v>145040000</v>
      </c>
      <c r="B717" s="4" t="s">
        <v>19</v>
      </c>
      <c r="C717" s="3">
        <v>4</v>
      </c>
      <c r="D717" s="3">
        <f>IF(Tableau2[[#This Row],[Parent]]="oui",Tableau2[[#This Row],[Niveau]]+1,IF(B716="oui",Tableau2[[#This Row],[Niveau]]+1,D716))</f>
        <v>5</v>
      </c>
      <c r="E717" s="3" cm="1">
        <f t="array" ref="E717">MIN(IFERROR(IF(D717-{0;1;2;3;4;5;6;7}&gt;=0,MATCH(D717-{0;1;2;3;4;5;6;7},D718:D$828,0)-1,""),""))</f>
        <v>0</v>
      </c>
      <c r="F717" s="4" t="s">
        <v>20</v>
      </c>
      <c r="G717" s="4" t="s">
        <v>616</v>
      </c>
      <c r="H717" s="4" t="s">
        <v>617</v>
      </c>
      <c r="I717" s="4" t="s">
        <v>18</v>
      </c>
      <c r="J717" s="4" t="s">
        <v>18</v>
      </c>
      <c r="K717" s="5">
        <v>1</v>
      </c>
      <c r="L717" s="5">
        <v>0.59</v>
      </c>
      <c r="M717" s="5">
        <f>IFERROR(_xlfn.XLOOKUP(Tableau2[[#This Row],[Groupe rem. article]],remises!$B$2:$B$5,remises!$C$2:$C$5),0)</f>
        <v>0.25</v>
      </c>
      <c r="N717" s="5">
        <f t="shared" si="11"/>
        <v>0</v>
      </c>
      <c r="O717" s="5" t="str">
        <f ca="1">IFERROR(SUM(OFFSET(Tableau2[[#This Row],[MLP]],1,1,Tableau2[[#This Row],[nb sous niveau]],1)),"")</f>
        <v/>
      </c>
      <c r="P717" s="5">
        <f>IF(Tableau2[[#This Row],[Type Ligne Richel]]="détail",Tableau2[[#This Row],[Quantité Totale]]*Tableau2[[#This Row],[Prix unitaire HT]]*(1-Tableau2[[#This Row],[% remise ligne]])*(1+Tableau2[[#This Row],[comm]]),"")</f>
        <v>0.4425</v>
      </c>
      <c r="Q717" s="5" cm="1">
        <f t="array" aca="1" ref="Q71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0.4425</v>
      </c>
      <c r="R717" s="4" t="s">
        <v>64</v>
      </c>
      <c r="S717" s="5">
        <v>4.0000000000000001E-3</v>
      </c>
      <c r="T717" s="5">
        <v>4.0000000000000001E-3</v>
      </c>
    </row>
    <row r="718" spans="1:20" x14ac:dyDescent="0.2">
      <c r="A718" s="3">
        <v>146000000</v>
      </c>
      <c r="B718" s="4" t="s">
        <v>14</v>
      </c>
      <c r="C718" s="3">
        <v>3</v>
      </c>
      <c r="D718" s="3">
        <f>IF(Tableau2[[#This Row],[Parent]]="oui",Tableau2[[#This Row],[Niveau]]+1,IF(B717="oui",Tableau2[[#This Row],[Niveau]]+1,D717))</f>
        <v>4</v>
      </c>
      <c r="E718" s="3" cm="1">
        <f t="array" ref="E718">MIN(IFERROR(IF(D718-{0;1;2;3;4;5;6;7}&gt;=0,MATCH(D718-{0;1;2;3;4;5;6;7},D719:D$828,0)-1,""),""))</f>
        <v>10</v>
      </c>
      <c r="F718" s="4" t="s">
        <v>23</v>
      </c>
      <c r="G718" s="4" t="s">
        <v>618</v>
      </c>
      <c r="H718" s="4" t="s">
        <v>619</v>
      </c>
      <c r="I718" s="4" t="s">
        <v>18</v>
      </c>
      <c r="J718" s="4" t="s">
        <v>18</v>
      </c>
      <c r="K718" s="5">
        <v>1</v>
      </c>
      <c r="L718" s="5">
        <v>209.23</v>
      </c>
      <c r="M718" s="5">
        <f>IFERROR(_xlfn.XLOOKUP(Tableau2[[#This Row],[Groupe rem. article]],remises!$B$2:$B$5,remises!$C$2:$C$5),0)</f>
        <v>0</v>
      </c>
      <c r="N718" s="5">
        <f t="shared" si="11"/>
        <v>0</v>
      </c>
      <c r="O718" s="5">
        <f ca="1">IFERROR(SUM(OFFSET(Tableau2[[#This Row],[MLP]],1,1,Tableau2[[#This Row],[nb sous niveau]],1)),"")</f>
        <v>148.15609999999998</v>
      </c>
      <c r="P718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18" s="5" cm="1">
        <f t="array" aca="1" ref="Q71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148.15609999999998</v>
      </c>
      <c r="R718" s="4" t="s">
        <v>18</v>
      </c>
      <c r="S718" s="5">
        <v>2.9239999999999999</v>
      </c>
      <c r="T718" s="5">
        <v>3.1080000000000001</v>
      </c>
    </row>
    <row r="719" spans="1:20" x14ac:dyDescent="0.2">
      <c r="A719" s="3">
        <v>146010000</v>
      </c>
      <c r="B719" s="4" t="s">
        <v>19</v>
      </c>
      <c r="C719" s="3">
        <v>4</v>
      </c>
      <c r="D719" s="3">
        <f>IF(Tableau2[[#This Row],[Parent]]="oui",Tableau2[[#This Row],[Niveau]]+1,IF(B718="oui",Tableau2[[#This Row],[Niveau]]+1,D718))</f>
        <v>5</v>
      </c>
      <c r="E719" s="3" cm="1">
        <f t="array" ref="E719">MIN(IFERROR(IF(D719-{0;1;2;3;4;5;6;7}&gt;=0,MATCH(D719-{0;1;2;3;4;5;6;7},D720:D$828,0)-1,""),""))</f>
        <v>0</v>
      </c>
      <c r="F719" s="4" t="s">
        <v>20</v>
      </c>
      <c r="G719" s="4" t="s">
        <v>620</v>
      </c>
      <c r="H719" s="4" t="s">
        <v>621</v>
      </c>
      <c r="I719" s="4" t="s">
        <v>18</v>
      </c>
      <c r="J719" s="4" t="s">
        <v>18</v>
      </c>
      <c r="K719" s="5">
        <v>1</v>
      </c>
      <c r="L719" s="5">
        <v>176.63</v>
      </c>
      <c r="M719" s="5">
        <f>IFERROR(_xlfn.XLOOKUP(Tableau2[[#This Row],[Groupe rem. article]],remises!$B$2:$B$5,remises!$C$2:$C$5),0)</f>
        <v>0.25</v>
      </c>
      <c r="N719" s="5">
        <f t="shared" si="11"/>
        <v>0</v>
      </c>
      <c r="O719" s="5" t="str">
        <f ca="1">IFERROR(SUM(OFFSET(Tableau2[[#This Row],[MLP]],1,1,Tableau2[[#This Row],[nb sous niveau]],1)),"")</f>
        <v/>
      </c>
      <c r="P719" s="5">
        <f>IF(Tableau2[[#This Row],[Type Ligne Richel]]="détail",Tableau2[[#This Row],[Quantité Totale]]*Tableau2[[#This Row],[Prix unitaire HT]]*(1-Tableau2[[#This Row],[% remise ligne]])*(1+Tableau2[[#This Row],[comm]]),"")</f>
        <v>132.4725</v>
      </c>
      <c r="Q719" s="5" cm="1">
        <f t="array" aca="1" ref="Q71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132.4725</v>
      </c>
      <c r="R719" s="4" t="s">
        <v>64</v>
      </c>
      <c r="S719" s="5">
        <v>0.375</v>
      </c>
      <c r="T719" s="5">
        <v>0.375</v>
      </c>
    </row>
    <row r="720" spans="1:20" x14ac:dyDescent="0.2">
      <c r="A720" s="3">
        <v>146020000</v>
      </c>
      <c r="B720" s="4" t="s">
        <v>19</v>
      </c>
      <c r="C720" s="3">
        <v>4</v>
      </c>
      <c r="D720" s="3">
        <f>IF(Tableau2[[#This Row],[Parent]]="oui",Tableau2[[#This Row],[Niveau]]+1,IF(B719="oui",Tableau2[[#This Row],[Niveau]]+1,D719))</f>
        <v>5</v>
      </c>
      <c r="E720" s="3" cm="1">
        <f t="array" ref="E720">MIN(IFERROR(IF(D720-{0;1;2;3;4;5;6;7}&gt;=0,MATCH(D720-{0;1;2;3;4;5;6;7},D721:D$828,0)-1,""),""))</f>
        <v>0</v>
      </c>
      <c r="F720" s="4" t="s">
        <v>20</v>
      </c>
      <c r="G720" s="4" t="s">
        <v>612</v>
      </c>
      <c r="H720" s="4" t="s">
        <v>613</v>
      </c>
      <c r="I720" s="4" t="s">
        <v>18</v>
      </c>
      <c r="J720" s="4" t="s">
        <v>18</v>
      </c>
      <c r="K720" s="5">
        <v>1</v>
      </c>
      <c r="L720" s="5">
        <v>2.94</v>
      </c>
      <c r="M720" s="5">
        <f>IFERROR(_xlfn.XLOOKUP(Tableau2[[#This Row],[Groupe rem. article]],remises!$B$2:$B$5,remises!$C$2:$C$5),0)</f>
        <v>0.25</v>
      </c>
      <c r="N720" s="5">
        <f t="shared" si="11"/>
        <v>0</v>
      </c>
      <c r="O720" s="5" t="str">
        <f ca="1">IFERROR(SUM(OFFSET(Tableau2[[#This Row],[MLP]],1,1,Tableau2[[#This Row],[nb sous niveau]],1)),"")</f>
        <v/>
      </c>
      <c r="P720" s="5">
        <f>IF(Tableau2[[#This Row],[Type Ligne Richel]]="détail",Tableau2[[#This Row],[Quantité Totale]]*Tableau2[[#This Row],[Prix unitaire HT]]*(1-Tableau2[[#This Row],[% remise ligne]])*(1+Tableau2[[#This Row],[comm]]),"")</f>
        <v>2.2050000000000001</v>
      </c>
      <c r="Q720" s="5" cm="1">
        <f t="array" aca="1" ref="Q72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2.2050000000000001</v>
      </c>
      <c r="R720" s="4" t="s">
        <v>64</v>
      </c>
      <c r="S720" s="5">
        <v>3.5000000000000003E-2</v>
      </c>
      <c r="T720" s="5">
        <v>3.5000000000000003E-2</v>
      </c>
    </row>
    <row r="721" spans="1:20" x14ac:dyDescent="0.2">
      <c r="A721" s="3">
        <v>146030000</v>
      </c>
      <c r="B721" s="4" t="s">
        <v>19</v>
      </c>
      <c r="C721" s="3">
        <v>4</v>
      </c>
      <c r="D721" s="3">
        <f>IF(Tableau2[[#This Row],[Parent]]="oui",Tableau2[[#This Row],[Niveau]]+1,IF(B720="oui",Tableau2[[#This Row],[Niveau]]+1,D720))</f>
        <v>5</v>
      </c>
      <c r="E721" s="3" cm="1">
        <f t="array" ref="E721">MIN(IFERROR(IF(D721-{0;1;2;3;4;5;6;7}&gt;=0,MATCH(D721-{0;1;2;3;4;5;6;7},D722:D$828,0)-1,""),""))</f>
        <v>0</v>
      </c>
      <c r="F721" s="4" t="s">
        <v>20</v>
      </c>
      <c r="G721" s="4" t="s">
        <v>614</v>
      </c>
      <c r="H721" s="4" t="s">
        <v>615</v>
      </c>
      <c r="I721" s="4" t="s">
        <v>18</v>
      </c>
      <c r="J721" s="4" t="s">
        <v>18</v>
      </c>
      <c r="K721" s="5">
        <v>1</v>
      </c>
      <c r="L721" s="5">
        <v>1.34</v>
      </c>
      <c r="M721" s="5">
        <f>IFERROR(_xlfn.XLOOKUP(Tableau2[[#This Row],[Groupe rem. article]],remises!$B$2:$B$5,remises!$C$2:$C$5),0)</f>
        <v>0.25</v>
      </c>
      <c r="N721" s="5">
        <f t="shared" si="11"/>
        <v>0</v>
      </c>
      <c r="O721" s="5" t="str">
        <f ca="1">IFERROR(SUM(OFFSET(Tableau2[[#This Row],[MLP]],1,1,Tableau2[[#This Row],[nb sous niveau]],1)),"")</f>
        <v/>
      </c>
      <c r="P721" s="5">
        <f>IF(Tableau2[[#This Row],[Type Ligne Richel]]="détail",Tableau2[[#This Row],[Quantité Totale]]*Tableau2[[#This Row],[Prix unitaire HT]]*(1-Tableau2[[#This Row],[% remise ligne]])*(1+Tableau2[[#This Row],[comm]]),"")</f>
        <v>1.0050000000000001</v>
      </c>
      <c r="Q721" s="5" cm="1">
        <f t="array" aca="1" ref="Q72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1.0050000000000001</v>
      </c>
      <c r="R721" s="4" t="s">
        <v>64</v>
      </c>
      <c r="S721" s="5">
        <v>5.0000000000000001E-3</v>
      </c>
      <c r="T721" s="5">
        <v>5.0000000000000001E-3</v>
      </c>
    </row>
    <row r="722" spans="1:20" x14ac:dyDescent="0.2">
      <c r="A722" s="3">
        <v>146040000</v>
      </c>
      <c r="B722" s="4" t="s">
        <v>19</v>
      </c>
      <c r="C722" s="3">
        <v>4</v>
      </c>
      <c r="D722" s="3">
        <f>IF(Tableau2[[#This Row],[Parent]]="oui",Tableau2[[#This Row],[Niveau]]+1,IF(B721="oui",Tableau2[[#This Row],[Niveau]]+1,D721))</f>
        <v>5</v>
      </c>
      <c r="E722" s="3" cm="1">
        <f t="array" ref="E722">MIN(IFERROR(IF(D722-{0;1;2;3;4;5;6;7}&gt;=0,MATCH(D722-{0;1;2;3;4;5;6;7},D723:D$828,0)-1,""),""))</f>
        <v>0</v>
      </c>
      <c r="F722" s="4" t="s">
        <v>20</v>
      </c>
      <c r="G722" s="4" t="s">
        <v>616</v>
      </c>
      <c r="H722" s="4" t="s">
        <v>617</v>
      </c>
      <c r="I722" s="4" t="s">
        <v>18</v>
      </c>
      <c r="J722" s="4" t="s">
        <v>18</v>
      </c>
      <c r="K722" s="5">
        <v>1</v>
      </c>
      <c r="L722" s="5">
        <v>0.59</v>
      </c>
      <c r="M722" s="5">
        <f>IFERROR(_xlfn.XLOOKUP(Tableau2[[#This Row],[Groupe rem. article]],remises!$B$2:$B$5,remises!$C$2:$C$5),0)</f>
        <v>0.25</v>
      </c>
      <c r="N722" s="5">
        <f t="shared" si="11"/>
        <v>0</v>
      </c>
      <c r="O722" s="5" t="str">
        <f ca="1">IFERROR(SUM(OFFSET(Tableau2[[#This Row],[MLP]],1,1,Tableau2[[#This Row],[nb sous niveau]],1)),"")</f>
        <v/>
      </c>
      <c r="P722" s="5">
        <f>IF(Tableau2[[#This Row],[Type Ligne Richel]]="détail",Tableau2[[#This Row],[Quantité Totale]]*Tableau2[[#This Row],[Prix unitaire HT]]*(1-Tableau2[[#This Row],[% remise ligne]])*(1+Tableau2[[#This Row],[comm]]),"")</f>
        <v>0.4425</v>
      </c>
      <c r="Q722" s="5" cm="1">
        <f t="array" aca="1" ref="Q72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0.4425</v>
      </c>
      <c r="R722" s="4" t="s">
        <v>64</v>
      </c>
      <c r="S722" s="5">
        <v>4.0000000000000001E-3</v>
      </c>
      <c r="T722" s="5">
        <v>4.0000000000000001E-3</v>
      </c>
    </row>
    <row r="723" spans="1:20" x14ac:dyDescent="0.2">
      <c r="A723" s="3">
        <v>146050000</v>
      </c>
      <c r="B723" s="4" t="s">
        <v>19</v>
      </c>
      <c r="C723" s="3">
        <v>4</v>
      </c>
      <c r="D723" s="3">
        <f>IF(Tableau2[[#This Row],[Parent]]="oui",Tableau2[[#This Row],[Niveau]]+1,IF(B722="oui",Tableau2[[#This Row],[Niveau]]+1,D722))</f>
        <v>5</v>
      </c>
      <c r="E723" s="3" cm="1">
        <f t="array" ref="E723">MIN(IFERROR(IF(D723-{0;1;2;3;4;5;6;7}&gt;=0,MATCH(D723-{0;1;2;3;4;5;6;7},D724:D$828,0)-1,""),""))</f>
        <v>0</v>
      </c>
      <c r="F723" s="4" t="s">
        <v>20</v>
      </c>
      <c r="G723" s="4" t="s">
        <v>56</v>
      </c>
      <c r="H723" s="4" t="s">
        <v>57</v>
      </c>
      <c r="I723" s="4" t="s">
        <v>18</v>
      </c>
      <c r="J723" s="4" t="s">
        <v>18</v>
      </c>
      <c r="K723" s="5">
        <v>5</v>
      </c>
      <c r="L723" s="5">
        <v>7.0000000000000007E-2</v>
      </c>
      <c r="M723" s="5">
        <f>IFERROR(_xlfn.XLOOKUP(Tableau2[[#This Row],[Groupe rem. article]],remises!$B$2:$B$5,remises!$C$2:$C$5),0)</f>
        <v>0.53</v>
      </c>
      <c r="N723" s="5">
        <f t="shared" si="11"/>
        <v>0</v>
      </c>
      <c r="O723" s="5" t="str">
        <f ca="1">IFERROR(SUM(OFFSET(Tableau2[[#This Row],[MLP]],1,1,Tableau2[[#This Row],[nb sous niveau]],1)),"")</f>
        <v/>
      </c>
      <c r="P723" s="5">
        <f>IF(Tableau2[[#This Row],[Type Ligne Richel]]="détail",Tableau2[[#This Row],[Quantité Totale]]*Tableau2[[#This Row],[Prix unitaire HT]]*(1-Tableau2[[#This Row],[% remise ligne]])*(1+Tableau2[[#This Row],[comm]]),"")</f>
        <v>0.16450000000000001</v>
      </c>
      <c r="Q723" s="5" cm="1">
        <f t="array" aca="1" ref="Q72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0.16450000000000001</v>
      </c>
      <c r="R723" s="4" t="s">
        <v>35</v>
      </c>
      <c r="S723" s="5">
        <v>3.0000000000000001E-3</v>
      </c>
      <c r="T723" s="5">
        <v>1.4999999999999999E-2</v>
      </c>
    </row>
    <row r="724" spans="1:20" x14ac:dyDescent="0.2">
      <c r="A724" s="3">
        <v>146060000</v>
      </c>
      <c r="B724" s="4" t="s">
        <v>19</v>
      </c>
      <c r="C724" s="3">
        <v>4</v>
      </c>
      <c r="D724" s="3">
        <f>IF(Tableau2[[#This Row],[Parent]]="oui",Tableau2[[#This Row],[Niveau]]+1,IF(B723="oui",Tableau2[[#This Row],[Niveau]]+1,D723))</f>
        <v>5</v>
      </c>
      <c r="E724" s="3" cm="1">
        <f t="array" ref="E724">MIN(IFERROR(IF(D724-{0;1;2;3;4;5;6;7}&gt;=0,MATCH(D724-{0;1;2;3;4;5;6;7},D725:D$828,0)-1,""),""))</f>
        <v>0</v>
      </c>
      <c r="F724" s="4" t="s">
        <v>20</v>
      </c>
      <c r="G724" s="4" t="s">
        <v>622</v>
      </c>
      <c r="H724" s="4" t="s">
        <v>623</v>
      </c>
      <c r="I724" s="4" t="s">
        <v>18</v>
      </c>
      <c r="J724" s="4" t="s">
        <v>18</v>
      </c>
      <c r="K724" s="5">
        <v>1</v>
      </c>
      <c r="L724" s="5">
        <v>20.04</v>
      </c>
      <c r="M724" s="5">
        <f>IFERROR(_xlfn.XLOOKUP(Tableau2[[#This Row],[Groupe rem. article]],remises!$B$2:$B$5,remises!$C$2:$C$5),0)</f>
        <v>0.57999999999999996</v>
      </c>
      <c r="N724" s="5">
        <f t="shared" si="11"/>
        <v>0</v>
      </c>
      <c r="O724" s="5" t="str">
        <f ca="1">IFERROR(SUM(OFFSET(Tableau2[[#This Row],[MLP]],1,1,Tableau2[[#This Row],[nb sous niveau]],1)),"")</f>
        <v/>
      </c>
      <c r="P724" s="5">
        <f>IF(Tableau2[[#This Row],[Type Ligne Richel]]="détail",Tableau2[[#This Row],[Quantité Totale]]*Tableau2[[#This Row],[Prix unitaire HT]]*(1-Tableau2[[#This Row],[% remise ligne]])*(1+Tableau2[[#This Row],[comm]]),"")</f>
        <v>8.4168000000000003</v>
      </c>
      <c r="Q724" s="5" cm="1">
        <f t="array" aca="1" ref="Q72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8.4168000000000003</v>
      </c>
      <c r="R724" s="4" t="s">
        <v>26</v>
      </c>
      <c r="S724" s="5">
        <v>2.37</v>
      </c>
      <c r="T724" s="5">
        <v>2.37</v>
      </c>
    </row>
    <row r="725" spans="1:20" x14ac:dyDescent="0.2">
      <c r="A725" s="3">
        <v>146070000</v>
      </c>
      <c r="B725" s="4" t="s">
        <v>19</v>
      </c>
      <c r="C725" s="3">
        <v>4</v>
      </c>
      <c r="D725" s="3">
        <f>IF(Tableau2[[#This Row],[Parent]]="oui",Tableau2[[#This Row],[Niveau]]+1,IF(B724="oui",Tableau2[[#This Row],[Niveau]]+1,D724))</f>
        <v>5</v>
      </c>
      <c r="E725" s="3" cm="1">
        <f t="array" ref="E725">MIN(IFERROR(IF(D725-{0;1;2;3;4;5;6;7}&gt;=0,MATCH(D725-{0;1;2;3;4;5;6;7},D726:D$828,0)-1,""),""))</f>
        <v>0</v>
      </c>
      <c r="F725" s="4" t="s">
        <v>20</v>
      </c>
      <c r="G725" s="4" t="s">
        <v>300</v>
      </c>
      <c r="H725" s="4" t="s">
        <v>301</v>
      </c>
      <c r="I725" s="4" t="s">
        <v>18</v>
      </c>
      <c r="J725" s="4" t="s">
        <v>18</v>
      </c>
      <c r="K725" s="5">
        <v>10</v>
      </c>
      <c r="L725" s="5">
        <v>0.09</v>
      </c>
      <c r="M725" s="5">
        <f>IFERROR(_xlfn.XLOOKUP(Tableau2[[#This Row],[Groupe rem. article]],remises!$B$2:$B$5,remises!$C$2:$C$5),0)</f>
        <v>0.53</v>
      </c>
      <c r="N725" s="5">
        <f t="shared" si="11"/>
        <v>0</v>
      </c>
      <c r="O725" s="5" t="str">
        <f ca="1">IFERROR(SUM(OFFSET(Tableau2[[#This Row],[MLP]],1,1,Tableau2[[#This Row],[nb sous niveau]],1)),"")</f>
        <v/>
      </c>
      <c r="P725" s="5">
        <f>IF(Tableau2[[#This Row],[Type Ligne Richel]]="détail",Tableau2[[#This Row],[Quantité Totale]]*Tableau2[[#This Row],[Prix unitaire HT]]*(1-Tableau2[[#This Row],[% remise ligne]])*(1+Tableau2[[#This Row],[comm]]),"")</f>
        <v>0.42299999999999993</v>
      </c>
      <c r="Q725" s="5" cm="1">
        <f t="array" aca="1" ref="Q72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0.42299999999999993</v>
      </c>
      <c r="R725" s="4" t="s">
        <v>35</v>
      </c>
      <c r="S725" s="5">
        <v>5.0000000000000001E-3</v>
      </c>
      <c r="T725" s="5">
        <v>0.05</v>
      </c>
    </row>
    <row r="726" spans="1:20" x14ac:dyDescent="0.2">
      <c r="A726" s="3">
        <v>146080000</v>
      </c>
      <c r="B726" s="4" t="s">
        <v>19</v>
      </c>
      <c r="C726" s="3">
        <v>4</v>
      </c>
      <c r="D726" s="3">
        <f>IF(Tableau2[[#This Row],[Parent]]="oui",Tableau2[[#This Row],[Niveau]]+1,IF(B725="oui",Tableau2[[#This Row],[Niveau]]+1,D725))</f>
        <v>5</v>
      </c>
      <c r="E726" s="3" cm="1">
        <f t="array" ref="E726">MIN(IFERROR(IF(D726-{0;1;2;3;4;5;6;7}&gt;=0,MATCH(D726-{0;1;2;3;4;5;6;7},D727:D$828,0)-1,""),""))</f>
        <v>0</v>
      </c>
      <c r="F726" s="4" t="s">
        <v>20</v>
      </c>
      <c r="G726" s="4" t="s">
        <v>40</v>
      </c>
      <c r="H726" s="4" t="s">
        <v>41</v>
      </c>
      <c r="I726" s="4" t="s">
        <v>18</v>
      </c>
      <c r="J726" s="4" t="s">
        <v>18</v>
      </c>
      <c r="K726" s="5">
        <v>2</v>
      </c>
      <c r="L726" s="5">
        <v>0.16</v>
      </c>
      <c r="M726" s="5">
        <f>IFERROR(_xlfn.XLOOKUP(Tableau2[[#This Row],[Groupe rem. article]],remises!$B$2:$B$5,remises!$C$2:$C$5),0)</f>
        <v>0.53</v>
      </c>
      <c r="N726" s="5">
        <f t="shared" si="11"/>
        <v>0</v>
      </c>
      <c r="O726" s="5" t="str">
        <f ca="1">IFERROR(SUM(OFFSET(Tableau2[[#This Row],[MLP]],1,1,Tableau2[[#This Row],[nb sous niveau]],1)),"")</f>
        <v/>
      </c>
      <c r="P726" s="5">
        <f>IF(Tableau2[[#This Row],[Type Ligne Richel]]="détail",Tableau2[[#This Row],[Quantité Totale]]*Tableau2[[#This Row],[Prix unitaire HT]]*(1-Tableau2[[#This Row],[% remise ligne]])*(1+Tableau2[[#This Row],[comm]]),"")</f>
        <v>0.15040000000000001</v>
      </c>
      <c r="Q726" s="5" cm="1">
        <f t="array" aca="1" ref="Q72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0.15040000000000001</v>
      </c>
      <c r="R726" s="4" t="s">
        <v>35</v>
      </c>
      <c r="S726" s="5">
        <v>7.0000000000000001E-3</v>
      </c>
      <c r="T726" s="5">
        <v>1.4E-2</v>
      </c>
    </row>
    <row r="727" spans="1:20" x14ac:dyDescent="0.2">
      <c r="A727" s="3">
        <v>146090000</v>
      </c>
      <c r="B727" s="4" t="s">
        <v>19</v>
      </c>
      <c r="C727" s="3">
        <v>4</v>
      </c>
      <c r="D727" s="3">
        <f>IF(Tableau2[[#This Row],[Parent]]="oui",Tableau2[[#This Row],[Niveau]]+1,IF(B726="oui",Tableau2[[#This Row],[Niveau]]+1,D726))</f>
        <v>5</v>
      </c>
      <c r="E727" s="3" cm="1">
        <f t="array" ref="E727">MIN(IFERROR(IF(D727-{0;1;2;3;4;5;6;7}&gt;=0,MATCH(D727-{0;1;2;3;4;5;6;7},D728:D$828,0)-1,""),""))</f>
        <v>0</v>
      </c>
      <c r="F727" s="4" t="s">
        <v>20</v>
      </c>
      <c r="G727" s="4" t="s">
        <v>60</v>
      </c>
      <c r="H727" s="4" t="s">
        <v>61</v>
      </c>
      <c r="I727" s="4" t="s">
        <v>18</v>
      </c>
      <c r="J727" s="4" t="s">
        <v>18</v>
      </c>
      <c r="K727" s="5">
        <v>2</v>
      </c>
      <c r="L727" s="5">
        <v>0.5</v>
      </c>
      <c r="M727" s="5">
        <f>IFERROR(_xlfn.XLOOKUP(Tableau2[[#This Row],[Groupe rem. article]],remises!$B$2:$B$5,remises!$C$2:$C$5),0)</f>
        <v>0.53</v>
      </c>
      <c r="N727" s="5">
        <f t="shared" si="11"/>
        <v>0</v>
      </c>
      <c r="O727" s="5" t="str">
        <f ca="1">IFERROR(SUM(OFFSET(Tableau2[[#This Row],[MLP]],1,1,Tableau2[[#This Row],[nb sous niveau]],1)),"")</f>
        <v/>
      </c>
      <c r="P727" s="5">
        <f>IF(Tableau2[[#This Row],[Type Ligne Richel]]="détail",Tableau2[[#This Row],[Quantité Totale]]*Tableau2[[#This Row],[Prix unitaire HT]]*(1-Tableau2[[#This Row],[% remise ligne]])*(1+Tableau2[[#This Row],[comm]]),"")</f>
        <v>0.47</v>
      </c>
      <c r="Q727" s="5" cm="1">
        <f t="array" aca="1" ref="Q72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0.47</v>
      </c>
      <c r="R727" s="4" t="s">
        <v>35</v>
      </c>
      <c r="S727" s="5">
        <v>0.04</v>
      </c>
      <c r="T727" s="5">
        <v>0.08</v>
      </c>
    </row>
    <row r="728" spans="1:20" x14ac:dyDescent="0.2">
      <c r="A728" s="3">
        <v>146100000</v>
      </c>
      <c r="B728" s="4" t="s">
        <v>19</v>
      </c>
      <c r="C728" s="3">
        <v>4</v>
      </c>
      <c r="D728" s="3">
        <f>IF(Tableau2[[#This Row],[Parent]]="oui",Tableau2[[#This Row],[Niveau]]+1,IF(B727="oui",Tableau2[[#This Row],[Niveau]]+1,D727))</f>
        <v>5</v>
      </c>
      <c r="E728" s="3" cm="1">
        <f t="array" ref="E728">MIN(IFERROR(IF(D728-{0;1;2;3;4;5;6;7}&gt;=0,MATCH(D728-{0;1;2;3;4;5;6;7},D729:D$828,0)-1,""),""))</f>
        <v>0</v>
      </c>
      <c r="F728" s="4" t="s">
        <v>20</v>
      </c>
      <c r="G728" s="4" t="s">
        <v>624</v>
      </c>
      <c r="H728" s="4" t="s">
        <v>625</v>
      </c>
      <c r="I728" s="4" t="s">
        <v>18</v>
      </c>
      <c r="J728" s="4" t="s">
        <v>18</v>
      </c>
      <c r="K728" s="5">
        <v>2</v>
      </c>
      <c r="L728" s="5">
        <v>2.56</v>
      </c>
      <c r="M728" s="5">
        <f>IFERROR(_xlfn.XLOOKUP(Tableau2[[#This Row],[Groupe rem. article]],remises!$B$2:$B$5,remises!$C$2:$C$5),0)</f>
        <v>0.53</v>
      </c>
      <c r="N728" s="5">
        <f t="shared" si="11"/>
        <v>0</v>
      </c>
      <c r="O728" s="5" t="str">
        <f ca="1">IFERROR(SUM(OFFSET(Tableau2[[#This Row],[MLP]],1,1,Tableau2[[#This Row],[nb sous niveau]],1)),"")</f>
        <v/>
      </c>
      <c r="P728" s="5">
        <f>IF(Tableau2[[#This Row],[Type Ligne Richel]]="détail",Tableau2[[#This Row],[Quantité Totale]]*Tableau2[[#This Row],[Prix unitaire HT]]*(1-Tableau2[[#This Row],[% remise ligne]])*(1+Tableau2[[#This Row],[comm]]),"")</f>
        <v>2.4064000000000001</v>
      </c>
      <c r="Q728" s="5" cm="1">
        <f t="array" aca="1" ref="Q72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2.4064000000000001</v>
      </c>
      <c r="R728" s="4" t="s">
        <v>35</v>
      </c>
      <c r="S728" s="5">
        <v>0.08</v>
      </c>
      <c r="T728" s="5">
        <v>0.16</v>
      </c>
    </row>
    <row r="729" spans="1:20" x14ac:dyDescent="0.2">
      <c r="A729" s="3">
        <v>147000000</v>
      </c>
      <c r="B729" s="4" t="s">
        <v>14</v>
      </c>
      <c r="C729" s="3">
        <v>3</v>
      </c>
      <c r="D729" s="3">
        <f>IF(Tableau2[[#This Row],[Parent]]="oui",Tableau2[[#This Row],[Niveau]]+1,IF(B728="oui",Tableau2[[#This Row],[Niveau]]+1,D728))</f>
        <v>4</v>
      </c>
      <c r="E729" s="3" cm="1">
        <f t="array" ref="E729">MIN(IFERROR(IF(D729-{0;1;2;3;4;5;6;7}&gt;=0,MATCH(D729-{0;1;2;3;4;5;6;7},D730:D$828,0)-1,""),""))</f>
        <v>6</v>
      </c>
      <c r="F729" s="4" t="s">
        <v>23</v>
      </c>
      <c r="G729" s="4" t="s">
        <v>626</v>
      </c>
      <c r="H729" s="4" t="s">
        <v>627</v>
      </c>
      <c r="I729" s="4" t="s">
        <v>18</v>
      </c>
      <c r="J729" s="4" t="s">
        <v>18</v>
      </c>
      <c r="K729" s="5">
        <v>1</v>
      </c>
      <c r="L729" s="5">
        <v>231.54</v>
      </c>
      <c r="M729" s="5">
        <f>IFERROR(_xlfn.XLOOKUP(Tableau2[[#This Row],[Groupe rem. article]],remises!$B$2:$B$5,remises!$C$2:$C$5),0)</f>
        <v>0</v>
      </c>
      <c r="N729" s="5">
        <f t="shared" si="11"/>
        <v>0</v>
      </c>
      <c r="O729" s="5">
        <f ca="1">IFERROR(SUM(OFFSET(Tableau2[[#This Row],[MLP]],1,1,Tableau2[[#This Row],[nb sous niveau]],1)),"")</f>
        <v>168.57400000000001</v>
      </c>
      <c r="P729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29" s="5" cm="1">
        <f t="array" aca="1" ref="Q72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168.57400000000001</v>
      </c>
      <c r="R729" s="4" t="s">
        <v>18</v>
      </c>
      <c r="S729" s="5">
        <v>1.214</v>
      </c>
      <c r="T729" s="5">
        <v>1.226</v>
      </c>
    </row>
    <row r="730" spans="1:20" x14ac:dyDescent="0.2">
      <c r="A730" s="3">
        <v>147010000</v>
      </c>
      <c r="B730" s="4" t="s">
        <v>19</v>
      </c>
      <c r="C730" s="3">
        <v>4</v>
      </c>
      <c r="D730" s="3">
        <f>IF(Tableau2[[#This Row],[Parent]]="oui",Tableau2[[#This Row],[Niveau]]+1,IF(B729="oui",Tableau2[[#This Row],[Niveau]]+1,D729))</f>
        <v>5</v>
      </c>
      <c r="E730" s="3" cm="1">
        <f t="array" ref="E730">MIN(IFERROR(IF(D730-{0;1;2;3;4;5;6;7}&gt;=0,MATCH(D730-{0;1;2;3;4;5;6;7},D731:D$828,0)-1,""),""))</f>
        <v>0</v>
      </c>
      <c r="F730" s="4" t="s">
        <v>20</v>
      </c>
      <c r="G730" s="4" t="s">
        <v>628</v>
      </c>
      <c r="H730" s="4" t="s">
        <v>629</v>
      </c>
      <c r="I730" s="4" t="s">
        <v>18</v>
      </c>
      <c r="J730" s="4" t="s">
        <v>18</v>
      </c>
      <c r="K730" s="5">
        <v>1</v>
      </c>
      <c r="L730" s="5">
        <v>211.22</v>
      </c>
      <c r="M730" s="5">
        <f>IFERROR(_xlfn.XLOOKUP(Tableau2[[#This Row],[Groupe rem. article]],remises!$B$2:$B$5,remises!$C$2:$C$5),0)</f>
        <v>0.25</v>
      </c>
      <c r="N730" s="5">
        <f t="shared" si="11"/>
        <v>0</v>
      </c>
      <c r="O730" s="5" t="str">
        <f ca="1">IFERROR(SUM(OFFSET(Tableau2[[#This Row],[MLP]],1,1,Tableau2[[#This Row],[nb sous niveau]],1)),"")</f>
        <v/>
      </c>
      <c r="P730" s="5">
        <f>IF(Tableau2[[#This Row],[Type Ligne Richel]]="détail",Tableau2[[#This Row],[Quantité Totale]]*Tableau2[[#This Row],[Prix unitaire HT]]*(1-Tableau2[[#This Row],[% remise ligne]])*(1+Tableau2[[#This Row],[comm]]),"")</f>
        <v>158.41499999999999</v>
      </c>
      <c r="Q730" s="5" cm="1">
        <f t="array" aca="1" ref="Q73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158.41499999999999</v>
      </c>
      <c r="R730" s="4" t="s">
        <v>64</v>
      </c>
      <c r="S730" s="5">
        <v>0.41</v>
      </c>
      <c r="T730" s="5">
        <v>0.41</v>
      </c>
    </row>
    <row r="731" spans="1:20" x14ac:dyDescent="0.2">
      <c r="A731" s="3">
        <v>147020000</v>
      </c>
      <c r="B731" s="4" t="s">
        <v>19</v>
      </c>
      <c r="C731" s="3">
        <v>4</v>
      </c>
      <c r="D731" s="3">
        <f>IF(Tableau2[[#This Row],[Parent]]="oui",Tableau2[[#This Row],[Niveau]]+1,IF(B730="oui",Tableau2[[#This Row],[Niveau]]+1,D730))</f>
        <v>5</v>
      </c>
      <c r="E731" s="3" cm="1">
        <f t="array" ref="E731">MIN(IFERROR(IF(D731-{0;1;2;3;4;5;6;7}&gt;=0,MATCH(D731-{0;1;2;3;4;5;6;7},D732:D$828,0)-1,""),""))</f>
        <v>0</v>
      </c>
      <c r="F731" s="4" t="s">
        <v>20</v>
      </c>
      <c r="G731" s="4" t="s">
        <v>612</v>
      </c>
      <c r="H731" s="4" t="s">
        <v>613</v>
      </c>
      <c r="I731" s="4" t="s">
        <v>18</v>
      </c>
      <c r="J731" s="4" t="s">
        <v>18</v>
      </c>
      <c r="K731" s="5">
        <v>1</v>
      </c>
      <c r="L731" s="5">
        <v>2.94</v>
      </c>
      <c r="M731" s="5">
        <f>IFERROR(_xlfn.XLOOKUP(Tableau2[[#This Row],[Groupe rem. article]],remises!$B$2:$B$5,remises!$C$2:$C$5),0)</f>
        <v>0.25</v>
      </c>
      <c r="N731" s="5">
        <f t="shared" si="11"/>
        <v>0</v>
      </c>
      <c r="O731" s="5" t="str">
        <f ca="1">IFERROR(SUM(OFFSET(Tableau2[[#This Row],[MLP]],1,1,Tableau2[[#This Row],[nb sous niveau]],1)),"")</f>
        <v/>
      </c>
      <c r="P731" s="5">
        <f>IF(Tableau2[[#This Row],[Type Ligne Richel]]="détail",Tableau2[[#This Row],[Quantité Totale]]*Tableau2[[#This Row],[Prix unitaire HT]]*(1-Tableau2[[#This Row],[% remise ligne]])*(1+Tableau2[[#This Row],[comm]]),"")</f>
        <v>2.2050000000000001</v>
      </c>
      <c r="Q731" s="5" cm="1">
        <f t="array" aca="1" ref="Q73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2.2050000000000001</v>
      </c>
      <c r="R731" s="4" t="s">
        <v>64</v>
      </c>
      <c r="S731" s="5">
        <v>3.5000000000000003E-2</v>
      </c>
      <c r="T731" s="5">
        <v>3.5000000000000003E-2</v>
      </c>
    </row>
    <row r="732" spans="1:20" x14ac:dyDescent="0.2">
      <c r="A732" s="3">
        <v>147030000</v>
      </c>
      <c r="B732" s="4" t="s">
        <v>19</v>
      </c>
      <c r="C732" s="3">
        <v>4</v>
      </c>
      <c r="D732" s="3">
        <f>IF(Tableau2[[#This Row],[Parent]]="oui",Tableau2[[#This Row],[Niveau]]+1,IF(B731="oui",Tableau2[[#This Row],[Niveau]]+1,D731))</f>
        <v>5</v>
      </c>
      <c r="E732" s="3" cm="1">
        <f t="array" ref="E732">MIN(IFERROR(IF(D732-{0;1;2;3;4;5;6;7}&gt;=0,MATCH(D732-{0;1;2;3;4;5;6;7},D733:D$828,0)-1,""),""))</f>
        <v>0</v>
      </c>
      <c r="F732" s="4" t="s">
        <v>20</v>
      </c>
      <c r="G732" s="4" t="s">
        <v>614</v>
      </c>
      <c r="H732" s="4" t="s">
        <v>615</v>
      </c>
      <c r="I732" s="4" t="s">
        <v>18</v>
      </c>
      <c r="J732" s="4" t="s">
        <v>18</v>
      </c>
      <c r="K732" s="5">
        <v>1</v>
      </c>
      <c r="L732" s="5">
        <v>1.34</v>
      </c>
      <c r="M732" s="5">
        <f>IFERROR(_xlfn.XLOOKUP(Tableau2[[#This Row],[Groupe rem. article]],remises!$B$2:$B$5,remises!$C$2:$C$5),0)</f>
        <v>0.25</v>
      </c>
      <c r="N732" s="5">
        <f t="shared" si="11"/>
        <v>0</v>
      </c>
      <c r="O732" s="5" t="str">
        <f ca="1">IFERROR(SUM(OFFSET(Tableau2[[#This Row],[MLP]],1,1,Tableau2[[#This Row],[nb sous niveau]],1)),"")</f>
        <v/>
      </c>
      <c r="P732" s="5">
        <f>IF(Tableau2[[#This Row],[Type Ligne Richel]]="détail",Tableau2[[#This Row],[Quantité Totale]]*Tableau2[[#This Row],[Prix unitaire HT]]*(1-Tableau2[[#This Row],[% remise ligne]])*(1+Tableau2[[#This Row],[comm]]),"")</f>
        <v>1.0050000000000001</v>
      </c>
      <c r="Q732" s="5" cm="1">
        <f t="array" aca="1" ref="Q73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1.0050000000000001</v>
      </c>
      <c r="R732" s="4" t="s">
        <v>64</v>
      </c>
      <c r="S732" s="5">
        <v>5.0000000000000001E-3</v>
      </c>
      <c r="T732" s="5">
        <v>5.0000000000000001E-3</v>
      </c>
    </row>
    <row r="733" spans="1:20" x14ac:dyDescent="0.2">
      <c r="A733" s="3">
        <v>147040000</v>
      </c>
      <c r="B733" s="4" t="s">
        <v>19</v>
      </c>
      <c r="C733" s="3">
        <v>4</v>
      </c>
      <c r="D733" s="3">
        <f>IF(Tableau2[[#This Row],[Parent]]="oui",Tableau2[[#This Row],[Niveau]]+1,IF(B732="oui",Tableau2[[#This Row],[Niveau]]+1,D732))</f>
        <v>5</v>
      </c>
      <c r="E733" s="3" cm="1">
        <f t="array" ref="E733">MIN(IFERROR(IF(D733-{0;1;2;3;4;5;6;7}&gt;=0,MATCH(D733-{0;1;2;3;4;5;6;7},D734:D$828,0)-1,""),""))</f>
        <v>0</v>
      </c>
      <c r="F733" s="4" t="s">
        <v>20</v>
      </c>
      <c r="G733" s="4" t="s">
        <v>616</v>
      </c>
      <c r="H733" s="4" t="s">
        <v>617</v>
      </c>
      <c r="I733" s="4" t="s">
        <v>18</v>
      </c>
      <c r="J733" s="4" t="s">
        <v>18</v>
      </c>
      <c r="K733" s="5">
        <v>1</v>
      </c>
      <c r="L733" s="5">
        <v>0.59</v>
      </c>
      <c r="M733" s="5">
        <f>IFERROR(_xlfn.XLOOKUP(Tableau2[[#This Row],[Groupe rem. article]],remises!$B$2:$B$5,remises!$C$2:$C$5),0)</f>
        <v>0.25</v>
      </c>
      <c r="N733" s="5">
        <f t="shared" si="11"/>
        <v>0</v>
      </c>
      <c r="O733" s="5" t="str">
        <f ca="1">IFERROR(SUM(OFFSET(Tableau2[[#This Row],[MLP]],1,1,Tableau2[[#This Row],[nb sous niveau]],1)),"")</f>
        <v/>
      </c>
      <c r="P733" s="5">
        <f>IF(Tableau2[[#This Row],[Type Ligne Richel]]="détail",Tableau2[[#This Row],[Quantité Totale]]*Tableau2[[#This Row],[Prix unitaire HT]]*(1-Tableau2[[#This Row],[% remise ligne]])*(1+Tableau2[[#This Row],[comm]]),"")</f>
        <v>0.4425</v>
      </c>
      <c r="Q733" s="5" cm="1">
        <f t="array" aca="1" ref="Q73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0.4425</v>
      </c>
      <c r="R733" s="4" t="s">
        <v>64</v>
      </c>
      <c r="S733" s="5">
        <v>4.0000000000000001E-3</v>
      </c>
      <c r="T733" s="5">
        <v>4.0000000000000001E-3</v>
      </c>
    </row>
    <row r="734" spans="1:20" x14ac:dyDescent="0.2">
      <c r="A734" s="3">
        <v>147050000</v>
      </c>
      <c r="B734" s="4" t="s">
        <v>19</v>
      </c>
      <c r="C734" s="3">
        <v>4</v>
      </c>
      <c r="D734" s="3">
        <f>IF(Tableau2[[#This Row],[Parent]]="oui",Tableau2[[#This Row],[Niveau]]+1,IF(B733="oui",Tableau2[[#This Row],[Niveau]]+1,D733))</f>
        <v>5</v>
      </c>
      <c r="E734" s="3" cm="1">
        <f t="array" ref="E734">MIN(IFERROR(IF(D734-{0;1;2;3;4;5;6;7}&gt;=0,MATCH(D734-{0;1;2;3;4;5;6;7},D735:D$828,0)-1,""),""))</f>
        <v>0</v>
      </c>
      <c r="F734" s="4" t="s">
        <v>20</v>
      </c>
      <c r="G734" s="4" t="s">
        <v>56</v>
      </c>
      <c r="H734" s="4" t="s">
        <v>57</v>
      </c>
      <c r="I734" s="4" t="s">
        <v>18</v>
      </c>
      <c r="J734" s="4" t="s">
        <v>18</v>
      </c>
      <c r="K734" s="5">
        <v>5</v>
      </c>
      <c r="L734" s="5">
        <v>7.0000000000000007E-2</v>
      </c>
      <c r="M734" s="5">
        <f>IFERROR(_xlfn.XLOOKUP(Tableau2[[#This Row],[Groupe rem. article]],remises!$B$2:$B$5,remises!$C$2:$C$5),0)</f>
        <v>0.53</v>
      </c>
      <c r="N734" s="5">
        <f t="shared" si="11"/>
        <v>0</v>
      </c>
      <c r="O734" s="5" t="str">
        <f ca="1">IFERROR(SUM(OFFSET(Tableau2[[#This Row],[MLP]],1,1,Tableau2[[#This Row],[nb sous niveau]],1)),"")</f>
        <v/>
      </c>
      <c r="P734" s="5">
        <f>IF(Tableau2[[#This Row],[Type Ligne Richel]]="détail",Tableau2[[#This Row],[Quantité Totale]]*Tableau2[[#This Row],[Prix unitaire HT]]*(1-Tableau2[[#This Row],[% remise ligne]])*(1+Tableau2[[#This Row],[comm]]),"")</f>
        <v>0.16450000000000001</v>
      </c>
      <c r="Q734" s="5" cm="1">
        <f t="array" aca="1" ref="Q73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0.16450000000000001</v>
      </c>
      <c r="R734" s="4" t="s">
        <v>35</v>
      </c>
      <c r="S734" s="5">
        <v>3.0000000000000001E-3</v>
      </c>
      <c r="T734" s="5">
        <v>1.4999999999999999E-2</v>
      </c>
    </row>
    <row r="735" spans="1:20" x14ac:dyDescent="0.2">
      <c r="A735" s="3">
        <v>147060000</v>
      </c>
      <c r="B735" s="4" t="s">
        <v>19</v>
      </c>
      <c r="C735" s="3">
        <v>4</v>
      </c>
      <c r="D735" s="3">
        <f>IF(Tableau2[[#This Row],[Parent]]="oui",Tableau2[[#This Row],[Niveau]]+1,IF(B734="oui",Tableau2[[#This Row],[Niveau]]+1,D734))</f>
        <v>5</v>
      </c>
      <c r="E735" s="3" cm="1">
        <f t="array" ref="E735">MIN(IFERROR(IF(D735-{0;1;2;3;4;5;6;7}&gt;=0,MATCH(D735-{0;1;2;3;4;5;6;7},D736:D$828,0)-1,""),""))</f>
        <v>0</v>
      </c>
      <c r="F735" s="4" t="s">
        <v>20</v>
      </c>
      <c r="G735" s="4" t="s">
        <v>630</v>
      </c>
      <c r="H735" s="4" t="s">
        <v>631</v>
      </c>
      <c r="I735" s="4" t="s">
        <v>18</v>
      </c>
      <c r="J735" s="4" t="s">
        <v>18</v>
      </c>
      <c r="K735" s="5">
        <v>1</v>
      </c>
      <c r="L735" s="5">
        <v>15.1</v>
      </c>
      <c r="M735" s="5">
        <f>IFERROR(_xlfn.XLOOKUP(Tableau2[[#This Row],[Groupe rem. article]],remises!$B$2:$B$5,remises!$C$2:$C$5),0)</f>
        <v>0.57999999999999996</v>
      </c>
      <c r="N735" s="5">
        <f t="shared" si="11"/>
        <v>0</v>
      </c>
      <c r="O735" s="5" t="str">
        <f ca="1">IFERROR(SUM(OFFSET(Tableau2[[#This Row],[MLP]],1,1,Tableau2[[#This Row],[nb sous niveau]],1)),"")</f>
        <v/>
      </c>
      <c r="P735" s="5">
        <f>IF(Tableau2[[#This Row],[Type Ligne Richel]]="détail",Tableau2[[#This Row],[Quantité Totale]]*Tableau2[[#This Row],[Prix unitaire HT]]*(1-Tableau2[[#This Row],[% remise ligne]])*(1+Tableau2[[#This Row],[comm]]),"")</f>
        <v>6.3420000000000005</v>
      </c>
      <c r="Q735" s="5" cm="1">
        <f t="array" aca="1" ref="Q73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6.3420000000000005</v>
      </c>
      <c r="R735" s="4" t="s">
        <v>26</v>
      </c>
      <c r="S735" s="5">
        <v>0.75700000000000001</v>
      </c>
      <c r="T735" s="5">
        <v>0.75700000000000001</v>
      </c>
    </row>
    <row r="736" spans="1:20" x14ac:dyDescent="0.2">
      <c r="A736" s="3">
        <v>148000000</v>
      </c>
      <c r="B736" s="4" t="s">
        <v>14</v>
      </c>
      <c r="C736" s="3">
        <v>3</v>
      </c>
      <c r="D736" s="3">
        <f>IF(Tableau2[[#This Row],[Parent]]="oui",Tableau2[[#This Row],[Niveau]]+1,IF(B735="oui",Tableau2[[#This Row],[Niveau]]+1,D735))</f>
        <v>4</v>
      </c>
      <c r="E736" s="3" cm="1">
        <f t="array" ref="E736">MIN(IFERROR(IF(D736-{0;1;2;3;4;5;6;7}&gt;=0,MATCH(D736-{0;1;2;3;4;5;6;7},D737:D$828,0)-1,""),""))</f>
        <v>6</v>
      </c>
      <c r="F736" s="4" t="s">
        <v>23</v>
      </c>
      <c r="G736" s="4" t="s">
        <v>632</v>
      </c>
      <c r="H736" s="4" t="s">
        <v>633</v>
      </c>
      <c r="I736" s="4" t="s">
        <v>18</v>
      </c>
      <c r="J736" s="4" t="s">
        <v>18</v>
      </c>
      <c r="K736" s="5">
        <v>1</v>
      </c>
      <c r="L736" s="5">
        <v>245.36</v>
      </c>
      <c r="M736" s="5">
        <f>IFERROR(_xlfn.XLOOKUP(Tableau2[[#This Row],[Groupe rem. article]],remises!$B$2:$B$5,remises!$C$2:$C$5),0)</f>
        <v>0</v>
      </c>
      <c r="N736" s="5">
        <f t="shared" si="11"/>
        <v>0</v>
      </c>
      <c r="O736" s="5">
        <f ca="1">IFERROR(SUM(OFFSET(Tableau2[[#This Row],[MLP]],1,1,Tableau2[[#This Row],[nb sous niveau]],1)),"")</f>
        <v>178.93899999999999</v>
      </c>
      <c r="P73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36" s="5" cm="1">
        <f t="array" aca="1" ref="Q73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178.93899999999999</v>
      </c>
      <c r="R736" s="4" t="s">
        <v>18</v>
      </c>
      <c r="S736" s="5">
        <v>1.304</v>
      </c>
      <c r="T736" s="5">
        <v>1.321</v>
      </c>
    </row>
    <row r="737" spans="1:20" x14ac:dyDescent="0.2">
      <c r="A737" s="3">
        <v>148010000</v>
      </c>
      <c r="B737" s="4" t="s">
        <v>19</v>
      </c>
      <c r="C737" s="3">
        <v>4</v>
      </c>
      <c r="D737" s="3">
        <f>IF(Tableau2[[#This Row],[Parent]]="oui",Tableau2[[#This Row],[Niveau]]+1,IF(B736="oui",Tableau2[[#This Row],[Niveau]]+1,D736))</f>
        <v>5</v>
      </c>
      <c r="E737" s="3" cm="1">
        <f t="array" ref="E737">MIN(IFERROR(IF(D737-{0;1;2;3;4;5;6;7}&gt;=0,MATCH(D737-{0;1;2;3;4;5;6;7},D738:D$828,0)-1,""),""))</f>
        <v>0</v>
      </c>
      <c r="F737" s="4" t="s">
        <v>20</v>
      </c>
      <c r="G737" s="4" t="s">
        <v>634</v>
      </c>
      <c r="H737" s="4" t="s">
        <v>635</v>
      </c>
      <c r="I737" s="4" t="s">
        <v>18</v>
      </c>
      <c r="J737" s="4" t="s">
        <v>18</v>
      </c>
      <c r="K737" s="5">
        <v>1</v>
      </c>
      <c r="L737" s="5">
        <v>223.7</v>
      </c>
      <c r="M737" s="5">
        <f>IFERROR(_xlfn.XLOOKUP(Tableau2[[#This Row],[Groupe rem. article]],remises!$B$2:$B$5,remises!$C$2:$C$5),0)</f>
        <v>0.25</v>
      </c>
      <c r="N737" s="5">
        <f t="shared" si="11"/>
        <v>0</v>
      </c>
      <c r="O737" s="5" t="str">
        <f ca="1">IFERROR(SUM(OFFSET(Tableau2[[#This Row],[MLP]],1,1,Tableau2[[#This Row],[nb sous niveau]],1)),"")</f>
        <v/>
      </c>
      <c r="P737" s="5">
        <f>IF(Tableau2[[#This Row],[Type Ligne Richel]]="détail",Tableau2[[#This Row],[Quantité Totale]]*Tableau2[[#This Row],[Prix unitaire HT]]*(1-Tableau2[[#This Row],[% remise ligne]])*(1+Tableau2[[#This Row],[comm]]),"")</f>
        <v>167.77499999999998</v>
      </c>
      <c r="Q737" s="5" cm="1">
        <f t="array" aca="1" ref="Q73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167.77499999999998</v>
      </c>
      <c r="R737" s="4" t="s">
        <v>64</v>
      </c>
      <c r="S737" s="5">
        <v>0.5</v>
      </c>
      <c r="T737" s="5">
        <v>0.5</v>
      </c>
    </row>
    <row r="738" spans="1:20" x14ac:dyDescent="0.2">
      <c r="A738" s="3">
        <v>148020000</v>
      </c>
      <c r="B738" s="4" t="s">
        <v>19</v>
      </c>
      <c r="C738" s="3">
        <v>4</v>
      </c>
      <c r="D738" s="3">
        <f>IF(Tableau2[[#This Row],[Parent]]="oui",Tableau2[[#This Row],[Niveau]]+1,IF(B737="oui",Tableau2[[#This Row],[Niveau]]+1,D737))</f>
        <v>5</v>
      </c>
      <c r="E738" s="3" cm="1">
        <f t="array" ref="E738">MIN(IFERROR(IF(D738-{0;1;2;3;4;5;6;7}&gt;=0,MATCH(D738-{0;1;2;3;4;5;6;7},D739:D$828,0)-1,""),""))</f>
        <v>0</v>
      </c>
      <c r="F738" s="4" t="s">
        <v>20</v>
      </c>
      <c r="G738" s="4" t="s">
        <v>612</v>
      </c>
      <c r="H738" s="4" t="s">
        <v>613</v>
      </c>
      <c r="I738" s="4" t="s">
        <v>18</v>
      </c>
      <c r="J738" s="4" t="s">
        <v>18</v>
      </c>
      <c r="K738" s="5">
        <v>1</v>
      </c>
      <c r="L738" s="5">
        <v>2.94</v>
      </c>
      <c r="M738" s="5">
        <f>IFERROR(_xlfn.XLOOKUP(Tableau2[[#This Row],[Groupe rem. article]],remises!$B$2:$B$5,remises!$C$2:$C$5),0)</f>
        <v>0.25</v>
      </c>
      <c r="N738" s="5">
        <f t="shared" si="11"/>
        <v>0</v>
      </c>
      <c r="O738" s="5" t="str">
        <f ca="1">IFERROR(SUM(OFFSET(Tableau2[[#This Row],[MLP]],1,1,Tableau2[[#This Row],[nb sous niveau]],1)),"")</f>
        <v/>
      </c>
      <c r="P738" s="5">
        <f>IF(Tableau2[[#This Row],[Type Ligne Richel]]="détail",Tableau2[[#This Row],[Quantité Totale]]*Tableau2[[#This Row],[Prix unitaire HT]]*(1-Tableau2[[#This Row],[% remise ligne]])*(1+Tableau2[[#This Row],[comm]]),"")</f>
        <v>2.2050000000000001</v>
      </c>
      <c r="Q738" s="5" cm="1">
        <f t="array" aca="1" ref="Q73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2.2050000000000001</v>
      </c>
      <c r="R738" s="4" t="s">
        <v>64</v>
      </c>
      <c r="S738" s="5">
        <v>3.5000000000000003E-2</v>
      </c>
      <c r="T738" s="5">
        <v>3.5000000000000003E-2</v>
      </c>
    </row>
    <row r="739" spans="1:20" x14ac:dyDescent="0.2">
      <c r="A739" s="3">
        <v>148030000</v>
      </c>
      <c r="B739" s="4" t="s">
        <v>19</v>
      </c>
      <c r="C739" s="3">
        <v>4</v>
      </c>
      <c r="D739" s="3">
        <f>IF(Tableau2[[#This Row],[Parent]]="oui",Tableau2[[#This Row],[Niveau]]+1,IF(B738="oui",Tableau2[[#This Row],[Niveau]]+1,D738))</f>
        <v>5</v>
      </c>
      <c r="E739" s="3" cm="1">
        <f t="array" ref="E739">MIN(IFERROR(IF(D739-{0;1;2;3;4;5;6;7}&gt;=0,MATCH(D739-{0;1;2;3;4;5;6;7},D740:D$828,0)-1,""),""))</f>
        <v>0</v>
      </c>
      <c r="F739" s="4" t="s">
        <v>20</v>
      </c>
      <c r="G739" s="4" t="s">
        <v>614</v>
      </c>
      <c r="H739" s="4" t="s">
        <v>615</v>
      </c>
      <c r="I739" s="4" t="s">
        <v>18</v>
      </c>
      <c r="J739" s="4" t="s">
        <v>18</v>
      </c>
      <c r="K739" s="5">
        <v>2</v>
      </c>
      <c r="L739" s="5">
        <v>1.34</v>
      </c>
      <c r="M739" s="5">
        <f>IFERROR(_xlfn.XLOOKUP(Tableau2[[#This Row],[Groupe rem. article]],remises!$B$2:$B$5,remises!$C$2:$C$5),0)</f>
        <v>0.25</v>
      </c>
      <c r="N739" s="5">
        <f t="shared" si="11"/>
        <v>0</v>
      </c>
      <c r="O739" s="5" t="str">
        <f ca="1">IFERROR(SUM(OFFSET(Tableau2[[#This Row],[MLP]],1,1,Tableau2[[#This Row],[nb sous niveau]],1)),"")</f>
        <v/>
      </c>
      <c r="P739" s="5">
        <f>IF(Tableau2[[#This Row],[Type Ligne Richel]]="détail",Tableau2[[#This Row],[Quantité Totale]]*Tableau2[[#This Row],[Prix unitaire HT]]*(1-Tableau2[[#This Row],[% remise ligne]])*(1+Tableau2[[#This Row],[comm]]),"")</f>
        <v>2.0100000000000002</v>
      </c>
      <c r="Q739" s="5" cm="1">
        <f t="array" aca="1" ref="Q73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2.0100000000000002</v>
      </c>
      <c r="R739" s="4" t="s">
        <v>64</v>
      </c>
      <c r="S739" s="5">
        <v>5.0000000000000001E-3</v>
      </c>
      <c r="T739" s="5">
        <v>0.01</v>
      </c>
    </row>
    <row r="740" spans="1:20" x14ac:dyDescent="0.2">
      <c r="A740" s="3">
        <v>148040000</v>
      </c>
      <c r="B740" s="4" t="s">
        <v>19</v>
      </c>
      <c r="C740" s="3">
        <v>4</v>
      </c>
      <c r="D740" s="3">
        <f>IF(Tableau2[[#This Row],[Parent]]="oui",Tableau2[[#This Row],[Niveau]]+1,IF(B739="oui",Tableau2[[#This Row],[Niveau]]+1,D739))</f>
        <v>5</v>
      </c>
      <c r="E740" s="3" cm="1">
        <f t="array" ref="E740">MIN(IFERROR(IF(D740-{0;1;2;3;4;5;6;7}&gt;=0,MATCH(D740-{0;1;2;3;4;5;6;7},D741:D$828,0)-1,""),""))</f>
        <v>0</v>
      </c>
      <c r="F740" s="4" t="s">
        <v>20</v>
      </c>
      <c r="G740" s="4" t="s">
        <v>616</v>
      </c>
      <c r="H740" s="4" t="s">
        <v>617</v>
      </c>
      <c r="I740" s="4" t="s">
        <v>18</v>
      </c>
      <c r="J740" s="4" t="s">
        <v>18</v>
      </c>
      <c r="K740" s="5">
        <v>1</v>
      </c>
      <c r="L740" s="5">
        <v>0.59</v>
      </c>
      <c r="M740" s="5">
        <f>IFERROR(_xlfn.XLOOKUP(Tableau2[[#This Row],[Groupe rem. article]],remises!$B$2:$B$5,remises!$C$2:$C$5),0)</f>
        <v>0.25</v>
      </c>
      <c r="N740" s="5">
        <f t="shared" si="11"/>
        <v>0</v>
      </c>
      <c r="O740" s="5" t="str">
        <f ca="1">IFERROR(SUM(OFFSET(Tableau2[[#This Row],[MLP]],1,1,Tableau2[[#This Row],[nb sous niveau]],1)),"")</f>
        <v/>
      </c>
      <c r="P740" s="5">
        <f>IF(Tableau2[[#This Row],[Type Ligne Richel]]="détail",Tableau2[[#This Row],[Quantité Totale]]*Tableau2[[#This Row],[Prix unitaire HT]]*(1-Tableau2[[#This Row],[% remise ligne]])*(1+Tableau2[[#This Row],[comm]]),"")</f>
        <v>0.4425</v>
      </c>
      <c r="Q740" s="5" cm="1">
        <f t="array" aca="1" ref="Q74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0.4425</v>
      </c>
      <c r="R740" s="4" t="s">
        <v>64</v>
      </c>
      <c r="S740" s="5">
        <v>4.0000000000000001E-3</v>
      </c>
      <c r="T740" s="5">
        <v>4.0000000000000001E-3</v>
      </c>
    </row>
    <row r="741" spans="1:20" x14ac:dyDescent="0.2">
      <c r="A741" s="3">
        <v>148050000</v>
      </c>
      <c r="B741" s="4" t="s">
        <v>19</v>
      </c>
      <c r="C741" s="3">
        <v>4</v>
      </c>
      <c r="D741" s="3">
        <f>IF(Tableau2[[#This Row],[Parent]]="oui",Tableau2[[#This Row],[Niveau]]+1,IF(B740="oui",Tableau2[[#This Row],[Niveau]]+1,D740))</f>
        <v>5</v>
      </c>
      <c r="E741" s="3" cm="1">
        <f t="array" ref="E741">MIN(IFERROR(IF(D741-{0;1;2;3;4;5;6;7}&gt;=0,MATCH(D741-{0;1;2;3;4;5;6;7},D742:D$828,0)-1,""),""))</f>
        <v>0</v>
      </c>
      <c r="F741" s="4" t="s">
        <v>20</v>
      </c>
      <c r="G741" s="4" t="s">
        <v>56</v>
      </c>
      <c r="H741" s="4" t="s">
        <v>57</v>
      </c>
      <c r="I741" s="4" t="s">
        <v>18</v>
      </c>
      <c r="J741" s="4" t="s">
        <v>18</v>
      </c>
      <c r="K741" s="5">
        <v>5</v>
      </c>
      <c r="L741" s="5">
        <v>7.0000000000000007E-2</v>
      </c>
      <c r="M741" s="5">
        <f>IFERROR(_xlfn.XLOOKUP(Tableau2[[#This Row],[Groupe rem. article]],remises!$B$2:$B$5,remises!$C$2:$C$5),0)</f>
        <v>0.53</v>
      </c>
      <c r="N741" s="5">
        <f t="shared" si="11"/>
        <v>0</v>
      </c>
      <c r="O741" s="5" t="str">
        <f ca="1">IFERROR(SUM(OFFSET(Tableau2[[#This Row],[MLP]],1,1,Tableau2[[#This Row],[nb sous niveau]],1)),"")</f>
        <v/>
      </c>
      <c r="P741" s="5">
        <f>IF(Tableau2[[#This Row],[Type Ligne Richel]]="détail",Tableau2[[#This Row],[Quantité Totale]]*Tableau2[[#This Row],[Prix unitaire HT]]*(1-Tableau2[[#This Row],[% remise ligne]])*(1+Tableau2[[#This Row],[comm]]),"")</f>
        <v>0.16450000000000001</v>
      </c>
      <c r="Q741" s="5" cm="1">
        <f t="array" aca="1" ref="Q74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0.16450000000000001</v>
      </c>
      <c r="R741" s="4" t="s">
        <v>35</v>
      </c>
      <c r="S741" s="5">
        <v>3.0000000000000001E-3</v>
      </c>
      <c r="T741" s="5">
        <v>1.4999999999999999E-2</v>
      </c>
    </row>
    <row r="742" spans="1:20" x14ac:dyDescent="0.2">
      <c r="A742" s="3">
        <v>148060000</v>
      </c>
      <c r="B742" s="4" t="s">
        <v>19</v>
      </c>
      <c r="C742" s="3">
        <v>4</v>
      </c>
      <c r="D742" s="3">
        <f>IF(Tableau2[[#This Row],[Parent]]="oui",Tableau2[[#This Row],[Niveau]]+1,IF(B741="oui",Tableau2[[#This Row],[Niveau]]+1,D741))</f>
        <v>5</v>
      </c>
      <c r="E742" s="3" cm="1">
        <f t="array" ref="E742">MIN(IFERROR(IF(D742-{0;1;2;3;4;5;6;7}&gt;=0,MATCH(D742-{0;1;2;3;4;5;6;7},D743:D$828,0)-1,""),""))</f>
        <v>0</v>
      </c>
      <c r="F742" s="4" t="s">
        <v>20</v>
      </c>
      <c r="G742" s="4" t="s">
        <v>630</v>
      </c>
      <c r="H742" s="4" t="s">
        <v>631</v>
      </c>
      <c r="I742" s="4" t="s">
        <v>18</v>
      </c>
      <c r="J742" s="4" t="s">
        <v>18</v>
      </c>
      <c r="K742" s="5">
        <v>1</v>
      </c>
      <c r="L742" s="5">
        <v>15.1</v>
      </c>
      <c r="M742" s="5">
        <f>IFERROR(_xlfn.XLOOKUP(Tableau2[[#This Row],[Groupe rem. article]],remises!$B$2:$B$5,remises!$C$2:$C$5),0)</f>
        <v>0.57999999999999996</v>
      </c>
      <c r="N742" s="5">
        <f t="shared" si="11"/>
        <v>0</v>
      </c>
      <c r="O742" s="5" t="str">
        <f ca="1">IFERROR(SUM(OFFSET(Tableau2[[#This Row],[MLP]],1,1,Tableau2[[#This Row],[nb sous niveau]],1)),"")</f>
        <v/>
      </c>
      <c r="P742" s="5">
        <f>IF(Tableau2[[#This Row],[Type Ligne Richel]]="détail",Tableau2[[#This Row],[Quantité Totale]]*Tableau2[[#This Row],[Prix unitaire HT]]*(1-Tableau2[[#This Row],[% remise ligne]])*(1+Tableau2[[#This Row],[comm]]),"")</f>
        <v>6.3420000000000005</v>
      </c>
      <c r="Q742" s="5" cm="1">
        <f t="array" aca="1" ref="Q74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6.3420000000000005</v>
      </c>
      <c r="R742" s="4" t="s">
        <v>26</v>
      </c>
      <c r="S742" s="5">
        <v>0.75700000000000001</v>
      </c>
      <c r="T742" s="5">
        <v>0.75700000000000001</v>
      </c>
    </row>
    <row r="743" spans="1:20" x14ac:dyDescent="0.2">
      <c r="A743" s="3">
        <v>149000000</v>
      </c>
      <c r="B743" s="4" t="s">
        <v>14</v>
      </c>
      <c r="C743" s="3">
        <v>1</v>
      </c>
      <c r="D743" s="3">
        <f>IF(Tableau2[[#This Row],[Parent]]="oui",Tableau2[[#This Row],[Niveau]]+1,IF(B742="oui",Tableau2[[#This Row],[Niveau]]+1,D742))</f>
        <v>2</v>
      </c>
      <c r="E743" s="3" cm="1">
        <f t="array" ref="E743">MIN(IFERROR(IF(D743-{0;1;2;3;4;5;6;7}&gt;=0,MATCH(D743-{0;1;2;3;4;5;6;7},D744:D$828,0)-1,""),""))</f>
        <v>14</v>
      </c>
      <c r="F743" s="4" t="s">
        <v>15</v>
      </c>
      <c r="G743" s="4" t="s">
        <v>18</v>
      </c>
      <c r="H743" s="4" t="s">
        <v>636</v>
      </c>
      <c r="I743" s="4" t="s">
        <v>18</v>
      </c>
      <c r="J743" s="4" t="s">
        <v>18</v>
      </c>
      <c r="K743" s="5">
        <v>1</v>
      </c>
      <c r="L743" s="5">
        <v>894.45</v>
      </c>
      <c r="M743" s="5">
        <f>IFERROR(_xlfn.XLOOKUP(Tableau2[[#This Row],[Groupe rem. article]],remises!$B$2:$B$5,remises!$C$2:$C$5),0)</f>
        <v>0</v>
      </c>
      <c r="N743" s="5">
        <f t="shared" si="11"/>
        <v>0</v>
      </c>
      <c r="O743" s="5">
        <f ca="1">IFERROR(SUM(OFFSET(Tableau2[[#This Row],[MLP]],1,1,Tableau2[[#This Row],[nb sous niveau]],1)),"")</f>
        <v>670.83375000000001</v>
      </c>
      <c r="P743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43" s="5" cm="1">
        <f t="array" aca="1" ref="Q74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670.83375000000001</v>
      </c>
      <c r="R743" s="4" t="s">
        <v>18</v>
      </c>
      <c r="S743" s="5">
        <v>41.106000000000002</v>
      </c>
      <c r="T743" s="5">
        <v>68.126999999999995</v>
      </c>
    </row>
    <row r="744" spans="1:20" x14ac:dyDescent="0.2">
      <c r="A744" s="3">
        <v>150000000</v>
      </c>
      <c r="B744" s="4" t="s">
        <v>14</v>
      </c>
      <c r="C744" s="3">
        <v>2</v>
      </c>
      <c r="D744" s="3">
        <f>IF(Tableau2[[#This Row],[Parent]]="oui",Tableau2[[#This Row],[Niveau]]+1,IF(B743="oui",Tableau2[[#This Row],[Niveau]]+1,D743))</f>
        <v>3</v>
      </c>
      <c r="E744" s="3" cm="1">
        <f t="array" ref="E744">MIN(IFERROR(IF(D744-{0;1;2;3;4;5;6;7}&gt;=0,MATCH(D744-{0;1;2;3;4;5;6;7},D745:D$828,0)-1,""),""))</f>
        <v>13</v>
      </c>
      <c r="F744" s="4" t="s">
        <v>23</v>
      </c>
      <c r="G744" s="4" t="s">
        <v>637</v>
      </c>
      <c r="H744" s="4" t="s">
        <v>638</v>
      </c>
      <c r="I744" s="4" t="s">
        <v>18</v>
      </c>
      <c r="J744" s="4" t="s">
        <v>18</v>
      </c>
      <c r="K744" s="5">
        <v>1</v>
      </c>
      <c r="L744" s="5">
        <v>41.47</v>
      </c>
      <c r="M744" s="5">
        <f>IFERROR(_xlfn.XLOOKUP(Tableau2[[#This Row],[Groupe rem. article]],remises!$B$2:$B$5,remises!$C$2:$C$5),0)</f>
        <v>0</v>
      </c>
      <c r="N744" s="5">
        <f t="shared" si="11"/>
        <v>0</v>
      </c>
      <c r="O744" s="5">
        <f ca="1">IFERROR(SUM(OFFSET(Tableau2[[#This Row],[MLP]],1,1,Tableau2[[#This Row],[nb sous niveau]],1)),"")</f>
        <v>670.83375000000001</v>
      </c>
      <c r="P744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44" s="5" cm="1">
        <f t="array" aca="1" ref="Q74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670.83375000000001</v>
      </c>
      <c r="R744" s="4" t="s">
        <v>18</v>
      </c>
      <c r="S744" s="5">
        <v>8.5999999999999993E-2</v>
      </c>
      <c r="T744" s="5">
        <v>0.107</v>
      </c>
    </row>
    <row r="745" spans="1:20" x14ac:dyDescent="0.2">
      <c r="A745" s="3">
        <v>150010000</v>
      </c>
      <c r="B745" s="4" t="s">
        <v>19</v>
      </c>
      <c r="C745" s="3">
        <v>3</v>
      </c>
      <c r="D745" s="3">
        <f>IF(Tableau2[[#This Row],[Parent]]="oui",Tableau2[[#This Row],[Niveau]]+1,IF(B744="oui",Tableau2[[#This Row],[Niveau]]+1,D744))</f>
        <v>4</v>
      </c>
      <c r="E745" s="3" cm="1">
        <f t="array" ref="E745">MIN(IFERROR(IF(D745-{0;1;2;3;4;5;6;7}&gt;=0,MATCH(D745-{0;1;2;3;4;5;6;7},D746:D$828,0)-1,""),""))</f>
        <v>0</v>
      </c>
      <c r="F745" s="4" t="s">
        <v>20</v>
      </c>
      <c r="G745" s="4" t="s">
        <v>639</v>
      </c>
      <c r="H745" s="4" t="s">
        <v>640</v>
      </c>
      <c r="I745" s="4" t="s">
        <v>18</v>
      </c>
      <c r="J745" s="4" t="s">
        <v>18</v>
      </c>
      <c r="K745" s="5">
        <v>1</v>
      </c>
      <c r="L745" s="5">
        <v>6.11</v>
      </c>
      <c r="M745" s="5">
        <f>IFERROR(_xlfn.XLOOKUP(Tableau2[[#This Row],[Groupe rem. article]],remises!$B$2:$B$5,remises!$C$2:$C$5),0)</f>
        <v>0.25</v>
      </c>
      <c r="N745" s="5">
        <f t="shared" si="11"/>
        <v>0</v>
      </c>
      <c r="O745" s="5" t="str">
        <f ca="1">IFERROR(SUM(OFFSET(Tableau2[[#This Row],[MLP]],1,1,Tableau2[[#This Row],[nb sous niveau]],1)),"")</f>
        <v/>
      </c>
      <c r="P745" s="5">
        <f>IF(Tableau2[[#This Row],[Type Ligne Richel]]="détail",Tableau2[[#This Row],[Quantité Totale]]*Tableau2[[#This Row],[Prix unitaire HT]]*(1-Tableau2[[#This Row],[% remise ligne]])*(1+Tableau2[[#This Row],[comm]]),"")</f>
        <v>4.5825000000000005</v>
      </c>
      <c r="Q745" s="5" cm="1">
        <f t="array" aca="1" ref="Q74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4.5825000000000005</v>
      </c>
      <c r="R745" s="4" t="s">
        <v>64</v>
      </c>
      <c r="S745" s="5">
        <v>0.02</v>
      </c>
      <c r="T745" s="5">
        <v>0.02</v>
      </c>
    </row>
    <row r="746" spans="1:20" x14ac:dyDescent="0.2">
      <c r="A746" s="3">
        <v>150020000</v>
      </c>
      <c r="B746" s="4" t="s">
        <v>19</v>
      </c>
      <c r="C746" s="3">
        <v>3</v>
      </c>
      <c r="D746" s="3">
        <f>IF(Tableau2[[#This Row],[Parent]]="oui",Tableau2[[#This Row],[Niveau]]+1,IF(B745="oui",Tableau2[[#This Row],[Niveau]]+1,D745))</f>
        <v>4</v>
      </c>
      <c r="E746" s="3" cm="1">
        <f t="array" ref="E746">MIN(IFERROR(IF(D746-{0;1;2;3;4;5;6;7}&gt;=0,MATCH(D746-{0;1;2;3;4;5;6;7},D747:D$828,0)-1,""),""))</f>
        <v>0</v>
      </c>
      <c r="F746" s="4" t="s">
        <v>20</v>
      </c>
      <c r="G746" s="4" t="s">
        <v>641</v>
      </c>
      <c r="H746" s="4" t="s">
        <v>642</v>
      </c>
      <c r="I746" s="4" t="s">
        <v>18</v>
      </c>
      <c r="J746" s="4" t="s">
        <v>18</v>
      </c>
      <c r="K746" s="5">
        <v>2</v>
      </c>
      <c r="L746" s="5">
        <v>1.08</v>
      </c>
      <c r="M746" s="5">
        <f>IFERROR(_xlfn.XLOOKUP(Tableau2[[#This Row],[Groupe rem. article]],remises!$B$2:$B$5,remises!$C$2:$C$5),0)</f>
        <v>0.25</v>
      </c>
      <c r="N746" s="5">
        <f t="shared" si="11"/>
        <v>0</v>
      </c>
      <c r="O746" s="5" t="str">
        <f ca="1">IFERROR(SUM(OFFSET(Tableau2[[#This Row],[MLP]],1,1,Tableau2[[#This Row],[nb sous niveau]],1)),"")</f>
        <v/>
      </c>
      <c r="P746" s="5">
        <f>IF(Tableau2[[#This Row],[Type Ligne Richel]]="détail",Tableau2[[#This Row],[Quantité Totale]]*Tableau2[[#This Row],[Prix unitaire HT]]*(1-Tableau2[[#This Row],[% remise ligne]])*(1+Tableau2[[#This Row],[comm]]),"")</f>
        <v>1.62</v>
      </c>
      <c r="Q746" s="5" cm="1">
        <f t="array" aca="1" ref="Q74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1.62</v>
      </c>
      <c r="R746" s="4" t="s">
        <v>64</v>
      </c>
      <c r="S746" s="5">
        <v>5.0000000000000001E-3</v>
      </c>
      <c r="T746" s="5">
        <v>0.01</v>
      </c>
    </row>
    <row r="747" spans="1:20" x14ac:dyDescent="0.2">
      <c r="A747" s="3">
        <v>150030000</v>
      </c>
      <c r="B747" s="4" t="s">
        <v>19</v>
      </c>
      <c r="C747" s="3">
        <v>3</v>
      </c>
      <c r="D747" s="3">
        <f>IF(Tableau2[[#This Row],[Parent]]="oui",Tableau2[[#This Row],[Niveau]]+1,IF(B746="oui",Tableau2[[#This Row],[Niveau]]+1,D746))</f>
        <v>4</v>
      </c>
      <c r="E747" s="3" cm="1">
        <f t="array" ref="E747">MIN(IFERROR(IF(D747-{0;1;2;3;4;5;6;7}&gt;=0,MATCH(D747-{0;1;2;3;4;5;6;7},D748:D$828,0)-1,""),""))</f>
        <v>0</v>
      </c>
      <c r="F747" s="4" t="s">
        <v>20</v>
      </c>
      <c r="G747" s="4" t="s">
        <v>643</v>
      </c>
      <c r="H747" s="4" t="s">
        <v>644</v>
      </c>
      <c r="I747" s="4" t="s">
        <v>18</v>
      </c>
      <c r="J747" s="4" t="s">
        <v>18</v>
      </c>
      <c r="K747" s="5">
        <v>1</v>
      </c>
      <c r="L747" s="5">
        <v>9.69</v>
      </c>
      <c r="M747" s="5">
        <f>IFERROR(_xlfn.XLOOKUP(Tableau2[[#This Row],[Groupe rem. article]],remises!$B$2:$B$5,remises!$C$2:$C$5),0)</f>
        <v>0.25</v>
      </c>
      <c r="N747" s="5">
        <f t="shared" si="11"/>
        <v>0</v>
      </c>
      <c r="O747" s="5" t="str">
        <f ca="1">IFERROR(SUM(OFFSET(Tableau2[[#This Row],[MLP]],1,1,Tableau2[[#This Row],[nb sous niveau]],1)),"")</f>
        <v/>
      </c>
      <c r="P747" s="5">
        <f>IF(Tableau2[[#This Row],[Type Ligne Richel]]="détail",Tableau2[[#This Row],[Quantité Totale]]*Tableau2[[#This Row],[Prix unitaire HT]]*(1-Tableau2[[#This Row],[% remise ligne]])*(1+Tableau2[[#This Row],[comm]]),"")</f>
        <v>7.2675000000000001</v>
      </c>
      <c r="Q747" s="5" cm="1">
        <f t="array" aca="1" ref="Q74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7.2675000000000001</v>
      </c>
      <c r="R747" s="4" t="s">
        <v>64</v>
      </c>
      <c r="S747" s="5">
        <v>1.4999999999999999E-2</v>
      </c>
      <c r="T747" s="5">
        <v>1.4999999999999999E-2</v>
      </c>
    </row>
    <row r="748" spans="1:20" x14ac:dyDescent="0.2">
      <c r="A748" s="3">
        <v>150040000</v>
      </c>
      <c r="B748" s="4" t="s">
        <v>19</v>
      </c>
      <c r="C748" s="3">
        <v>3</v>
      </c>
      <c r="D748" s="3">
        <f>IF(Tableau2[[#This Row],[Parent]]="oui",Tableau2[[#This Row],[Niveau]]+1,IF(B747="oui",Tableau2[[#This Row],[Niveau]]+1,D747))</f>
        <v>4</v>
      </c>
      <c r="E748" s="3" cm="1">
        <f t="array" ref="E748">MIN(IFERROR(IF(D748-{0;1;2;3;4;5;6;7}&gt;=0,MATCH(D748-{0;1;2;3;4;5;6;7},D749:D$828,0)-1,""),""))</f>
        <v>0</v>
      </c>
      <c r="F748" s="4" t="s">
        <v>20</v>
      </c>
      <c r="G748" s="4" t="s">
        <v>645</v>
      </c>
      <c r="H748" s="4" t="s">
        <v>646</v>
      </c>
      <c r="I748" s="4" t="s">
        <v>18</v>
      </c>
      <c r="J748" s="4" t="s">
        <v>18</v>
      </c>
      <c r="K748" s="5">
        <v>1</v>
      </c>
      <c r="L748" s="5">
        <v>9.31</v>
      </c>
      <c r="M748" s="5">
        <f>IFERROR(_xlfn.XLOOKUP(Tableau2[[#This Row],[Groupe rem. article]],remises!$B$2:$B$5,remises!$C$2:$C$5),0)</f>
        <v>0.25</v>
      </c>
      <c r="N748" s="5">
        <f t="shared" si="11"/>
        <v>0</v>
      </c>
      <c r="O748" s="5" t="str">
        <f ca="1">IFERROR(SUM(OFFSET(Tableau2[[#This Row],[MLP]],1,1,Tableau2[[#This Row],[nb sous niveau]],1)),"")</f>
        <v/>
      </c>
      <c r="P748" s="5">
        <f>IF(Tableau2[[#This Row],[Type Ligne Richel]]="détail",Tableau2[[#This Row],[Quantité Totale]]*Tableau2[[#This Row],[Prix unitaire HT]]*(1-Tableau2[[#This Row],[% remise ligne]])*(1+Tableau2[[#This Row],[comm]]),"")</f>
        <v>6.9824999999999999</v>
      </c>
      <c r="Q748" s="5" cm="1">
        <f t="array" aca="1" ref="Q74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6.9824999999999999</v>
      </c>
      <c r="R748" s="4" t="s">
        <v>64</v>
      </c>
      <c r="S748" s="5">
        <v>1.4999999999999999E-2</v>
      </c>
      <c r="T748" s="5">
        <v>1.4999999999999999E-2</v>
      </c>
    </row>
    <row r="749" spans="1:20" x14ac:dyDescent="0.2">
      <c r="A749" s="3">
        <v>150050000</v>
      </c>
      <c r="B749" s="4" t="s">
        <v>19</v>
      </c>
      <c r="C749" s="3">
        <v>3</v>
      </c>
      <c r="D749" s="3">
        <f>IF(Tableau2[[#This Row],[Parent]]="oui",Tableau2[[#This Row],[Niveau]]+1,IF(B748="oui",Tableau2[[#This Row],[Niveau]]+1,D748))</f>
        <v>4</v>
      </c>
      <c r="E749" s="3" cm="1">
        <f t="array" ref="E749">MIN(IFERROR(IF(D749-{0;1;2;3;4;5;6;7}&gt;=0,MATCH(D749-{0;1;2;3;4;5;6;7},D750:D$828,0)-1,""),""))</f>
        <v>0</v>
      </c>
      <c r="F749" s="4" t="s">
        <v>20</v>
      </c>
      <c r="G749" s="4" t="s">
        <v>647</v>
      </c>
      <c r="H749" s="4" t="s">
        <v>648</v>
      </c>
      <c r="I749" s="4" t="s">
        <v>18</v>
      </c>
      <c r="J749" s="4" t="s">
        <v>18</v>
      </c>
      <c r="K749" s="5">
        <v>1</v>
      </c>
      <c r="L749" s="5">
        <v>9.91</v>
      </c>
      <c r="M749" s="5">
        <f>IFERROR(_xlfn.XLOOKUP(Tableau2[[#This Row],[Groupe rem. article]],remises!$B$2:$B$5,remises!$C$2:$C$5),0)</f>
        <v>0.25</v>
      </c>
      <c r="N749" s="5">
        <f t="shared" si="11"/>
        <v>0</v>
      </c>
      <c r="O749" s="5" t="str">
        <f ca="1">IFERROR(SUM(OFFSET(Tableau2[[#This Row],[MLP]],1,1,Tableau2[[#This Row],[nb sous niveau]],1)),"")</f>
        <v/>
      </c>
      <c r="P749" s="5">
        <f>IF(Tableau2[[#This Row],[Type Ligne Richel]]="détail",Tableau2[[#This Row],[Quantité Totale]]*Tableau2[[#This Row],[Prix unitaire HT]]*(1-Tableau2[[#This Row],[% remise ligne]])*(1+Tableau2[[#This Row],[comm]]),"")</f>
        <v>7.4325000000000001</v>
      </c>
      <c r="Q749" s="5" cm="1">
        <f t="array" aca="1" ref="Q74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7.4325000000000001</v>
      </c>
      <c r="R749" s="4" t="s">
        <v>64</v>
      </c>
      <c r="S749" s="5">
        <v>1.4999999999999999E-2</v>
      </c>
      <c r="T749" s="5">
        <v>1.4999999999999999E-2</v>
      </c>
    </row>
    <row r="750" spans="1:20" x14ac:dyDescent="0.2">
      <c r="A750" s="3">
        <v>150060000</v>
      </c>
      <c r="B750" s="4" t="s">
        <v>19</v>
      </c>
      <c r="C750" s="3">
        <v>3</v>
      </c>
      <c r="D750" s="3">
        <f>IF(Tableau2[[#This Row],[Parent]]="oui",Tableau2[[#This Row],[Niveau]]+1,IF(B749="oui",Tableau2[[#This Row],[Niveau]]+1,D749))</f>
        <v>4</v>
      </c>
      <c r="E750" s="3" cm="1">
        <f t="array" ref="E750">MIN(IFERROR(IF(D750-{0;1;2;3;4;5;6;7}&gt;=0,MATCH(D750-{0;1;2;3;4;5;6;7},D751:D$828,0)-1,""),""))</f>
        <v>0</v>
      </c>
      <c r="F750" s="4" t="s">
        <v>20</v>
      </c>
      <c r="G750" s="4" t="s">
        <v>649</v>
      </c>
      <c r="H750" s="4" t="s">
        <v>650</v>
      </c>
      <c r="I750" s="4" t="s">
        <v>18</v>
      </c>
      <c r="J750" s="4" t="s">
        <v>18</v>
      </c>
      <c r="K750" s="5">
        <v>2</v>
      </c>
      <c r="L750" s="5">
        <v>1.1299999999999999</v>
      </c>
      <c r="M750" s="5">
        <f>IFERROR(_xlfn.XLOOKUP(Tableau2[[#This Row],[Groupe rem. article]],remises!$B$2:$B$5,remises!$C$2:$C$5),0)</f>
        <v>0.25</v>
      </c>
      <c r="N750" s="5">
        <f t="shared" si="11"/>
        <v>0</v>
      </c>
      <c r="O750" s="5" t="str">
        <f ca="1">IFERROR(SUM(OFFSET(Tableau2[[#This Row],[MLP]],1,1,Tableau2[[#This Row],[nb sous niveau]],1)),"")</f>
        <v/>
      </c>
      <c r="P750" s="5">
        <f>IF(Tableau2[[#This Row],[Type Ligne Richel]]="détail",Tableau2[[#This Row],[Quantité Totale]]*Tableau2[[#This Row],[Prix unitaire HT]]*(1-Tableau2[[#This Row],[% remise ligne]])*(1+Tableau2[[#This Row],[comm]]),"")</f>
        <v>1.6949999999999998</v>
      </c>
      <c r="Q750" s="5" cm="1">
        <f t="array" aca="1" ref="Q75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1.6949999999999998</v>
      </c>
      <c r="R750" s="4" t="s">
        <v>64</v>
      </c>
      <c r="S750" s="5">
        <v>6.0000000000000001E-3</v>
      </c>
      <c r="T750" s="5">
        <v>1.2E-2</v>
      </c>
    </row>
    <row r="751" spans="1:20" x14ac:dyDescent="0.2">
      <c r="A751" s="3">
        <v>150070000</v>
      </c>
      <c r="B751" s="4" t="s">
        <v>19</v>
      </c>
      <c r="C751" s="3">
        <v>3</v>
      </c>
      <c r="D751" s="3">
        <f>IF(Tableau2[[#This Row],[Parent]]="oui",Tableau2[[#This Row],[Niveau]]+1,IF(B750="oui",Tableau2[[#This Row],[Niveau]]+1,D750))</f>
        <v>4</v>
      </c>
      <c r="E751" s="3" cm="1">
        <f t="array" ref="E751">MIN(IFERROR(IF(D751-{0;1;2;3;4;5;6;7}&gt;=0,MATCH(D751-{0;1;2;3;4;5;6;7},D752:D$828,0)-1,""),""))</f>
        <v>0</v>
      </c>
      <c r="F751" s="4" t="s">
        <v>20</v>
      </c>
      <c r="G751" s="4" t="s">
        <v>651</v>
      </c>
      <c r="H751" s="4" t="s">
        <v>652</v>
      </c>
      <c r="I751" s="4" t="s">
        <v>18</v>
      </c>
      <c r="J751" s="4" t="s">
        <v>18</v>
      </c>
      <c r="K751" s="5">
        <v>2</v>
      </c>
      <c r="L751" s="5">
        <v>1.0149999999999999</v>
      </c>
      <c r="M751" s="5">
        <f>IFERROR(_xlfn.XLOOKUP(Tableau2[[#This Row],[Groupe rem. article]],remises!$B$2:$B$5,remises!$C$2:$C$5),0)</f>
        <v>0.25</v>
      </c>
      <c r="N751" s="5">
        <f t="shared" si="11"/>
        <v>0</v>
      </c>
      <c r="O751" s="5" t="str">
        <f ca="1">IFERROR(SUM(OFFSET(Tableau2[[#This Row],[MLP]],1,1,Tableau2[[#This Row],[nb sous niveau]],1)),"")</f>
        <v/>
      </c>
      <c r="P751" s="5">
        <f>IF(Tableau2[[#This Row],[Type Ligne Richel]]="détail",Tableau2[[#This Row],[Quantité Totale]]*Tableau2[[#This Row],[Prix unitaire HT]]*(1-Tableau2[[#This Row],[% remise ligne]])*(1+Tableau2[[#This Row],[comm]]),"")</f>
        <v>1.5225</v>
      </c>
      <c r="Q751" s="5" cm="1">
        <f t="array" aca="1" ref="Q75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1.5225</v>
      </c>
      <c r="R751" s="4" t="s">
        <v>64</v>
      </c>
      <c r="S751" s="5">
        <v>0.01</v>
      </c>
      <c r="T751" s="5">
        <v>0.02</v>
      </c>
    </row>
    <row r="752" spans="1:20" x14ac:dyDescent="0.2">
      <c r="A752" s="3">
        <v>151000000</v>
      </c>
      <c r="B752" s="4" t="s">
        <v>19</v>
      </c>
      <c r="C752" s="3">
        <v>2</v>
      </c>
      <c r="D752" s="3">
        <f>IF(Tableau2[[#This Row],[Parent]]="oui",Tableau2[[#This Row],[Niveau]]+1,IF(B751="oui",Tableau2[[#This Row],[Niveau]]+1,D751))</f>
        <v>4</v>
      </c>
      <c r="E752" s="3" cm="1">
        <f t="array" ref="E752">MIN(IFERROR(IF(D752-{0;1;2;3;4;5;6;7}&gt;=0,MATCH(D752-{0;1;2;3;4;5;6;7},D753:D$828,0)-1,""),""))</f>
        <v>0</v>
      </c>
      <c r="F752" s="4" t="s">
        <v>20</v>
      </c>
      <c r="G752" s="4" t="s">
        <v>653</v>
      </c>
      <c r="H752" s="4" t="s">
        <v>654</v>
      </c>
      <c r="I752" s="4" t="s">
        <v>18</v>
      </c>
      <c r="J752" s="4" t="s">
        <v>18</v>
      </c>
      <c r="K752" s="5">
        <v>5</v>
      </c>
      <c r="L752" s="5">
        <v>21.43</v>
      </c>
      <c r="M752" s="5">
        <f>IFERROR(_xlfn.XLOOKUP(Tableau2[[#This Row],[Groupe rem. article]],remises!$B$2:$B$5,remises!$C$2:$C$5),0)</f>
        <v>0.25</v>
      </c>
      <c r="N752" s="5">
        <f t="shared" si="11"/>
        <v>0</v>
      </c>
      <c r="O752" s="5" t="str">
        <f ca="1">IFERROR(SUM(OFFSET(Tableau2[[#This Row],[MLP]],1,1,Tableau2[[#This Row],[nb sous niveau]],1)),"")</f>
        <v/>
      </c>
      <c r="P752" s="5">
        <f>IF(Tableau2[[#This Row],[Type Ligne Richel]]="détail",Tableau2[[#This Row],[Quantité Totale]]*Tableau2[[#This Row],[Prix unitaire HT]]*(1-Tableau2[[#This Row],[% remise ligne]])*(1+Tableau2[[#This Row],[comm]]),"")</f>
        <v>80.362500000000011</v>
      </c>
      <c r="Q752" s="5" cm="1">
        <f t="array" aca="1" ref="Q75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80.362500000000011</v>
      </c>
      <c r="R752" s="4" t="s">
        <v>64</v>
      </c>
      <c r="S752" s="5">
        <v>0.5</v>
      </c>
      <c r="T752" s="5">
        <v>2.5</v>
      </c>
    </row>
    <row r="753" spans="1:20" x14ac:dyDescent="0.2">
      <c r="A753" s="3">
        <v>152000000</v>
      </c>
      <c r="B753" s="4" t="s">
        <v>19</v>
      </c>
      <c r="C753" s="3">
        <v>2</v>
      </c>
      <c r="D753" s="3">
        <f>IF(Tableau2[[#This Row],[Parent]]="oui",Tableau2[[#This Row],[Niveau]]+1,IF(B752="oui",Tableau2[[#This Row],[Niveau]]+1,D752))</f>
        <v>4</v>
      </c>
      <c r="E753" s="3" cm="1">
        <f t="array" ref="E753">MIN(IFERROR(IF(D753-{0;1;2;3;4;5;6;7}&gt;=0,MATCH(D753-{0;1;2;3;4;5;6;7},D754:D$828,0)-1,""),""))</f>
        <v>0</v>
      </c>
      <c r="F753" s="4" t="s">
        <v>20</v>
      </c>
      <c r="G753" s="4" t="s">
        <v>651</v>
      </c>
      <c r="H753" s="4" t="s">
        <v>652</v>
      </c>
      <c r="I753" s="4" t="s">
        <v>18</v>
      </c>
      <c r="J753" s="4" t="s">
        <v>18</v>
      </c>
      <c r="K753" s="5">
        <v>1</v>
      </c>
      <c r="L753" s="5">
        <v>1.0149999999999999</v>
      </c>
      <c r="M753" s="5">
        <f>IFERROR(_xlfn.XLOOKUP(Tableau2[[#This Row],[Groupe rem. article]],remises!$B$2:$B$5,remises!$C$2:$C$5),0)</f>
        <v>0.25</v>
      </c>
      <c r="N753" s="5">
        <f t="shared" si="11"/>
        <v>0</v>
      </c>
      <c r="O753" s="5" t="str">
        <f ca="1">IFERROR(SUM(OFFSET(Tableau2[[#This Row],[MLP]],1,1,Tableau2[[#This Row],[nb sous niveau]],1)),"")</f>
        <v/>
      </c>
      <c r="P753" s="5">
        <f>IF(Tableau2[[#This Row],[Type Ligne Richel]]="détail",Tableau2[[#This Row],[Quantité Totale]]*Tableau2[[#This Row],[Prix unitaire HT]]*(1-Tableau2[[#This Row],[% remise ligne]])*(1+Tableau2[[#This Row],[comm]]),"")</f>
        <v>0.76124999999999998</v>
      </c>
      <c r="Q753" s="5" cm="1">
        <f t="array" aca="1" ref="Q75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0.76124999999999998</v>
      </c>
      <c r="R753" s="4" t="s">
        <v>64</v>
      </c>
      <c r="S753" s="5">
        <v>0.01</v>
      </c>
      <c r="T753" s="5">
        <v>0.01</v>
      </c>
    </row>
    <row r="754" spans="1:20" x14ac:dyDescent="0.2">
      <c r="A754" s="3">
        <v>153000000</v>
      </c>
      <c r="B754" s="4" t="s">
        <v>19</v>
      </c>
      <c r="C754" s="3">
        <v>2</v>
      </c>
      <c r="D754" s="3">
        <f>IF(Tableau2[[#This Row],[Parent]]="oui",Tableau2[[#This Row],[Niveau]]+1,IF(B753="oui",Tableau2[[#This Row],[Niveau]]+1,D753))</f>
        <v>4</v>
      </c>
      <c r="E754" s="3" cm="1">
        <f t="array" ref="E754">MIN(IFERROR(IF(D754-{0;1;2;3;4;5;6;7}&gt;=0,MATCH(D754-{0;1;2;3;4;5;6;7},D755:D$828,0)-1,""),""))</f>
        <v>0</v>
      </c>
      <c r="F754" s="4" t="s">
        <v>20</v>
      </c>
      <c r="G754" s="4" t="s">
        <v>655</v>
      </c>
      <c r="H754" s="4" t="s">
        <v>656</v>
      </c>
      <c r="I754" s="4" t="s">
        <v>18</v>
      </c>
      <c r="J754" s="4" t="s">
        <v>18</v>
      </c>
      <c r="K754" s="5">
        <v>2</v>
      </c>
      <c r="L754" s="5">
        <v>140.54</v>
      </c>
      <c r="M754" s="5">
        <f>IFERROR(_xlfn.XLOOKUP(Tableau2[[#This Row],[Groupe rem. article]],remises!$B$2:$B$5,remises!$C$2:$C$5),0)</f>
        <v>0.25</v>
      </c>
      <c r="N754" s="5">
        <f t="shared" si="11"/>
        <v>0</v>
      </c>
      <c r="O754" s="5" t="str">
        <f ca="1">IFERROR(SUM(OFFSET(Tableau2[[#This Row],[MLP]],1,1,Tableau2[[#This Row],[nb sous niveau]],1)),"")</f>
        <v/>
      </c>
      <c r="P754" s="5">
        <f>IF(Tableau2[[#This Row],[Type Ligne Richel]]="détail",Tableau2[[#This Row],[Quantité Totale]]*Tableau2[[#This Row],[Prix unitaire HT]]*(1-Tableau2[[#This Row],[% remise ligne]])*(1+Tableau2[[#This Row],[comm]]),"")</f>
        <v>210.81</v>
      </c>
      <c r="Q754" s="5" cm="1">
        <f t="array" aca="1" ref="Q75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210.81</v>
      </c>
      <c r="R754" s="4" t="s">
        <v>64</v>
      </c>
      <c r="S754" s="5">
        <v>25</v>
      </c>
      <c r="T754" s="5">
        <v>50</v>
      </c>
    </row>
    <row r="755" spans="1:20" x14ac:dyDescent="0.2">
      <c r="A755" s="3">
        <v>154000000</v>
      </c>
      <c r="B755" s="4" t="s">
        <v>19</v>
      </c>
      <c r="C755" s="3">
        <v>2</v>
      </c>
      <c r="D755" s="3">
        <f>IF(Tableau2[[#This Row],[Parent]]="oui",Tableau2[[#This Row],[Niveau]]+1,IF(B754="oui",Tableau2[[#This Row],[Niveau]]+1,D754))</f>
        <v>4</v>
      </c>
      <c r="E755" s="3" cm="1">
        <f t="array" ref="E755">MIN(IFERROR(IF(D755-{0;1;2;3;4;5;6;7}&gt;=0,MATCH(D755-{0;1;2;3;4;5;6;7},D756:D$828,0)-1,""),""))</f>
        <v>0</v>
      </c>
      <c r="F755" s="4" t="s">
        <v>20</v>
      </c>
      <c r="G755" s="4" t="s">
        <v>657</v>
      </c>
      <c r="H755" s="4" t="s">
        <v>658</v>
      </c>
      <c r="I755" s="4" t="s">
        <v>18</v>
      </c>
      <c r="J755" s="4" t="s">
        <v>18</v>
      </c>
      <c r="K755" s="5">
        <v>1</v>
      </c>
      <c r="L755" s="5">
        <v>0</v>
      </c>
      <c r="M755" s="5">
        <f>IFERROR(_xlfn.XLOOKUP(Tableau2[[#This Row],[Groupe rem. article]],remises!$B$2:$B$5,remises!$C$2:$C$5),0)</f>
        <v>0</v>
      </c>
      <c r="N755" s="5">
        <f t="shared" si="11"/>
        <v>0</v>
      </c>
      <c r="O755" s="5" t="str">
        <f ca="1">IFERROR(SUM(OFFSET(Tableau2[[#This Row],[MLP]],1,1,Tableau2[[#This Row],[nb sous niveau]],1)),"")</f>
        <v/>
      </c>
      <c r="P755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755" s="5" cm="1">
        <f t="array" aca="1" ref="Q75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755" s="4" t="s">
        <v>18</v>
      </c>
      <c r="S755" s="5">
        <v>0.01</v>
      </c>
      <c r="T755" s="5">
        <v>0.01</v>
      </c>
    </row>
    <row r="756" spans="1:20" x14ac:dyDescent="0.2">
      <c r="A756" s="3">
        <v>155000000</v>
      </c>
      <c r="B756" s="4" t="s">
        <v>19</v>
      </c>
      <c r="C756" s="3">
        <v>2</v>
      </c>
      <c r="D756" s="3">
        <f>IF(Tableau2[[#This Row],[Parent]]="oui",Tableau2[[#This Row],[Niveau]]+1,IF(B755="oui",Tableau2[[#This Row],[Niveau]]+1,D755))</f>
        <v>4</v>
      </c>
      <c r="E756" s="3" cm="1">
        <f t="array" ref="E756">MIN(IFERROR(IF(D756-{0;1;2;3;4;5;6;7}&gt;=0,MATCH(D756-{0;1;2;3;4;5;6;7},D757:D$828,0)-1,""),""))</f>
        <v>0</v>
      </c>
      <c r="F756" s="4" t="s">
        <v>20</v>
      </c>
      <c r="G756" s="4" t="s">
        <v>659</v>
      </c>
      <c r="H756" s="4" t="s">
        <v>660</v>
      </c>
      <c r="I756" s="4" t="s">
        <v>18</v>
      </c>
      <c r="J756" s="4" t="s">
        <v>18</v>
      </c>
      <c r="K756" s="5">
        <v>1</v>
      </c>
      <c r="L756" s="5">
        <v>292.64</v>
      </c>
      <c r="M756" s="5">
        <f>IFERROR(_xlfn.XLOOKUP(Tableau2[[#This Row],[Groupe rem. article]],remises!$B$2:$B$5,remises!$C$2:$C$5),0)</f>
        <v>0.25</v>
      </c>
      <c r="N756" s="5">
        <f t="shared" si="11"/>
        <v>0</v>
      </c>
      <c r="O756" s="5" t="str">
        <f ca="1">IFERROR(SUM(OFFSET(Tableau2[[#This Row],[MLP]],1,1,Tableau2[[#This Row],[nb sous niveau]],1)),"")</f>
        <v/>
      </c>
      <c r="P756" s="5">
        <f>IF(Tableau2[[#This Row],[Type Ligne Richel]]="détail",Tableau2[[#This Row],[Quantité Totale]]*Tableau2[[#This Row],[Prix unitaire HT]]*(1-Tableau2[[#This Row],[% remise ligne]])*(1+Tableau2[[#This Row],[comm]]),"")</f>
        <v>219.48</v>
      </c>
      <c r="Q756" s="5" cm="1">
        <f t="array" aca="1" ref="Q75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219.48</v>
      </c>
      <c r="R756" s="4" t="s">
        <v>64</v>
      </c>
      <c r="S756" s="5">
        <v>15</v>
      </c>
      <c r="T756" s="5">
        <v>15</v>
      </c>
    </row>
    <row r="757" spans="1:20" x14ac:dyDescent="0.2">
      <c r="A757" s="3">
        <v>156000000</v>
      </c>
      <c r="B757" s="4" t="s">
        <v>19</v>
      </c>
      <c r="C757" s="3">
        <v>2</v>
      </c>
      <c r="D757" s="3">
        <f>IF(Tableau2[[#This Row],[Parent]]="oui",Tableau2[[#This Row],[Niveau]]+1,IF(B756="oui",Tableau2[[#This Row],[Niveau]]+1,D756))</f>
        <v>4</v>
      </c>
      <c r="E757" s="3" cm="1">
        <f t="array" ref="E757">MIN(IFERROR(IF(D757-{0;1;2;3;4;5;6;7}&gt;=0,MATCH(D757-{0;1;2;3;4;5;6;7},D758:D$828,0)-1,""),""))</f>
        <v>0</v>
      </c>
      <c r="F757" s="4" t="s">
        <v>20</v>
      </c>
      <c r="G757" s="4" t="s">
        <v>661</v>
      </c>
      <c r="H757" s="4" t="s">
        <v>662</v>
      </c>
      <c r="I757" s="4" t="s">
        <v>18</v>
      </c>
      <c r="J757" s="4" t="s">
        <v>18</v>
      </c>
      <c r="K757" s="5">
        <v>1</v>
      </c>
      <c r="L757" s="5">
        <v>171.09</v>
      </c>
      <c r="M757" s="5">
        <f>IFERROR(_xlfn.XLOOKUP(Tableau2[[#This Row],[Groupe rem. article]],remises!$B$2:$B$5,remises!$C$2:$C$5),0)</f>
        <v>0.25</v>
      </c>
      <c r="N757" s="5">
        <f t="shared" si="11"/>
        <v>0</v>
      </c>
      <c r="O757" s="5" t="str">
        <f ca="1">IFERROR(SUM(OFFSET(Tableau2[[#This Row],[MLP]],1,1,Tableau2[[#This Row],[nb sous niveau]],1)),"")</f>
        <v/>
      </c>
      <c r="P757" s="5">
        <f>IF(Tableau2[[#This Row],[Type Ligne Richel]]="détail",Tableau2[[#This Row],[Quantité Totale]]*Tableau2[[#This Row],[Prix unitaire HT]]*(1-Tableau2[[#This Row],[% remise ligne]])*(1+Tableau2[[#This Row],[comm]]),"")</f>
        <v>128.3175</v>
      </c>
      <c r="Q757" s="5" cm="1">
        <f t="array" aca="1" ref="Q75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128.3175</v>
      </c>
      <c r="R757" s="4" t="s">
        <v>64</v>
      </c>
      <c r="S757" s="5">
        <v>0.5</v>
      </c>
      <c r="T757" s="5">
        <v>0.5</v>
      </c>
    </row>
    <row r="758" spans="1:20" x14ac:dyDescent="0.2">
      <c r="A758" s="3">
        <v>157000000</v>
      </c>
      <c r="B758" s="4" t="s">
        <v>14</v>
      </c>
      <c r="C758" s="3">
        <v>1</v>
      </c>
      <c r="D758" s="3">
        <f>IF(Tableau2[[#This Row],[Parent]]="oui",Tableau2[[#This Row],[Niveau]]+1,IF(B757="oui",Tableau2[[#This Row],[Niveau]]+1,D757))</f>
        <v>2</v>
      </c>
      <c r="E758" s="3" cm="1">
        <f t="array" ref="E758">MIN(IFERROR(IF(D758-{0;1;2;3;4;5;6;7}&gt;=0,MATCH(D758-{0;1;2;3;4;5;6;7},D759:D$828,0)-1,""),""))</f>
        <v>48</v>
      </c>
      <c r="F758" s="4" t="s">
        <v>15</v>
      </c>
      <c r="G758" s="4" t="s">
        <v>18</v>
      </c>
      <c r="H758" s="4" t="s">
        <v>663</v>
      </c>
      <c r="I758" s="4" t="s">
        <v>18</v>
      </c>
      <c r="J758" s="4" t="s">
        <v>18</v>
      </c>
      <c r="K758" s="5">
        <v>1</v>
      </c>
      <c r="L758" s="5">
        <v>6780.32</v>
      </c>
      <c r="M758" s="5">
        <f>IFERROR(_xlfn.XLOOKUP(Tableau2[[#This Row],[Groupe rem. article]],remises!$B$2:$B$5,remises!$C$2:$C$5),0)</f>
        <v>0</v>
      </c>
      <c r="N758" s="5">
        <f t="shared" si="11"/>
        <v>0</v>
      </c>
      <c r="O758" s="5">
        <f ca="1">IFERROR(SUM(OFFSET(Tableau2[[#This Row],[MLP]],1,1,Tableau2[[#This Row],[nb sous niveau]],1)),"")</f>
        <v>3036.3103999999998</v>
      </c>
      <c r="P758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58" s="5" cm="1">
        <f t="array" aca="1" ref="Q75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3036.3103999999998</v>
      </c>
      <c r="R758" s="4" t="s">
        <v>18</v>
      </c>
      <c r="S758" s="5">
        <v>32.44</v>
      </c>
      <c r="T758" s="5">
        <v>882.39823999999999</v>
      </c>
    </row>
    <row r="759" spans="1:20" x14ac:dyDescent="0.2">
      <c r="A759" s="3">
        <v>158000000</v>
      </c>
      <c r="B759" s="4" t="s">
        <v>14</v>
      </c>
      <c r="C759" s="3">
        <v>2</v>
      </c>
      <c r="D759" s="3">
        <f>IF(Tableau2[[#This Row],[Parent]]="oui",Tableau2[[#This Row],[Niveau]]+1,IF(B758="oui",Tableau2[[#This Row],[Niveau]]+1,D758))</f>
        <v>3</v>
      </c>
      <c r="E759" s="3" cm="1">
        <f t="array" ref="E759">MIN(IFERROR(IF(D759-{0;1;2;3;4;5;6;7}&gt;=0,MATCH(D759-{0;1;2;3;4;5;6;7},D760:D$828,0)-1,""),""))</f>
        <v>15</v>
      </c>
      <c r="F759" s="4" t="s">
        <v>23</v>
      </c>
      <c r="G759" s="4" t="s">
        <v>664</v>
      </c>
      <c r="H759" s="4" t="s">
        <v>665</v>
      </c>
      <c r="I759" s="4" t="s">
        <v>18</v>
      </c>
      <c r="J759" s="4" t="s">
        <v>18</v>
      </c>
      <c r="K759" s="5">
        <v>2</v>
      </c>
      <c r="L759" s="5">
        <v>319.23</v>
      </c>
      <c r="M759" s="5">
        <f>IFERROR(_xlfn.XLOOKUP(Tableau2[[#This Row],[Groupe rem. article]],remises!$B$2:$B$5,remises!$C$2:$C$5),0)</f>
        <v>0</v>
      </c>
      <c r="N759" s="5">
        <f t="shared" si="11"/>
        <v>0</v>
      </c>
      <c r="O759" s="5">
        <f ca="1">IFERROR(SUM(OFFSET(Tableau2[[#This Row],[MLP]],1,1,Tableau2[[#This Row],[nb sous niveau]],1)),"")</f>
        <v>285.29419999999999</v>
      </c>
      <c r="P759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59" s="5" cm="1">
        <f t="array" aca="1" ref="Q75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285.29419999999999</v>
      </c>
      <c r="R759" s="4" t="s">
        <v>18</v>
      </c>
      <c r="S759" s="5">
        <v>14.304</v>
      </c>
      <c r="T759" s="5">
        <v>80.354200000000006</v>
      </c>
    </row>
    <row r="760" spans="1:20" x14ac:dyDescent="0.2">
      <c r="A760" s="3">
        <v>158010000</v>
      </c>
      <c r="B760" s="4" t="s">
        <v>19</v>
      </c>
      <c r="C760" s="3">
        <v>3</v>
      </c>
      <c r="D760" s="3">
        <f>IF(Tableau2[[#This Row],[Parent]]="oui",Tableau2[[#This Row],[Niveau]]+1,IF(B759="oui",Tableau2[[#This Row],[Niveau]]+1,D759))</f>
        <v>4</v>
      </c>
      <c r="E760" s="3" cm="1">
        <f t="array" ref="E760">MIN(IFERROR(IF(D760-{0;1;2;3;4;5;6;7}&gt;=0,MATCH(D760-{0;1;2;3;4;5;6;7},D761:D$828,0)-1,""),""))</f>
        <v>0</v>
      </c>
      <c r="F760" s="4" t="s">
        <v>20</v>
      </c>
      <c r="G760" s="4" t="s">
        <v>666</v>
      </c>
      <c r="H760" s="4" t="s">
        <v>667</v>
      </c>
      <c r="I760" s="4" t="s">
        <v>18</v>
      </c>
      <c r="J760" s="4" t="s">
        <v>18</v>
      </c>
      <c r="K760" s="5">
        <v>2E-3</v>
      </c>
      <c r="L760" s="5">
        <v>0</v>
      </c>
      <c r="M760" s="5">
        <f>IFERROR(_xlfn.XLOOKUP(Tableau2[[#This Row],[Groupe rem. article]],remises!$B$2:$B$5,remises!$C$2:$C$5),0)</f>
        <v>0</v>
      </c>
      <c r="N760" s="5">
        <f t="shared" si="11"/>
        <v>0</v>
      </c>
      <c r="O760" s="5" t="str">
        <f ca="1">IFERROR(SUM(OFFSET(Tableau2[[#This Row],[MLP]],1,1,Tableau2[[#This Row],[nb sous niveau]],1)),"")</f>
        <v/>
      </c>
      <c r="P760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760" s="5" cm="1">
        <f t="array" aca="1" ref="Q76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760" s="4" t="s">
        <v>18</v>
      </c>
      <c r="S760" s="5">
        <v>0.1</v>
      </c>
      <c r="T760" s="5">
        <v>2.0000000000000001E-4</v>
      </c>
    </row>
    <row r="761" spans="1:20" x14ac:dyDescent="0.2">
      <c r="A761" s="3">
        <v>158020000</v>
      </c>
      <c r="B761" s="4" t="s">
        <v>19</v>
      </c>
      <c r="C761" s="3">
        <v>3</v>
      </c>
      <c r="D761" s="3">
        <f>IF(Tableau2[[#This Row],[Parent]]="oui",Tableau2[[#This Row],[Niveau]]+1,IF(B760="oui",Tableau2[[#This Row],[Niveau]]+1,D760))</f>
        <v>4</v>
      </c>
      <c r="E761" s="3" cm="1">
        <f t="array" ref="E761">MIN(IFERROR(IF(D761-{0;1;2;3;4;5;6;7}&gt;=0,MATCH(D761-{0;1;2;3;4;5;6;7},D762:D$828,0)-1,""),""))</f>
        <v>0</v>
      </c>
      <c r="F761" s="4" t="s">
        <v>20</v>
      </c>
      <c r="G761" s="4" t="s">
        <v>668</v>
      </c>
      <c r="H761" s="4" t="s">
        <v>669</v>
      </c>
      <c r="I761" s="4" t="s">
        <v>18</v>
      </c>
      <c r="J761" s="4" t="s">
        <v>18</v>
      </c>
      <c r="K761" s="5">
        <v>8</v>
      </c>
      <c r="L761" s="5">
        <v>0.65</v>
      </c>
      <c r="M761" s="5">
        <f>IFERROR(_xlfn.XLOOKUP(Tableau2[[#This Row],[Groupe rem. article]],remises!$B$2:$B$5,remises!$C$2:$C$5),0)</f>
        <v>0.53</v>
      </c>
      <c r="N761" s="5">
        <f t="shared" si="11"/>
        <v>0</v>
      </c>
      <c r="O761" s="5" t="str">
        <f ca="1">IFERROR(SUM(OFFSET(Tableau2[[#This Row],[MLP]],1,1,Tableau2[[#This Row],[nb sous niveau]],1)),"")</f>
        <v/>
      </c>
      <c r="P761" s="5">
        <f>IF(Tableau2[[#This Row],[Type Ligne Richel]]="détail",Tableau2[[#This Row],[Quantité Totale]]*Tableau2[[#This Row],[Prix unitaire HT]]*(1-Tableau2[[#This Row],[% remise ligne]])*(1+Tableau2[[#This Row],[comm]]),"")</f>
        <v>2.444</v>
      </c>
      <c r="Q761" s="5" cm="1">
        <f t="array" aca="1" ref="Q76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2.444</v>
      </c>
      <c r="R761" s="4" t="s">
        <v>35</v>
      </c>
      <c r="S761" s="5">
        <v>0.01</v>
      </c>
      <c r="T761" s="5">
        <v>0.08</v>
      </c>
    </row>
    <row r="762" spans="1:20" x14ac:dyDescent="0.2">
      <c r="A762" s="3">
        <v>158030000</v>
      </c>
      <c r="B762" s="4" t="s">
        <v>19</v>
      </c>
      <c r="C762" s="3">
        <v>3</v>
      </c>
      <c r="D762" s="3">
        <f>IF(Tableau2[[#This Row],[Parent]]="oui",Tableau2[[#This Row],[Niveau]]+1,IF(B761="oui",Tableau2[[#This Row],[Niveau]]+1,D761))</f>
        <v>4</v>
      </c>
      <c r="E762" s="3" cm="1">
        <f t="array" ref="E762">MIN(IFERROR(IF(D762-{0;1;2;3;4;5;6;7}&gt;=0,MATCH(D762-{0;1;2;3;4;5;6;7},D763:D$828,0)-1,""),""))</f>
        <v>0</v>
      </c>
      <c r="F762" s="4" t="s">
        <v>20</v>
      </c>
      <c r="G762" s="4" t="s">
        <v>119</v>
      </c>
      <c r="H762" s="4" t="s">
        <v>120</v>
      </c>
      <c r="I762" s="4" t="s">
        <v>18</v>
      </c>
      <c r="J762" s="4" t="s">
        <v>18</v>
      </c>
      <c r="K762" s="5">
        <v>4</v>
      </c>
      <c r="L762" s="5">
        <v>0.75</v>
      </c>
      <c r="M762" s="5">
        <f>IFERROR(_xlfn.XLOOKUP(Tableau2[[#This Row],[Groupe rem. article]],remises!$B$2:$B$5,remises!$C$2:$C$5),0)</f>
        <v>0.53</v>
      </c>
      <c r="N762" s="5">
        <f t="shared" si="11"/>
        <v>0</v>
      </c>
      <c r="O762" s="5" t="str">
        <f ca="1">IFERROR(SUM(OFFSET(Tableau2[[#This Row],[MLP]],1,1,Tableau2[[#This Row],[nb sous niveau]],1)),"")</f>
        <v/>
      </c>
      <c r="P762" s="5">
        <f>IF(Tableau2[[#This Row],[Type Ligne Richel]]="détail",Tableau2[[#This Row],[Quantité Totale]]*Tableau2[[#This Row],[Prix unitaire HT]]*(1-Tableau2[[#This Row],[% remise ligne]])*(1+Tableau2[[#This Row],[comm]]),"")</f>
        <v>1.41</v>
      </c>
      <c r="Q762" s="5" cm="1">
        <f t="array" aca="1" ref="Q76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1.41</v>
      </c>
      <c r="R762" s="4" t="s">
        <v>35</v>
      </c>
      <c r="S762" s="5">
        <v>4.4999999999999998E-2</v>
      </c>
      <c r="T762" s="5">
        <v>0.18</v>
      </c>
    </row>
    <row r="763" spans="1:20" x14ac:dyDescent="0.2">
      <c r="A763" s="3">
        <v>158040000</v>
      </c>
      <c r="B763" s="4" t="s">
        <v>19</v>
      </c>
      <c r="C763" s="3">
        <v>3</v>
      </c>
      <c r="D763" s="3">
        <f>IF(Tableau2[[#This Row],[Parent]]="oui",Tableau2[[#This Row],[Niveau]]+1,IF(B762="oui",Tableau2[[#This Row],[Niveau]]+1,D762))</f>
        <v>4</v>
      </c>
      <c r="E763" s="3" cm="1">
        <f t="array" ref="E763">MIN(IFERROR(IF(D763-{0;1;2;3;4;5;6;7}&gt;=0,MATCH(D763-{0;1;2;3;4;5;6;7},D764:D$828,0)-1,""),""))</f>
        <v>0</v>
      </c>
      <c r="F763" s="4" t="s">
        <v>20</v>
      </c>
      <c r="G763" s="4" t="s">
        <v>570</v>
      </c>
      <c r="H763" s="4" t="s">
        <v>571</v>
      </c>
      <c r="I763" s="4" t="s">
        <v>18</v>
      </c>
      <c r="J763" s="4" t="s">
        <v>18</v>
      </c>
      <c r="K763" s="5">
        <v>6</v>
      </c>
      <c r="L763" s="5">
        <v>2.68</v>
      </c>
      <c r="M763" s="5">
        <f>IFERROR(_xlfn.XLOOKUP(Tableau2[[#This Row],[Groupe rem. article]],remises!$B$2:$B$5,remises!$C$2:$C$5),0)</f>
        <v>0.53</v>
      </c>
      <c r="N763" s="5">
        <f t="shared" si="11"/>
        <v>0</v>
      </c>
      <c r="O763" s="5" t="str">
        <f ca="1">IFERROR(SUM(OFFSET(Tableau2[[#This Row],[MLP]],1,1,Tableau2[[#This Row],[nb sous niveau]],1)),"")</f>
        <v/>
      </c>
      <c r="P763" s="5">
        <f>IF(Tableau2[[#This Row],[Type Ligne Richel]]="détail",Tableau2[[#This Row],[Quantité Totale]]*Tableau2[[#This Row],[Prix unitaire HT]]*(1-Tableau2[[#This Row],[% remise ligne]])*(1+Tableau2[[#This Row],[comm]]),"")</f>
        <v>7.5576000000000008</v>
      </c>
      <c r="Q763" s="5" cm="1">
        <f t="array" aca="1" ref="Q76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7.5576000000000008</v>
      </c>
      <c r="R763" s="4" t="s">
        <v>35</v>
      </c>
      <c r="S763" s="5">
        <v>0.24399999999999999</v>
      </c>
      <c r="T763" s="5">
        <v>1.464</v>
      </c>
    </row>
    <row r="764" spans="1:20" x14ac:dyDescent="0.2">
      <c r="A764" s="3">
        <v>158050000</v>
      </c>
      <c r="B764" s="4" t="s">
        <v>19</v>
      </c>
      <c r="C764" s="3">
        <v>3</v>
      </c>
      <c r="D764" s="3">
        <f>IF(Tableau2[[#This Row],[Parent]]="oui",Tableau2[[#This Row],[Niveau]]+1,IF(B763="oui",Tableau2[[#This Row],[Niveau]]+1,D763))</f>
        <v>4</v>
      </c>
      <c r="E764" s="3" cm="1">
        <f t="array" ref="E764">MIN(IFERROR(IF(D764-{0;1;2;3;4;5;6;7}&gt;=0,MATCH(D764-{0;1;2;3;4;5;6;7},D765:D$828,0)-1,""),""))</f>
        <v>0</v>
      </c>
      <c r="F764" s="4" t="s">
        <v>20</v>
      </c>
      <c r="G764" s="4" t="s">
        <v>670</v>
      </c>
      <c r="H764" s="4" t="s">
        <v>671</v>
      </c>
      <c r="I764" s="4" t="s">
        <v>18</v>
      </c>
      <c r="J764" s="4" t="s">
        <v>18</v>
      </c>
      <c r="K764" s="5">
        <v>6</v>
      </c>
      <c r="L764" s="5">
        <v>30.66</v>
      </c>
      <c r="M764" s="5">
        <f>IFERROR(_xlfn.XLOOKUP(Tableau2[[#This Row],[Groupe rem. article]],remises!$B$2:$B$5,remises!$C$2:$C$5),0)</f>
        <v>0.53</v>
      </c>
      <c r="N764" s="5">
        <f t="shared" si="11"/>
        <v>0</v>
      </c>
      <c r="O764" s="5" t="str">
        <f ca="1">IFERROR(SUM(OFFSET(Tableau2[[#This Row],[MLP]],1,1,Tableau2[[#This Row],[nb sous niveau]],1)),"")</f>
        <v/>
      </c>
      <c r="P764" s="5">
        <f>IF(Tableau2[[#This Row],[Type Ligne Richel]]="détail",Tableau2[[#This Row],[Quantité Totale]]*Tableau2[[#This Row],[Prix unitaire HT]]*(1-Tableau2[[#This Row],[% remise ligne]])*(1+Tableau2[[#This Row],[comm]]),"")</f>
        <v>86.461200000000005</v>
      </c>
      <c r="Q764" s="5" cm="1">
        <f t="array" aca="1" ref="Q76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86.461200000000005</v>
      </c>
      <c r="R764" s="4" t="s">
        <v>35</v>
      </c>
      <c r="S764" s="5">
        <v>6.0270000000000001</v>
      </c>
      <c r="T764" s="5">
        <v>36.161999999999999</v>
      </c>
    </row>
    <row r="765" spans="1:20" x14ac:dyDescent="0.2">
      <c r="A765" s="3">
        <v>158060000</v>
      </c>
      <c r="B765" s="4" t="s">
        <v>19</v>
      </c>
      <c r="C765" s="3">
        <v>3</v>
      </c>
      <c r="D765" s="3">
        <f>IF(Tableau2[[#This Row],[Parent]]="oui",Tableau2[[#This Row],[Niveau]]+1,IF(B764="oui",Tableau2[[#This Row],[Niveau]]+1,D764))</f>
        <v>4</v>
      </c>
      <c r="E765" s="3" cm="1">
        <f t="array" ref="E765">MIN(IFERROR(IF(D765-{0;1;2;3;4;5;6;7}&gt;=0,MATCH(D765-{0;1;2;3;4;5;6;7},D766:D$828,0)-1,""),""))</f>
        <v>0</v>
      </c>
      <c r="F765" s="4" t="s">
        <v>20</v>
      </c>
      <c r="G765" s="4" t="s">
        <v>672</v>
      </c>
      <c r="H765" s="4" t="s">
        <v>673</v>
      </c>
      <c r="I765" s="4" t="s">
        <v>18</v>
      </c>
      <c r="J765" s="4" t="s">
        <v>18</v>
      </c>
      <c r="K765" s="5">
        <v>18</v>
      </c>
      <c r="L765" s="5">
        <v>1.6</v>
      </c>
      <c r="M765" s="5">
        <f>IFERROR(_xlfn.XLOOKUP(Tableau2[[#This Row],[Groupe rem. article]],remises!$B$2:$B$5,remises!$C$2:$C$5),0)</f>
        <v>0.53</v>
      </c>
      <c r="N765" s="5">
        <f t="shared" si="11"/>
        <v>0</v>
      </c>
      <c r="O765" s="5" t="str">
        <f ca="1">IFERROR(SUM(OFFSET(Tableau2[[#This Row],[MLP]],1,1,Tableau2[[#This Row],[nb sous niveau]],1)),"")</f>
        <v/>
      </c>
      <c r="P765" s="5">
        <f>IF(Tableau2[[#This Row],[Type Ligne Richel]]="détail",Tableau2[[#This Row],[Quantité Totale]]*Tableau2[[#This Row],[Prix unitaire HT]]*(1-Tableau2[[#This Row],[% remise ligne]])*(1+Tableau2[[#This Row],[comm]]),"")</f>
        <v>13.536</v>
      </c>
      <c r="Q765" s="5" cm="1">
        <f t="array" aca="1" ref="Q76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13.536</v>
      </c>
      <c r="R765" s="4" t="s">
        <v>35</v>
      </c>
      <c r="S765" s="5">
        <v>0.18</v>
      </c>
      <c r="T765" s="5">
        <v>3.24</v>
      </c>
    </row>
    <row r="766" spans="1:20" x14ac:dyDescent="0.2">
      <c r="A766" s="3">
        <v>158070000</v>
      </c>
      <c r="B766" s="4" t="s">
        <v>19</v>
      </c>
      <c r="C766" s="3">
        <v>3</v>
      </c>
      <c r="D766" s="3">
        <f>IF(Tableau2[[#This Row],[Parent]]="oui",Tableau2[[#This Row],[Niveau]]+1,IF(B765="oui",Tableau2[[#This Row],[Niveau]]+1,D765))</f>
        <v>4</v>
      </c>
      <c r="E766" s="3" cm="1">
        <f t="array" ref="E766">MIN(IFERROR(IF(D766-{0;1;2;3;4;5;6;7}&gt;=0,MATCH(D766-{0;1;2;3;4;5;6;7},D767:D$828,0)-1,""),""))</f>
        <v>0</v>
      </c>
      <c r="F766" s="4" t="s">
        <v>20</v>
      </c>
      <c r="G766" s="4" t="s">
        <v>197</v>
      </c>
      <c r="H766" s="4" t="s">
        <v>198</v>
      </c>
      <c r="I766" s="4" t="s">
        <v>18</v>
      </c>
      <c r="J766" s="4" t="s">
        <v>18</v>
      </c>
      <c r="K766" s="5">
        <v>18</v>
      </c>
      <c r="L766" s="5">
        <v>1.37</v>
      </c>
      <c r="M766" s="5">
        <f>IFERROR(_xlfn.XLOOKUP(Tableau2[[#This Row],[Groupe rem. article]],remises!$B$2:$B$5,remises!$C$2:$C$5),0)</f>
        <v>0.57999999999999996</v>
      </c>
      <c r="N766" s="5">
        <f t="shared" si="11"/>
        <v>0</v>
      </c>
      <c r="O766" s="5" t="str">
        <f ca="1">IFERROR(SUM(OFFSET(Tableau2[[#This Row],[MLP]],1,1,Tableau2[[#This Row],[nb sous niveau]],1)),"")</f>
        <v/>
      </c>
      <c r="P766" s="5">
        <f>IF(Tableau2[[#This Row],[Type Ligne Richel]]="détail",Tableau2[[#This Row],[Quantité Totale]]*Tableau2[[#This Row],[Prix unitaire HT]]*(1-Tableau2[[#This Row],[% remise ligne]])*(1+Tableau2[[#This Row],[comm]]),"")</f>
        <v>10.357200000000002</v>
      </c>
      <c r="Q766" s="5" cm="1">
        <f t="array" aca="1" ref="Q76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10.357200000000002</v>
      </c>
      <c r="R766" s="4" t="s">
        <v>26</v>
      </c>
      <c r="S766" s="5">
        <v>0.08</v>
      </c>
      <c r="T766" s="5">
        <v>1.44</v>
      </c>
    </row>
    <row r="767" spans="1:20" x14ac:dyDescent="0.2">
      <c r="A767" s="3">
        <v>158080000</v>
      </c>
      <c r="B767" s="4" t="s">
        <v>19</v>
      </c>
      <c r="C767" s="3">
        <v>3</v>
      </c>
      <c r="D767" s="3">
        <f>IF(Tableau2[[#This Row],[Parent]]="oui",Tableau2[[#This Row],[Niveau]]+1,IF(B766="oui",Tableau2[[#This Row],[Niveau]]+1,D766))</f>
        <v>4</v>
      </c>
      <c r="E767" s="3" cm="1">
        <f t="array" ref="E767">MIN(IFERROR(IF(D767-{0;1;2;3;4;5;6;7}&gt;=0,MATCH(D767-{0;1;2;3;4;5;6;7},D768:D$828,0)-1,""),""))</f>
        <v>0</v>
      </c>
      <c r="F767" s="4" t="s">
        <v>20</v>
      </c>
      <c r="G767" s="4" t="s">
        <v>56</v>
      </c>
      <c r="H767" s="4" t="s">
        <v>57</v>
      </c>
      <c r="I767" s="4" t="s">
        <v>18</v>
      </c>
      <c r="J767" s="4" t="s">
        <v>18</v>
      </c>
      <c r="K767" s="5">
        <v>60</v>
      </c>
      <c r="L767" s="5">
        <v>7.0000000000000007E-2</v>
      </c>
      <c r="M767" s="5">
        <f>IFERROR(_xlfn.XLOOKUP(Tableau2[[#This Row],[Groupe rem. article]],remises!$B$2:$B$5,remises!$C$2:$C$5),0)</f>
        <v>0.53</v>
      </c>
      <c r="N767" s="5">
        <f t="shared" si="11"/>
        <v>0</v>
      </c>
      <c r="O767" s="5" t="str">
        <f ca="1">IFERROR(SUM(OFFSET(Tableau2[[#This Row],[MLP]],1,1,Tableau2[[#This Row],[nb sous niveau]],1)),"")</f>
        <v/>
      </c>
      <c r="P767" s="5">
        <f>IF(Tableau2[[#This Row],[Type Ligne Richel]]="détail",Tableau2[[#This Row],[Quantité Totale]]*Tableau2[[#This Row],[Prix unitaire HT]]*(1-Tableau2[[#This Row],[% remise ligne]])*(1+Tableau2[[#This Row],[comm]]),"")</f>
        <v>1.974</v>
      </c>
      <c r="Q767" s="5" cm="1">
        <f t="array" aca="1" ref="Q76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1.974</v>
      </c>
      <c r="R767" s="4" t="s">
        <v>35</v>
      </c>
      <c r="S767" s="5">
        <v>3.0000000000000001E-3</v>
      </c>
      <c r="T767" s="5">
        <v>0.18</v>
      </c>
    </row>
    <row r="768" spans="1:20" x14ac:dyDescent="0.2">
      <c r="A768" s="3">
        <v>158090000</v>
      </c>
      <c r="B768" s="4" t="s">
        <v>19</v>
      </c>
      <c r="C768" s="3">
        <v>3</v>
      </c>
      <c r="D768" s="3">
        <f>IF(Tableau2[[#This Row],[Parent]]="oui",Tableau2[[#This Row],[Niveau]]+1,IF(B767="oui",Tableau2[[#This Row],[Niveau]]+1,D767))</f>
        <v>4</v>
      </c>
      <c r="E768" s="3" cm="1">
        <f t="array" ref="E768">MIN(IFERROR(IF(D768-{0;1;2;3;4;5;6;7}&gt;=0,MATCH(D768-{0;1;2;3;4;5;6;7},D769:D$828,0)-1,""),""))</f>
        <v>0</v>
      </c>
      <c r="F768" s="4" t="s">
        <v>20</v>
      </c>
      <c r="G768" s="4" t="s">
        <v>674</v>
      </c>
      <c r="H768" s="4" t="s">
        <v>675</v>
      </c>
      <c r="I768" s="4" t="s">
        <v>18</v>
      </c>
      <c r="J768" s="4" t="s">
        <v>18</v>
      </c>
      <c r="K768" s="5">
        <v>6</v>
      </c>
      <c r="L768" s="5">
        <v>24.73</v>
      </c>
      <c r="M768" s="5">
        <f>IFERROR(_xlfn.XLOOKUP(Tableau2[[#This Row],[Groupe rem. article]],remises!$B$2:$B$5,remises!$C$2:$C$5),0)</f>
        <v>0.57999999999999996</v>
      </c>
      <c r="N768" s="5">
        <f t="shared" ref="N768:N828" si="12">$N$1</f>
        <v>0</v>
      </c>
      <c r="O768" s="5" t="str">
        <f ca="1">IFERROR(SUM(OFFSET(Tableau2[[#This Row],[MLP]],1,1,Tableau2[[#This Row],[nb sous niveau]],1)),"")</f>
        <v/>
      </c>
      <c r="P768" s="5">
        <f>IF(Tableau2[[#This Row],[Type Ligne Richel]]="détail",Tableau2[[#This Row],[Quantité Totale]]*Tableau2[[#This Row],[Prix unitaire HT]]*(1-Tableau2[[#This Row],[% remise ligne]])*(1+Tableau2[[#This Row],[comm]]),"")</f>
        <v>62.319600000000001</v>
      </c>
      <c r="Q768" s="5" cm="1">
        <f t="array" aca="1" ref="Q76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62.319600000000001</v>
      </c>
      <c r="R768" s="4" t="s">
        <v>26</v>
      </c>
      <c r="S768" s="5">
        <v>3.01</v>
      </c>
      <c r="T768" s="5">
        <v>18.059999999999999</v>
      </c>
    </row>
    <row r="769" spans="1:20" x14ac:dyDescent="0.2">
      <c r="A769" s="3">
        <v>158100000</v>
      </c>
      <c r="B769" s="4" t="s">
        <v>19</v>
      </c>
      <c r="C769" s="3">
        <v>3</v>
      </c>
      <c r="D769" s="3">
        <f>IF(Tableau2[[#This Row],[Parent]]="oui",Tableau2[[#This Row],[Niveau]]+1,IF(B768="oui",Tableau2[[#This Row],[Niveau]]+1,D768))</f>
        <v>4</v>
      </c>
      <c r="E769" s="3" cm="1">
        <f t="array" ref="E769">MIN(IFERROR(IF(D769-{0;1;2;3;4;5;6;7}&gt;=0,MATCH(D769-{0;1;2;3;4;5;6;7},D770:D$828,0)-1,""),""))</f>
        <v>0</v>
      </c>
      <c r="F769" s="4" t="s">
        <v>20</v>
      </c>
      <c r="G769" s="4" t="s">
        <v>676</v>
      </c>
      <c r="H769" s="4" t="s">
        <v>677</v>
      </c>
      <c r="I769" s="4" t="s">
        <v>18</v>
      </c>
      <c r="J769" s="4" t="s">
        <v>18</v>
      </c>
      <c r="K769" s="5">
        <v>6</v>
      </c>
      <c r="L769" s="5">
        <v>14.81</v>
      </c>
      <c r="M769" s="5">
        <f>IFERROR(_xlfn.XLOOKUP(Tableau2[[#This Row],[Groupe rem. article]],remises!$B$2:$B$5,remises!$C$2:$C$5),0)</f>
        <v>0.53</v>
      </c>
      <c r="N769" s="5">
        <f t="shared" si="12"/>
        <v>0</v>
      </c>
      <c r="O769" s="5" t="str">
        <f ca="1">IFERROR(SUM(OFFSET(Tableau2[[#This Row],[MLP]],1,1,Tableau2[[#This Row],[nb sous niveau]],1)),"")</f>
        <v/>
      </c>
      <c r="P769" s="5">
        <f>IF(Tableau2[[#This Row],[Type Ligne Richel]]="détail",Tableau2[[#This Row],[Quantité Totale]]*Tableau2[[#This Row],[Prix unitaire HT]]*(1-Tableau2[[#This Row],[% remise ligne]])*(1+Tableau2[[#This Row],[comm]]),"")</f>
        <v>41.764199999999995</v>
      </c>
      <c r="Q769" s="5" cm="1">
        <f t="array" aca="1" ref="Q76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41.764199999999995</v>
      </c>
      <c r="R769" s="4" t="s">
        <v>35</v>
      </c>
      <c r="S769" s="5">
        <v>0.3</v>
      </c>
      <c r="T769" s="5">
        <v>1.8</v>
      </c>
    </row>
    <row r="770" spans="1:20" x14ac:dyDescent="0.2">
      <c r="A770" s="3">
        <v>158110000</v>
      </c>
      <c r="B770" s="4" t="s">
        <v>19</v>
      </c>
      <c r="C770" s="3">
        <v>3</v>
      </c>
      <c r="D770" s="3">
        <f>IF(Tableau2[[#This Row],[Parent]]="oui",Tableau2[[#This Row],[Niveau]]+1,IF(B769="oui",Tableau2[[#This Row],[Niveau]]+1,D769))</f>
        <v>4</v>
      </c>
      <c r="E770" s="3" cm="1">
        <f t="array" ref="E770">MIN(IFERROR(IF(D770-{0;1;2;3;4;5;6;7}&gt;=0,MATCH(D770-{0;1;2;3;4;5;6;7},D771:D$828,0)-1,""),""))</f>
        <v>0</v>
      </c>
      <c r="F770" s="4" t="s">
        <v>20</v>
      </c>
      <c r="G770" s="4" t="s">
        <v>81</v>
      </c>
      <c r="H770" s="4" t="s">
        <v>82</v>
      </c>
      <c r="I770" s="4" t="s">
        <v>18</v>
      </c>
      <c r="J770" s="4" t="s">
        <v>18</v>
      </c>
      <c r="K770" s="5">
        <v>12</v>
      </c>
      <c r="L770" s="5">
        <v>0.16</v>
      </c>
      <c r="M770" s="5">
        <f>IFERROR(_xlfn.XLOOKUP(Tableau2[[#This Row],[Groupe rem. article]],remises!$B$2:$B$5,remises!$C$2:$C$5),0)</f>
        <v>0.53</v>
      </c>
      <c r="N770" s="5">
        <f t="shared" si="12"/>
        <v>0</v>
      </c>
      <c r="O770" s="5" t="str">
        <f ca="1">IFERROR(SUM(OFFSET(Tableau2[[#This Row],[MLP]],1,1,Tableau2[[#This Row],[nb sous niveau]],1)),"")</f>
        <v/>
      </c>
      <c r="P770" s="5">
        <f>IF(Tableau2[[#This Row],[Type Ligne Richel]]="détail",Tableau2[[#This Row],[Quantité Totale]]*Tableau2[[#This Row],[Prix unitaire HT]]*(1-Tableau2[[#This Row],[% remise ligne]])*(1+Tableau2[[#This Row],[comm]]),"")</f>
        <v>0.90239999999999987</v>
      </c>
      <c r="Q770" s="5" cm="1">
        <f t="array" aca="1" ref="Q77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0.90239999999999987</v>
      </c>
      <c r="R770" s="4" t="s">
        <v>35</v>
      </c>
      <c r="S770" s="5">
        <v>7.0000000000000001E-3</v>
      </c>
      <c r="T770" s="5">
        <v>8.4000000000000005E-2</v>
      </c>
    </row>
    <row r="771" spans="1:20" x14ac:dyDescent="0.2">
      <c r="A771" s="3">
        <v>158120000</v>
      </c>
      <c r="B771" s="4" t="s">
        <v>19</v>
      </c>
      <c r="C771" s="3">
        <v>3</v>
      </c>
      <c r="D771" s="3">
        <f>IF(Tableau2[[#This Row],[Parent]]="oui",Tableau2[[#This Row],[Niveau]]+1,IF(B770="oui",Tableau2[[#This Row],[Niveau]]+1,D770))</f>
        <v>4</v>
      </c>
      <c r="E771" s="3" cm="1">
        <f t="array" ref="E771">MIN(IFERROR(IF(D771-{0;1;2;3;4;5;6;7}&gt;=0,MATCH(D771-{0;1;2;3;4;5;6;7},D772:D$828,0)-1,""),""))</f>
        <v>0</v>
      </c>
      <c r="F771" s="4" t="s">
        <v>20</v>
      </c>
      <c r="G771" s="4" t="s">
        <v>678</v>
      </c>
      <c r="H771" s="4" t="s">
        <v>679</v>
      </c>
      <c r="I771" s="4" t="s">
        <v>18</v>
      </c>
      <c r="J771" s="4" t="s">
        <v>18</v>
      </c>
      <c r="K771" s="5">
        <v>4</v>
      </c>
      <c r="L771" s="5">
        <v>30.65</v>
      </c>
      <c r="M771" s="5">
        <f>IFERROR(_xlfn.XLOOKUP(Tableau2[[#This Row],[Groupe rem. article]],remises!$B$2:$B$5,remises!$C$2:$C$5),0)</f>
        <v>0.57999999999999996</v>
      </c>
      <c r="N771" s="5">
        <f t="shared" si="12"/>
        <v>0</v>
      </c>
      <c r="O771" s="5" t="str">
        <f ca="1">IFERROR(SUM(OFFSET(Tableau2[[#This Row],[MLP]],1,1,Tableau2[[#This Row],[nb sous niveau]],1)),"")</f>
        <v/>
      </c>
      <c r="P771" s="5">
        <f>IF(Tableau2[[#This Row],[Type Ligne Richel]]="détail",Tableau2[[#This Row],[Quantité Totale]]*Tableau2[[#This Row],[Prix unitaire HT]]*(1-Tableau2[[#This Row],[% remise ligne]])*(1+Tableau2[[#This Row],[comm]]),"")</f>
        <v>51.492000000000004</v>
      </c>
      <c r="Q771" s="5" cm="1">
        <f t="array" aca="1" ref="Q77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51.492000000000004</v>
      </c>
      <c r="R771" s="4" t="s">
        <v>26</v>
      </c>
      <c r="S771" s="5">
        <v>4.2619999999999996</v>
      </c>
      <c r="T771" s="5">
        <v>17.047999999999998</v>
      </c>
    </row>
    <row r="772" spans="1:20" x14ac:dyDescent="0.2">
      <c r="A772" s="3">
        <v>158130000</v>
      </c>
      <c r="B772" s="4" t="s">
        <v>19</v>
      </c>
      <c r="C772" s="3">
        <v>3</v>
      </c>
      <c r="D772" s="3">
        <f>IF(Tableau2[[#This Row],[Parent]]="oui",Tableau2[[#This Row],[Niveau]]+1,IF(B771="oui",Tableau2[[#This Row],[Niveau]]+1,D771))</f>
        <v>4</v>
      </c>
      <c r="E772" s="3" cm="1">
        <f t="array" ref="E772">MIN(IFERROR(IF(D772-{0;1;2;3;4;5;6;7}&gt;=0,MATCH(D772-{0;1;2;3;4;5;6;7},D773:D$828,0)-1,""),""))</f>
        <v>0</v>
      </c>
      <c r="F772" s="4" t="s">
        <v>20</v>
      </c>
      <c r="G772" s="4" t="s">
        <v>50</v>
      </c>
      <c r="H772" s="4" t="s">
        <v>51</v>
      </c>
      <c r="I772" s="4" t="s">
        <v>18</v>
      </c>
      <c r="J772" s="4" t="s">
        <v>18</v>
      </c>
      <c r="K772" s="5">
        <v>48</v>
      </c>
      <c r="L772" s="5">
        <v>0.09</v>
      </c>
      <c r="M772" s="5">
        <f>IFERROR(_xlfn.XLOOKUP(Tableau2[[#This Row],[Groupe rem. article]],remises!$B$2:$B$5,remises!$C$2:$C$5),0)</f>
        <v>0.53</v>
      </c>
      <c r="N772" s="5">
        <f t="shared" si="12"/>
        <v>0</v>
      </c>
      <c r="O772" s="5" t="str">
        <f ca="1">IFERROR(SUM(OFFSET(Tableau2[[#This Row],[MLP]],1,1,Tableau2[[#This Row],[nb sous niveau]],1)),"")</f>
        <v/>
      </c>
      <c r="P772" s="5">
        <f>IF(Tableau2[[#This Row],[Type Ligne Richel]]="détail",Tableau2[[#This Row],[Quantité Totale]]*Tableau2[[#This Row],[Prix unitaire HT]]*(1-Tableau2[[#This Row],[% remise ligne]])*(1+Tableau2[[#This Row],[comm]]),"")</f>
        <v>2.0304000000000002</v>
      </c>
      <c r="Q772" s="5" cm="1">
        <f t="array" aca="1" ref="Q77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2.0304000000000002</v>
      </c>
      <c r="R772" s="4" t="s">
        <v>35</v>
      </c>
      <c r="S772" s="5">
        <v>5.0000000000000001E-3</v>
      </c>
      <c r="T772" s="5">
        <v>0.24</v>
      </c>
    </row>
    <row r="773" spans="1:20" x14ac:dyDescent="0.2">
      <c r="A773" s="3">
        <v>158140000</v>
      </c>
      <c r="B773" s="4" t="s">
        <v>19</v>
      </c>
      <c r="C773" s="3">
        <v>3</v>
      </c>
      <c r="D773" s="3">
        <f>IF(Tableau2[[#This Row],[Parent]]="oui",Tableau2[[#This Row],[Niveau]]+1,IF(B772="oui",Tableau2[[#This Row],[Niveau]]+1,D772))</f>
        <v>4</v>
      </c>
      <c r="E773" s="3" cm="1">
        <f t="array" ref="E773">MIN(IFERROR(IF(D773-{0;1;2;3;4;5;6;7}&gt;=0,MATCH(D773-{0;1;2;3;4;5;6;7},D774:D$828,0)-1,""),""))</f>
        <v>0</v>
      </c>
      <c r="F773" s="4" t="s">
        <v>20</v>
      </c>
      <c r="G773" s="4" t="s">
        <v>131</v>
      </c>
      <c r="H773" s="4" t="s">
        <v>132</v>
      </c>
      <c r="I773" s="4" t="s">
        <v>18</v>
      </c>
      <c r="J773" s="4" t="s">
        <v>18</v>
      </c>
      <c r="K773" s="5">
        <v>12</v>
      </c>
      <c r="L773" s="5">
        <v>0.38</v>
      </c>
      <c r="M773" s="5">
        <f>IFERROR(_xlfn.XLOOKUP(Tableau2[[#This Row],[Groupe rem. article]],remises!$B$2:$B$5,remises!$C$2:$C$5),0)</f>
        <v>0.53</v>
      </c>
      <c r="N773" s="5">
        <f t="shared" si="12"/>
        <v>0</v>
      </c>
      <c r="O773" s="5" t="str">
        <f ca="1">IFERROR(SUM(OFFSET(Tableau2[[#This Row],[MLP]],1,1,Tableau2[[#This Row],[nb sous niveau]],1)),"")</f>
        <v/>
      </c>
      <c r="P773" s="5">
        <f>IF(Tableau2[[#This Row],[Type Ligne Richel]]="détail",Tableau2[[#This Row],[Quantité Totale]]*Tableau2[[#This Row],[Prix unitaire HT]]*(1-Tableau2[[#This Row],[% remise ligne]])*(1+Tableau2[[#This Row],[comm]]),"")</f>
        <v>2.1432000000000002</v>
      </c>
      <c r="Q773" s="5" cm="1">
        <f t="array" aca="1" ref="Q77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2.1432000000000002</v>
      </c>
      <c r="R773" s="4" t="s">
        <v>35</v>
      </c>
      <c r="S773" s="5">
        <v>0.03</v>
      </c>
      <c r="T773" s="5">
        <v>0.36</v>
      </c>
    </row>
    <row r="774" spans="1:20" x14ac:dyDescent="0.2">
      <c r="A774" s="3">
        <v>158150000</v>
      </c>
      <c r="B774" s="4" t="s">
        <v>19</v>
      </c>
      <c r="C774" s="3">
        <v>3</v>
      </c>
      <c r="D774" s="3">
        <f>IF(Tableau2[[#This Row],[Parent]]="oui",Tableau2[[#This Row],[Niveau]]+1,IF(B773="oui",Tableau2[[#This Row],[Niveau]]+1,D773))</f>
        <v>4</v>
      </c>
      <c r="E774" s="3" cm="1">
        <f t="array" ref="E774">MIN(IFERROR(IF(D774-{0;1;2;3;4;5;6;7}&gt;=0,MATCH(D774-{0;1;2;3;4;5;6;7},D775:D$828,0)-1,""),""))</f>
        <v>0</v>
      </c>
      <c r="F774" s="4" t="s">
        <v>20</v>
      </c>
      <c r="G774" s="4" t="s">
        <v>680</v>
      </c>
      <c r="H774" s="4" t="s">
        <v>681</v>
      </c>
      <c r="I774" s="4" t="s">
        <v>18</v>
      </c>
      <c r="J774" s="4" t="s">
        <v>18</v>
      </c>
      <c r="K774" s="5">
        <v>16</v>
      </c>
      <c r="L774" s="5">
        <v>0.12</v>
      </c>
      <c r="M774" s="5">
        <f>IFERROR(_xlfn.XLOOKUP(Tableau2[[#This Row],[Groupe rem. article]],remises!$B$2:$B$5,remises!$C$2:$C$5),0)</f>
        <v>0.53</v>
      </c>
      <c r="N774" s="5">
        <f t="shared" si="12"/>
        <v>0</v>
      </c>
      <c r="O774" s="5" t="str">
        <f ca="1">IFERROR(SUM(OFFSET(Tableau2[[#This Row],[MLP]],1,1,Tableau2[[#This Row],[nb sous niveau]],1)),"")</f>
        <v/>
      </c>
      <c r="P774" s="5">
        <f>IF(Tableau2[[#This Row],[Type Ligne Richel]]="détail",Tableau2[[#This Row],[Quantité Totale]]*Tableau2[[#This Row],[Prix unitaire HT]]*(1-Tableau2[[#This Row],[% remise ligne]])*(1+Tableau2[[#This Row],[comm]]),"")</f>
        <v>0.90239999999999987</v>
      </c>
      <c r="Q774" s="5" cm="1">
        <f t="array" aca="1" ref="Q77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0.90239999999999987</v>
      </c>
      <c r="R774" s="4" t="s">
        <v>35</v>
      </c>
      <c r="S774" s="5">
        <v>1E-3</v>
      </c>
      <c r="T774" s="5">
        <v>1.6E-2</v>
      </c>
    </row>
    <row r="775" spans="1:20" x14ac:dyDescent="0.2">
      <c r="A775" s="3">
        <v>159000000</v>
      </c>
      <c r="B775" s="4" t="s">
        <v>14</v>
      </c>
      <c r="C775" s="3">
        <v>2</v>
      </c>
      <c r="D775" s="3">
        <f>IF(Tableau2[[#This Row],[Parent]]="oui",Tableau2[[#This Row],[Niveau]]+1,IF(B774="oui",Tableau2[[#This Row],[Niveau]]+1,D774))</f>
        <v>3</v>
      </c>
      <c r="E775" s="3" cm="1">
        <f t="array" ref="E775">MIN(IFERROR(IF(D775-{0;1;2;3;4;5;6;7}&gt;=0,MATCH(D775-{0;1;2;3;4;5;6;7},D776:D$828,0)-1,""),""))</f>
        <v>14</v>
      </c>
      <c r="F775" s="4" t="s">
        <v>23</v>
      </c>
      <c r="G775" s="4" t="s">
        <v>682</v>
      </c>
      <c r="H775" s="4" t="s">
        <v>683</v>
      </c>
      <c r="I775" s="4" t="s">
        <v>18</v>
      </c>
      <c r="J775" s="4" t="s">
        <v>18</v>
      </c>
      <c r="K775" s="5">
        <v>22</v>
      </c>
      <c r="L775" s="5">
        <v>269.02999999999997</v>
      </c>
      <c r="M775" s="5">
        <f>IFERROR(_xlfn.XLOOKUP(Tableau2[[#This Row],[Groupe rem. article]],remises!$B$2:$B$5,remises!$C$2:$C$5),0)</f>
        <v>0</v>
      </c>
      <c r="N775" s="5">
        <f t="shared" si="12"/>
        <v>0</v>
      </c>
      <c r="O775" s="5">
        <f ca="1">IFERROR(SUM(OFFSET(Tableau2[[#This Row],[MLP]],1,1,Tableau2[[#This Row],[nb sous niveau]],1)),"")</f>
        <v>2650.8921999999998</v>
      </c>
      <c r="P775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75" s="5" cm="1">
        <f t="array" aca="1" ref="Q77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2650.8921999999998</v>
      </c>
      <c r="R775" s="4" t="s">
        <v>18</v>
      </c>
      <c r="S775" s="5">
        <v>14.057</v>
      </c>
      <c r="T775" s="5">
        <v>781.48400000000004</v>
      </c>
    </row>
    <row r="776" spans="1:20" x14ac:dyDescent="0.2">
      <c r="A776" s="3">
        <v>159010000</v>
      </c>
      <c r="B776" s="4" t="s">
        <v>19</v>
      </c>
      <c r="C776" s="3">
        <v>3</v>
      </c>
      <c r="D776" s="3">
        <f>IF(Tableau2[[#This Row],[Parent]]="oui",Tableau2[[#This Row],[Niveau]]+1,IF(B775="oui",Tableau2[[#This Row],[Niveau]]+1,D775))</f>
        <v>4</v>
      </c>
      <c r="E776" s="3" cm="1">
        <f t="array" ref="E776">MIN(IFERROR(IF(D776-{0;1;2;3;4;5;6;7}&gt;=0,MATCH(D776-{0;1;2;3;4;5;6;7},D777:D$828,0)-1,""),""))</f>
        <v>0</v>
      </c>
      <c r="F776" s="4" t="s">
        <v>20</v>
      </c>
      <c r="G776" s="4" t="s">
        <v>668</v>
      </c>
      <c r="H776" s="4" t="s">
        <v>669</v>
      </c>
      <c r="I776" s="4" t="s">
        <v>18</v>
      </c>
      <c r="J776" s="4" t="s">
        <v>18</v>
      </c>
      <c r="K776" s="5">
        <v>44</v>
      </c>
      <c r="L776" s="5">
        <v>0.65</v>
      </c>
      <c r="M776" s="5">
        <f>IFERROR(_xlfn.XLOOKUP(Tableau2[[#This Row],[Groupe rem. article]],remises!$B$2:$B$5,remises!$C$2:$C$5),0)</f>
        <v>0.53</v>
      </c>
      <c r="N776" s="5">
        <f t="shared" si="12"/>
        <v>0</v>
      </c>
      <c r="O776" s="5" t="str">
        <f ca="1">IFERROR(SUM(OFFSET(Tableau2[[#This Row],[MLP]],1,1,Tableau2[[#This Row],[nb sous niveau]],1)),"")</f>
        <v/>
      </c>
      <c r="P776" s="5">
        <f>IF(Tableau2[[#This Row],[Type Ligne Richel]]="détail",Tableau2[[#This Row],[Quantité Totale]]*Tableau2[[#This Row],[Prix unitaire HT]]*(1-Tableau2[[#This Row],[% remise ligne]])*(1+Tableau2[[#This Row],[comm]]),"")</f>
        <v>13.442</v>
      </c>
      <c r="Q776" s="5" cm="1">
        <f t="array" aca="1" ref="Q77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13.442</v>
      </c>
      <c r="R776" s="4" t="s">
        <v>35</v>
      </c>
      <c r="S776" s="5">
        <v>0.01</v>
      </c>
      <c r="T776" s="5">
        <v>0.44</v>
      </c>
    </row>
    <row r="777" spans="1:20" x14ac:dyDescent="0.2">
      <c r="A777" s="3">
        <v>159020000</v>
      </c>
      <c r="B777" s="4" t="s">
        <v>19</v>
      </c>
      <c r="C777" s="3">
        <v>3</v>
      </c>
      <c r="D777" s="3">
        <f>IF(Tableau2[[#This Row],[Parent]]="oui",Tableau2[[#This Row],[Niveau]]+1,IF(B776="oui",Tableau2[[#This Row],[Niveau]]+1,D776))</f>
        <v>4</v>
      </c>
      <c r="E777" s="3" cm="1">
        <f t="array" ref="E777">MIN(IFERROR(IF(D777-{0;1;2;3;4;5;6;7}&gt;=0,MATCH(D777-{0;1;2;3;4;5;6;7},D778:D$828,0)-1,""),""))</f>
        <v>0</v>
      </c>
      <c r="F777" s="4" t="s">
        <v>20</v>
      </c>
      <c r="G777" s="4" t="s">
        <v>119</v>
      </c>
      <c r="H777" s="4" t="s">
        <v>120</v>
      </c>
      <c r="I777" s="4" t="s">
        <v>18</v>
      </c>
      <c r="J777" s="4" t="s">
        <v>18</v>
      </c>
      <c r="K777" s="5">
        <v>44</v>
      </c>
      <c r="L777" s="5">
        <v>0.75</v>
      </c>
      <c r="M777" s="5">
        <f>IFERROR(_xlfn.XLOOKUP(Tableau2[[#This Row],[Groupe rem. article]],remises!$B$2:$B$5,remises!$C$2:$C$5),0)</f>
        <v>0.53</v>
      </c>
      <c r="N777" s="5">
        <f t="shared" si="12"/>
        <v>0</v>
      </c>
      <c r="O777" s="5" t="str">
        <f ca="1">IFERROR(SUM(OFFSET(Tableau2[[#This Row],[MLP]],1,1,Tableau2[[#This Row],[nb sous niveau]],1)),"")</f>
        <v/>
      </c>
      <c r="P777" s="5">
        <f>IF(Tableau2[[#This Row],[Type Ligne Richel]]="détail",Tableau2[[#This Row],[Quantité Totale]]*Tableau2[[#This Row],[Prix unitaire HT]]*(1-Tableau2[[#This Row],[% remise ligne]])*(1+Tableau2[[#This Row],[comm]]),"")</f>
        <v>15.51</v>
      </c>
      <c r="Q777" s="5" cm="1">
        <f t="array" aca="1" ref="Q77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15.51</v>
      </c>
      <c r="R777" s="4" t="s">
        <v>35</v>
      </c>
      <c r="S777" s="5">
        <v>4.4999999999999998E-2</v>
      </c>
      <c r="T777" s="5">
        <v>1.98</v>
      </c>
    </row>
    <row r="778" spans="1:20" x14ac:dyDescent="0.2">
      <c r="A778" s="3">
        <v>159030000</v>
      </c>
      <c r="B778" s="4" t="s">
        <v>19</v>
      </c>
      <c r="C778" s="3">
        <v>3</v>
      </c>
      <c r="D778" s="3">
        <f>IF(Tableau2[[#This Row],[Parent]]="oui",Tableau2[[#This Row],[Niveau]]+1,IF(B777="oui",Tableau2[[#This Row],[Niveau]]+1,D777))</f>
        <v>4</v>
      </c>
      <c r="E778" s="3" cm="1">
        <f t="array" ref="E778">MIN(IFERROR(IF(D778-{0;1;2;3;4;5;6;7}&gt;=0,MATCH(D778-{0;1;2;3;4;5;6;7},D779:D$828,0)-1,""),""))</f>
        <v>0</v>
      </c>
      <c r="F778" s="4" t="s">
        <v>20</v>
      </c>
      <c r="G778" s="4" t="s">
        <v>438</v>
      </c>
      <c r="H778" s="4" t="s">
        <v>439</v>
      </c>
      <c r="I778" s="4" t="s">
        <v>18</v>
      </c>
      <c r="J778" s="4" t="s">
        <v>18</v>
      </c>
      <c r="K778" s="5">
        <v>66</v>
      </c>
      <c r="L778" s="5">
        <v>31.05</v>
      </c>
      <c r="M778" s="5">
        <f>IFERROR(_xlfn.XLOOKUP(Tableau2[[#This Row],[Groupe rem. article]],remises!$B$2:$B$5,remises!$C$2:$C$5),0)</f>
        <v>0.53</v>
      </c>
      <c r="N778" s="5">
        <f t="shared" si="12"/>
        <v>0</v>
      </c>
      <c r="O778" s="5" t="str">
        <f ca="1">IFERROR(SUM(OFFSET(Tableau2[[#This Row],[MLP]],1,1,Tableau2[[#This Row],[nb sous niveau]],1)),"")</f>
        <v/>
      </c>
      <c r="P778" s="5">
        <f>IF(Tableau2[[#This Row],[Type Ligne Richel]]="détail",Tableau2[[#This Row],[Quantité Totale]]*Tableau2[[#This Row],[Prix unitaire HT]]*(1-Tableau2[[#This Row],[% remise ligne]])*(1+Tableau2[[#This Row],[comm]]),"")</f>
        <v>963.17100000000005</v>
      </c>
      <c r="Q778" s="5" cm="1">
        <f t="array" aca="1" ref="Q77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963.17100000000005</v>
      </c>
      <c r="R778" s="4" t="s">
        <v>35</v>
      </c>
      <c r="S778" s="5">
        <v>5.88</v>
      </c>
      <c r="T778" s="5">
        <v>388.08</v>
      </c>
    </row>
    <row r="779" spans="1:20" x14ac:dyDescent="0.2">
      <c r="A779" s="3">
        <v>159040000</v>
      </c>
      <c r="B779" s="4" t="s">
        <v>19</v>
      </c>
      <c r="C779" s="3">
        <v>3</v>
      </c>
      <c r="D779" s="3">
        <f>IF(Tableau2[[#This Row],[Parent]]="oui",Tableau2[[#This Row],[Niveau]]+1,IF(B778="oui",Tableau2[[#This Row],[Niveau]]+1,D778))</f>
        <v>4</v>
      </c>
      <c r="E779" s="3" cm="1">
        <f t="array" ref="E779">MIN(IFERROR(IF(D779-{0;1;2;3;4;5;6;7}&gt;=0,MATCH(D779-{0;1;2;3;4;5;6;7},D780:D$828,0)-1,""),""))</f>
        <v>0</v>
      </c>
      <c r="F779" s="4" t="s">
        <v>20</v>
      </c>
      <c r="G779" s="4" t="s">
        <v>570</v>
      </c>
      <c r="H779" s="4" t="s">
        <v>571</v>
      </c>
      <c r="I779" s="4" t="s">
        <v>18</v>
      </c>
      <c r="J779" s="4" t="s">
        <v>18</v>
      </c>
      <c r="K779" s="5">
        <v>66</v>
      </c>
      <c r="L779" s="5">
        <v>2.68</v>
      </c>
      <c r="M779" s="5">
        <f>IFERROR(_xlfn.XLOOKUP(Tableau2[[#This Row],[Groupe rem. article]],remises!$B$2:$B$5,remises!$C$2:$C$5),0)</f>
        <v>0.53</v>
      </c>
      <c r="N779" s="5">
        <f t="shared" si="12"/>
        <v>0</v>
      </c>
      <c r="O779" s="5" t="str">
        <f ca="1">IFERROR(SUM(OFFSET(Tableau2[[#This Row],[MLP]],1,1,Tableau2[[#This Row],[nb sous niveau]],1)),"")</f>
        <v/>
      </c>
      <c r="P779" s="5">
        <f>IF(Tableau2[[#This Row],[Type Ligne Richel]]="détail",Tableau2[[#This Row],[Quantité Totale]]*Tableau2[[#This Row],[Prix unitaire HT]]*(1-Tableau2[[#This Row],[% remise ligne]])*(1+Tableau2[[#This Row],[comm]]),"")</f>
        <v>83.133600000000001</v>
      </c>
      <c r="Q779" s="5" cm="1">
        <f t="array" aca="1" ref="Q77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83.133600000000001</v>
      </c>
      <c r="R779" s="4" t="s">
        <v>35</v>
      </c>
      <c r="S779" s="5">
        <v>0.24399999999999999</v>
      </c>
      <c r="T779" s="5">
        <v>16.103999999999999</v>
      </c>
    </row>
    <row r="780" spans="1:20" x14ac:dyDescent="0.2">
      <c r="A780" s="3">
        <v>159050000</v>
      </c>
      <c r="B780" s="4" t="s">
        <v>19</v>
      </c>
      <c r="C780" s="3">
        <v>3</v>
      </c>
      <c r="D780" s="3">
        <f>IF(Tableau2[[#This Row],[Parent]]="oui",Tableau2[[#This Row],[Niveau]]+1,IF(B779="oui",Tableau2[[#This Row],[Niveau]]+1,D779))</f>
        <v>4</v>
      </c>
      <c r="E780" s="3" cm="1">
        <f t="array" ref="E780">MIN(IFERROR(IF(D780-{0;1;2;3;4;5;6;7}&gt;=0,MATCH(D780-{0;1;2;3;4;5;6;7},D781:D$828,0)-1,""),""))</f>
        <v>0</v>
      </c>
      <c r="F780" s="4" t="s">
        <v>20</v>
      </c>
      <c r="G780" s="4" t="s">
        <v>672</v>
      </c>
      <c r="H780" s="4" t="s">
        <v>673</v>
      </c>
      <c r="I780" s="4" t="s">
        <v>18</v>
      </c>
      <c r="J780" s="4" t="s">
        <v>18</v>
      </c>
      <c r="K780" s="5">
        <v>132</v>
      </c>
      <c r="L780" s="5">
        <v>1.6</v>
      </c>
      <c r="M780" s="5">
        <f>IFERROR(_xlfn.XLOOKUP(Tableau2[[#This Row],[Groupe rem. article]],remises!$B$2:$B$5,remises!$C$2:$C$5),0)</f>
        <v>0.53</v>
      </c>
      <c r="N780" s="5">
        <f t="shared" si="12"/>
        <v>0</v>
      </c>
      <c r="O780" s="5" t="str">
        <f ca="1">IFERROR(SUM(OFFSET(Tableau2[[#This Row],[MLP]],1,1,Tableau2[[#This Row],[nb sous niveau]],1)),"")</f>
        <v/>
      </c>
      <c r="P780" s="5">
        <f>IF(Tableau2[[#This Row],[Type Ligne Richel]]="détail",Tableau2[[#This Row],[Quantité Totale]]*Tableau2[[#This Row],[Prix unitaire HT]]*(1-Tableau2[[#This Row],[% remise ligne]])*(1+Tableau2[[#This Row],[comm]]),"")</f>
        <v>99.263999999999996</v>
      </c>
      <c r="Q780" s="5" cm="1">
        <f t="array" aca="1" ref="Q78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99.263999999999996</v>
      </c>
      <c r="R780" s="4" t="s">
        <v>35</v>
      </c>
      <c r="S780" s="5">
        <v>0.18</v>
      </c>
      <c r="T780" s="5">
        <v>23.76</v>
      </c>
    </row>
    <row r="781" spans="1:20" x14ac:dyDescent="0.2">
      <c r="A781" s="3">
        <v>159060000</v>
      </c>
      <c r="B781" s="4" t="s">
        <v>19</v>
      </c>
      <c r="C781" s="3">
        <v>3</v>
      </c>
      <c r="D781" s="3">
        <f>IF(Tableau2[[#This Row],[Parent]]="oui",Tableau2[[#This Row],[Niveau]]+1,IF(B780="oui",Tableau2[[#This Row],[Niveau]]+1,D780))</f>
        <v>4</v>
      </c>
      <c r="E781" s="3" cm="1">
        <f t="array" ref="E781">MIN(IFERROR(IF(D781-{0;1;2;3;4;5;6;7}&gt;=0,MATCH(D781-{0;1;2;3;4;5;6;7},D782:D$828,0)-1,""),""))</f>
        <v>0</v>
      </c>
      <c r="F781" s="4" t="s">
        <v>20</v>
      </c>
      <c r="G781" s="4" t="s">
        <v>197</v>
      </c>
      <c r="H781" s="4" t="s">
        <v>198</v>
      </c>
      <c r="I781" s="4" t="s">
        <v>18</v>
      </c>
      <c r="J781" s="4" t="s">
        <v>18</v>
      </c>
      <c r="K781" s="5">
        <v>132</v>
      </c>
      <c r="L781" s="5">
        <v>1.37</v>
      </c>
      <c r="M781" s="5">
        <f>IFERROR(_xlfn.XLOOKUP(Tableau2[[#This Row],[Groupe rem. article]],remises!$B$2:$B$5,remises!$C$2:$C$5),0)</f>
        <v>0.57999999999999996</v>
      </c>
      <c r="N781" s="5">
        <f t="shared" si="12"/>
        <v>0</v>
      </c>
      <c r="O781" s="5" t="str">
        <f ca="1">IFERROR(SUM(OFFSET(Tableau2[[#This Row],[MLP]],1,1,Tableau2[[#This Row],[nb sous niveau]],1)),"")</f>
        <v/>
      </c>
      <c r="P781" s="5">
        <f>IF(Tableau2[[#This Row],[Type Ligne Richel]]="détail",Tableau2[[#This Row],[Quantité Totale]]*Tableau2[[#This Row],[Prix unitaire HT]]*(1-Tableau2[[#This Row],[% remise ligne]])*(1+Tableau2[[#This Row],[comm]]),"")</f>
        <v>75.952800000000011</v>
      </c>
      <c r="Q781" s="5" cm="1">
        <f t="array" aca="1" ref="Q78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75.952800000000011</v>
      </c>
      <c r="R781" s="4" t="s">
        <v>26</v>
      </c>
      <c r="S781" s="5">
        <v>0.08</v>
      </c>
      <c r="T781" s="5">
        <v>10.56</v>
      </c>
    </row>
    <row r="782" spans="1:20" x14ac:dyDescent="0.2">
      <c r="A782" s="3">
        <v>159070000</v>
      </c>
      <c r="B782" s="4" t="s">
        <v>19</v>
      </c>
      <c r="C782" s="3">
        <v>3</v>
      </c>
      <c r="D782" s="3">
        <f>IF(Tableau2[[#This Row],[Parent]]="oui",Tableau2[[#This Row],[Niveau]]+1,IF(B781="oui",Tableau2[[#This Row],[Niveau]]+1,D781))</f>
        <v>4</v>
      </c>
      <c r="E782" s="3" cm="1">
        <f t="array" ref="E782">MIN(IFERROR(IF(D782-{0;1;2;3;4;5;6;7}&gt;=0,MATCH(D782-{0;1;2;3;4;5;6;7},D783:D$828,0)-1,""),""))</f>
        <v>0</v>
      </c>
      <c r="F782" s="4" t="s">
        <v>20</v>
      </c>
      <c r="G782" s="4" t="s">
        <v>56</v>
      </c>
      <c r="H782" s="4" t="s">
        <v>57</v>
      </c>
      <c r="I782" s="4" t="s">
        <v>18</v>
      </c>
      <c r="J782" s="4" t="s">
        <v>18</v>
      </c>
      <c r="K782" s="5">
        <v>660</v>
      </c>
      <c r="L782" s="5">
        <v>7.0000000000000007E-2</v>
      </c>
      <c r="M782" s="5">
        <f>IFERROR(_xlfn.XLOOKUP(Tableau2[[#This Row],[Groupe rem. article]],remises!$B$2:$B$5,remises!$C$2:$C$5),0)</f>
        <v>0.53</v>
      </c>
      <c r="N782" s="5">
        <f t="shared" si="12"/>
        <v>0</v>
      </c>
      <c r="O782" s="5" t="str">
        <f ca="1">IFERROR(SUM(OFFSET(Tableau2[[#This Row],[MLP]],1,1,Tableau2[[#This Row],[nb sous niveau]],1)),"")</f>
        <v/>
      </c>
      <c r="P782" s="5">
        <f>IF(Tableau2[[#This Row],[Type Ligne Richel]]="détail",Tableau2[[#This Row],[Quantité Totale]]*Tableau2[[#This Row],[Prix unitaire HT]]*(1-Tableau2[[#This Row],[% remise ligne]])*(1+Tableau2[[#This Row],[comm]]),"")</f>
        <v>21.713999999999999</v>
      </c>
      <c r="Q782" s="5" cm="1">
        <f t="array" aca="1" ref="Q78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21.713999999999999</v>
      </c>
      <c r="R782" s="4" t="s">
        <v>35</v>
      </c>
      <c r="S782" s="5">
        <v>3.0000000000000001E-3</v>
      </c>
      <c r="T782" s="5">
        <v>1.98</v>
      </c>
    </row>
    <row r="783" spans="1:20" x14ac:dyDescent="0.2">
      <c r="A783" s="3">
        <v>159080000</v>
      </c>
      <c r="B783" s="4" t="s">
        <v>19</v>
      </c>
      <c r="C783" s="3">
        <v>3</v>
      </c>
      <c r="D783" s="3">
        <f>IF(Tableau2[[#This Row],[Parent]]="oui",Tableau2[[#This Row],[Niveau]]+1,IF(B782="oui",Tableau2[[#This Row],[Niveau]]+1,D782))</f>
        <v>4</v>
      </c>
      <c r="E783" s="3" cm="1">
        <f t="array" ref="E783">MIN(IFERROR(IF(D783-{0;1;2;3;4;5;6;7}&gt;=0,MATCH(D783-{0;1;2;3;4;5;6;7},D784:D$828,0)-1,""),""))</f>
        <v>0</v>
      </c>
      <c r="F783" s="4" t="s">
        <v>20</v>
      </c>
      <c r="G783" s="4" t="s">
        <v>674</v>
      </c>
      <c r="H783" s="4" t="s">
        <v>675</v>
      </c>
      <c r="I783" s="4" t="s">
        <v>18</v>
      </c>
      <c r="J783" s="4" t="s">
        <v>18</v>
      </c>
      <c r="K783" s="5">
        <v>44</v>
      </c>
      <c r="L783" s="5">
        <v>24.73</v>
      </c>
      <c r="M783" s="5">
        <f>IFERROR(_xlfn.XLOOKUP(Tableau2[[#This Row],[Groupe rem. article]],remises!$B$2:$B$5,remises!$C$2:$C$5),0)</f>
        <v>0.57999999999999996</v>
      </c>
      <c r="N783" s="5">
        <f t="shared" si="12"/>
        <v>0</v>
      </c>
      <c r="O783" s="5" t="str">
        <f ca="1">IFERROR(SUM(OFFSET(Tableau2[[#This Row],[MLP]],1,1,Tableau2[[#This Row],[nb sous niveau]],1)),"")</f>
        <v/>
      </c>
      <c r="P783" s="5">
        <f>IF(Tableau2[[#This Row],[Type Ligne Richel]]="détail",Tableau2[[#This Row],[Quantité Totale]]*Tableau2[[#This Row],[Prix unitaire HT]]*(1-Tableau2[[#This Row],[% remise ligne]])*(1+Tableau2[[#This Row],[comm]]),"")</f>
        <v>457.01040000000012</v>
      </c>
      <c r="Q783" s="5" cm="1">
        <f t="array" aca="1" ref="Q78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457.01040000000012</v>
      </c>
      <c r="R783" s="4" t="s">
        <v>26</v>
      </c>
      <c r="S783" s="5">
        <v>3.01</v>
      </c>
      <c r="T783" s="5">
        <v>132.44</v>
      </c>
    </row>
    <row r="784" spans="1:20" x14ac:dyDescent="0.2">
      <c r="A784" s="3">
        <v>159090000</v>
      </c>
      <c r="B784" s="4" t="s">
        <v>19</v>
      </c>
      <c r="C784" s="3">
        <v>3</v>
      </c>
      <c r="D784" s="3">
        <f>IF(Tableau2[[#This Row],[Parent]]="oui",Tableau2[[#This Row],[Niveau]]+1,IF(B783="oui",Tableau2[[#This Row],[Niveau]]+1,D783))</f>
        <v>4</v>
      </c>
      <c r="E784" s="3" cm="1">
        <f t="array" ref="E784">MIN(IFERROR(IF(D784-{0;1;2;3;4;5;6;7}&gt;=0,MATCH(D784-{0;1;2;3;4;5;6;7},D785:D$828,0)-1,""),""))</f>
        <v>0</v>
      </c>
      <c r="F784" s="4" t="s">
        <v>20</v>
      </c>
      <c r="G784" s="4" t="s">
        <v>676</v>
      </c>
      <c r="H784" s="4" t="s">
        <v>677</v>
      </c>
      <c r="I784" s="4" t="s">
        <v>18</v>
      </c>
      <c r="J784" s="4" t="s">
        <v>18</v>
      </c>
      <c r="K784" s="5">
        <v>44</v>
      </c>
      <c r="L784" s="5">
        <v>14.81</v>
      </c>
      <c r="M784" s="5">
        <f>IFERROR(_xlfn.XLOOKUP(Tableau2[[#This Row],[Groupe rem. article]],remises!$B$2:$B$5,remises!$C$2:$C$5),0)</f>
        <v>0.53</v>
      </c>
      <c r="N784" s="5">
        <f t="shared" si="12"/>
        <v>0</v>
      </c>
      <c r="O784" s="5" t="str">
        <f ca="1">IFERROR(SUM(OFFSET(Tableau2[[#This Row],[MLP]],1,1,Tableau2[[#This Row],[nb sous niveau]],1)),"")</f>
        <v/>
      </c>
      <c r="P784" s="5">
        <f>IF(Tableau2[[#This Row],[Type Ligne Richel]]="détail",Tableau2[[#This Row],[Quantité Totale]]*Tableau2[[#This Row],[Prix unitaire HT]]*(1-Tableau2[[#This Row],[% remise ligne]])*(1+Tableau2[[#This Row],[comm]]),"")</f>
        <v>306.27079999999995</v>
      </c>
      <c r="Q784" s="5" cm="1">
        <f t="array" aca="1" ref="Q78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306.27079999999995</v>
      </c>
      <c r="R784" s="4" t="s">
        <v>35</v>
      </c>
      <c r="S784" s="5">
        <v>0.3</v>
      </c>
      <c r="T784" s="5">
        <v>13.2</v>
      </c>
    </row>
    <row r="785" spans="1:20" x14ac:dyDescent="0.2">
      <c r="A785" s="3">
        <v>159100000</v>
      </c>
      <c r="B785" s="4" t="s">
        <v>19</v>
      </c>
      <c r="C785" s="3">
        <v>3</v>
      </c>
      <c r="D785" s="3">
        <f>IF(Tableau2[[#This Row],[Parent]]="oui",Tableau2[[#This Row],[Niveau]]+1,IF(B784="oui",Tableau2[[#This Row],[Niveau]]+1,D784))</f>
        <v>4</v>
      </c>
      <c r="E785" s="3" cm="1">
        <f t="array" ref="E785">MIN(IFERROR(IF(D785-{0;1;2;3;4;5;6;7}&gt;=0,MATCH(D785-{0;1;2;3;4;5;6;7},D786:D$828,0)-1,""),""))</f>
        <v>0</v>
      </c>
      <c r="F785" s="4" t="s">
        <v>20</v>
      </c>
      <c r="G785" s="4" t="s">
        <v>81</v>
      </c>
      <c r="H785" s="4" t="s">
        <v>82</v>
      </c>
      <c r="I785" s="4" t="s">
        <v>18</v>
      </c>
      <c r="J785" s="4" t="s">
        <v>18</v>
      </c>
      <c r="K785" s="5">
        <v>88</v>
      </c>
      <c r="L785" s="5">
        <v>0.16</v>
      </c>
      <c r="M785" s="5">
        <f>IFERROR(_xlfn.XLOOKUP(Tableau2[[#This Row],[Groupe rem. article]],remises!$B$2:$B$5,remises!$C$2:$C$5),0)</f>
        <v>0.53</v>
      </c>
      <c r="N785" s="5">
        <f t="shared" si="12"/>
        <v>0</v>
      </c>
      <c r="O785" s="5" t="str">
        <f ca="1">IFERROR(SUM(OFFSET(Tableau2[[#This Row],[MLP]],1,1,Tableau2[[#This Row],[nb sous niveau]],1)),"")</f>
        <v/>
      </c>
      <c r="P785" s="5">
        <f>IF(Tableau2[[#This Row],[Type Ligne Richel]]="détail",Tableau2[[#This Row],[Quantité Totale]]*Tableau2[[#This Row],[Prix unitaire HT]]*(1-Tableau2[[#This Row],[% remise ligne]])*(1+Tableau2[[#This Row],[comm]]),"")</f>
        <v>6.6175999999999995</v>
      </c>
      <c r="Q785" s="5" cm="1">
        <f t="array" aca="1" ref="Q78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6.6175999999999995</v>
      </c>
      <c r="R785" s="4" t="s">
        <v>35</v>
      </c>
      <c r="S785" s="5">
        <v>7.0000000000000001E-3</v>
      </c>
      <c r="T785" s="5">
        <v>0.61599999999999999</v>
      </c>
    </row>
    <row r="786" spans="1:20" x14ac:dyDescent="0.2">
      <c r="A786" s="3">
        <v>159110000</v>
      </c>
      <c r="B786" s="4" t="s">
        <v>19</v>
      </c>
      <c r="C786" s="3">
        <v>3</v>
      </c>
      <c r="D786" s="3">
        <f>IF(Tableau2[[#This Row],[Parent]]="oui",Tableau2[[#This Row],[Niveau]]+1,IF(B785="oui",Tableau2[[#This Row],[Niveau]]+1,D785))</f>
        <v>4</v>
      </c>
      <c r="E786" s="3" cm="1">
        <f t="array" ref="E786">MIN(IFERROR(IF(D786-{0;1;2;3;4;5;6;7}&gt;=0,MATCH(D786-{0;1;2;3;4;5;6;7},D787:D$828,0)-1,""),""))</f>
        <v>0</v>
      </c>
      <c r="F786" s="4" t="s">
        <v>20</v>
      </c>
      <c r="G786" s="4" t="s">
        <v>678</v>
      </c>
      <c r="H786" s="4" t="s">
        <v>679</v>
      </c>
      <c r="I786" s="4" t="s">
        <v>18</v>
      </c>
      <c r="J786" s="4" t="s">
        <v>18</v>
      </c>
      <c r="K786" s="5">
        <v>44</v>
      </c>
      <c r="L786" s="5">
        <v>30.65</v>
      </c>
      <c r="M786" s="5">
        <f>IFERROR(_xlfn.XLOOKUP(Tableau2[[#This Row],[Groupe rem. article]],remises!$B$2:$B$5,remises!$C$2:$C$5),0)</f>
        <v>0.57999999999999996</v>
      </c>
      <c r="N786" s="5">
        <f t="shared" si="12"/>
        <v>0</v>
      </c>
      <c r="O786" s="5" t="str">
        <f ca="1">IFERROR(SUM(OFFSET(Tableau2[[#This Row],[MLP]],1,1,Tableau2[[#This Row],[nb sous niveau]],1)),"")</f>
        <v/>
      </c>
      <c r="P786" s="5">
        <f>IF(Tableau2[[#This Row],[Type Ligne Richel]]="détail",Tableau2[[#This Row],[Quantité Totale]]*Tableau2[[#This Row],[Prix unitaire HT]]*(1-Tableau2[[#This Row],[% remise ligne]])*(1+Tableau2[[#This Row],[comm]]),"")</f>
        <v>566.41200000000003</v>
      </c>
      <c r="Q786" s="5" cm="1">
        <f t="array" aca="1" ref="Q78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566.41200000000003</v>
      </c>
      <c r="R786" s="4" t="s">
        <v>26</v>
      </c>
      <c r="S786" s="5">
        <v>4.2619999999999996</v>
      </c>
      <c r="T786" s="5">
        <v>187.52799999999999</v>
      </c>
    </row>
    <row r="787" spans="1:20" x14ac:dyDescent="0.2">
      <c r="A787" s="3">
        <v>159120000</v>
      </c>
      <c r="B787" s="4" t="s">
        <v>19</v>
      </c>
      <c r="C787" s="3">
        <v>3</v>
      </c>
      <c r="D787" s="3">
        <f>IF(Tableau2[[#This Row],[Parent]]="oui",Tableau2[[#This Row],[Niveau]]+1,IF(B786="oui",Tableau2[[#This Row],[Niveau]]+1,D786))</f>
        <v>4</v>
      </c>
      <c r="E787" s="3" cm="1">
        <f t="array" ref="E787">MIN(IFERROR(IF(D787-{0;1;2;3;4;5;6;7}&gt;=0,MATCH(D787-{0;1;2;3;4;5;6;7},D788:D$828,0)-1,""),""))</f>
        <v>0</v>
      </c>
      <c r="F787" s="4" t="s">
        <v>20</v>
      </c>
      <c r="G787" s="4" t="s">
        <v>50</v>
      </c>
      <c r="H787" s="4" t="s">
        <v>51</v>
      </c>
      <c r="I787" s="4" t="s">
        <v>18</v>
      </c>
      <c r="J787" s="4" t="s">
        <v>18</v>
      </c>
      <c r="K787" s="5">
        <v>396</v>
      </c>
      <c r="L787" s="5">
        <v>0.09</v>
      </c>
      <c r="M787" s="5">
        <f>IFERROR(_xlfn.XLOOKUP(Tableau2[[#This Row],[Groupe rem. article]],remises!$B$2:$B$5,remises!$C$2:$C$5),0)</f>
        <v>0.53</v>
      </c>
      <c r="N787" s="5">
        <f t="shared" si="12"/>
        <v>0</v>
      </c>
      <c r="O787" s="5" t="str">
        <f ca="1">IFERROR(SUM(OFFSET(Tableau2[[#This Row],[MLP]],1,1,Tableau2[[#This Row],[nb sous niveau]],1)),"")</f>
        <v/>
      </c>
      <c r="P787" s="5">
        <f>IF(Tableau2[[#This Row],[Type Ligne Richel]]="détail",Tableau2[[#This Row],[Quantité Totale]]*Tableau2[[#This Row],[Prix unitaire HT]]*(1-Tableau2[[#This Row],[% remise ligne]])*(1+Tableau2[[#This Row],[comm]]),"")</f>
        <v>16.750799999999998</v>
      </c>
      <c r="Q787" s="5" cm="1">
        <f t="array" aca="1" ref="Q78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16.750799999999998</v>
      </c>
      <c r="R787" s="4" t="s">
        <v>35</v>
      </c>
      <c r="S787" s="5">
        <v>5.0000000000000001E-3</v>
      </c>
      <c r="T787" s="5">
        <v>1.98</v>
      </c>
    </row>
    <row r="788" spans="1:20" x14ac:dyDescent="0.2">
      <c r="A788" s="3">
        <v>159130000</v>
      </c>
      <c r="B788" s="4" t="s">
        <v>19</v>
      </c>
      <c r="C788" s="3">
        <v>3</v>
      </c>
      <c r="D788" s="3">
        <f>IF(Tableau2[[#This Row],[Parent]]="oui",Tableau2[[#This Row],[Niveau]]+1,IF(B787="oui",Tableau2[[#This Row],[Niveau]]+1,D787))</f>
        <v>4</v>
      </c>
      <c r="E788" s="3" cm="1">
        <f t="array" ref="E788">MIN(IFERROR(IF(D788-{0;1;2;3;4;5;6;7}&gt;=0,MATCH(D788-{0;1;2;3;4;5;6;7},D789:D$828,0)-1,""),""))</f>
        <v>0</v>
      </c>
      <c r="F788" s="4" t="s">
        <v>20</v>
      </c>
      <c r="G788" s="4" t="s">
        <v>131</v>
      </c>
      <c r="H788" s="4" t="s">
        <v>132</v>
      </c>
      <c r="I788" s="4" t="s">
        <v>18</v>
      </c>
      <c r="J788" s="4" t="s">
        <v>18</v>
      </c>
      <c r="K788" s="5">
        <v>88</v>
      </c>
      <c r="L788" s="5">
        <v>0.38</v>
      </c>
      <c r="M788" s="5">
        <f>IFERROR(_xlfn.XLOOKUP(Tableau2[[#This Row],[Groupe rem. article]],remises!$B$2:$B$5,remises!$C$2:$C$5),0)</f>
        <v>0.53</v>
      </c>
      <c r="N788" s="5">
        <f t="shared" si="12"/>
        <v>0</v>
      </c>
      <c r="O788" s="5" t="str">
        <f ca="1">IFERROR(SUM(OFFSET(Tableau2[[#This Row],[MLP]],1,1,Tableau2[[#This Row],[nb sous niveau]],1)),"")</f>
        <v/>
      </c>
      <c r="P788" s="5">
        <f>IF(Tableau2[[#This Row],[Type Ligne Richel]]="détail",Tableau2[[#This Row],[Quantité Totale]]*Tableau2[[#This Row],[Prix unitaire HT]]*(1-Tableau2[[#This Row],[% remise ligne]])*(1+Tableau2[[#This Row],[comm]]),"")</f>
        <v>15.716799999999997</v>
      </c>
      <c r="Q788" s="5" cm="1">
        <f t="array" aca="1" ref="Q78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15.716799999999997</v>
      </c>
      <c r="R788" s="4" t="s">
        <v>35</v>
      </c>
      <c r="S788" s="5">
        <v>0.03</v>
      </c>
      <c r="T788" s="5">
        <v>2.64</v>
      </c>
    </row>
    <row r="789" spans="1:20" x14ac:dyDescent="0.2">
      <c r="A789" s="3">
        <v>159140000</v>
      </c>
      <c r="B789" s="4" t="s">
        <v>19</v>
      </c>
      <c r="C789" s="3">
        <v>3</v>
      </c>
      <c r="D789" s="3">
        <f>IF(Tableau2[[#This Row],[Parent]]="oui",Tableau2[[#This Row],[Niveau]]+1,IF(B788="oui",Tableau2[[#This Row],[Niveau]]+1,D788))</f>
        <v>4</v>
      </c>
      <c r="E789" s="3" cm="1">
        <f t="array" ref="E789">MIN(IFERROR(IF(D789-{0;1;2;3;4;5;6;7}&gt;=0,MATCH(D789-{0;1;2;3;4;5;6;7},D790:D$828,0)-1,""),""))</f>
        <v>0</v>
      </c>
      <c r="F789" s="4" t="s">
        <v>20</v>
      </c>
      <c r="G789" s="4" t="s">
        <v>680</v>
      </c>
      <c r="H789" s="4" t="s">
        <v>681</v>
      </c>
      <c r="I789" s="4" t="s">
        <v>18</v>
      </c>
      <c r="J789" s="4" t="s">
        <v>18</v>
      </c>
      <c r="K789" s="5">
        <v>176</v>
      </c>
      <c r="L789" s="5">
        <v>0.12</v>
      </c>
      <c r="M789" s="5">
        <f>IFERROR(_xlfn.XLOOKUP(Tableau2[[#This Row],[Groupe rem. article]],remises!$B$2:$B$5,remises!$C$2:$C$5),0)</f>
        <v>0.53</v>
      </c>
      <c r="N789" s="5">
        <f t="shared" si="12"/>
        <v>0</v>
      </c>
      <c r="O789" s="5" t="str">
        <f ca="1">IFERROR(SUM(OFFSET(Tableau2[[#This Row],[MLP]],1,1,Tableau2[[#This Row],[nb sous niveau]],1)),"")</f>
        <v/>
      </c>
      <c r="P789" s="5">
        <f>IF(Tableau2[[#This Row],[Type Ligne Richel]]="détail",Tableau2[[#This Row],[Quantité Totale]]*Tableau2[[#This Row],[Prix unitaire HT]]*(1-Tableau2[[#This Row],[% remise ligne]])*(1+Tableau2[[#This Row],[comm]]),"")</f>
        <v>9.9263999999999974</v>
      </c>
      <c r="Q789" s="5" cm="1">
        <f t="array" aca="1" ref="Q78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9.9263999999999974</v>
      </c>
      <c r="R789" s="4" t="s">
        <v>35</v>
      </c>
      <c r="S789" s="5">
        <v>1E-3</v>
      </c>
      <c r="T789" s="5">
        <v>0.17599999999999999</v>
      </c>
    </row>
    <row r="790" spans="1:20" x14ac:dyDescent="0.2">
      <c r="A790" s="3">
        <v>160000000</v>
      </c>
      <c r="B790" s="4" t="s">
        <v>14</v>
      </c>
      <c r="C790" s="3">
        <v>2</v>
      </c>
      <c r="D790" s="3">
        <f>IF(Tableau2[[#This Row],[Parent]]="oui",Tableau2[[#This Row],[Niveau]]+1,IF(B789="oui",Tableau2[[#This Row],[Niveau]]+1,D789))</f>
        <v>3</v>
      </c>
      <c r="E790" s="3" cm="1">
        <f t="array" ref="E790">MIN(IFERROR(IF(D790-{0;1;2;3;4;5;6;7}&gt;=0,MATCH(D790-{0;1;2;3;4;5;6;7},D791:D$828,0)-1,""),""))</f>
        <v>16</v>
      </c>
      <c r="F790" s="4" t="s">
        <v>23</v>
      </c>
      <c r="G790" s="4" t="s">
        <v>684</v>
      </c>
      <c r="H790" s="4" t="s">
        <v>685</v>
      </c>
      <c r="I790" s="4" t="s">
        <v>18</v>
      </c>
      <c r="J790" s="4" t="s">
        <v>18</v>
      </c>
      <c r="K790" s="5">
        <v>4</v>
      </c>
      <c r="L790" s="5">
        <v>55.8</v>
      </c>
      <c r="M790" s="5">
        <f>IFERROR(_xlfn.XLOOKUP(Tableau2[[#This Row],[Groupe rem. article]],remises!$B$2:$B$5,remises!$C$2:$C$5),0)</f>
        <v>0</v>
      </c>
      <c r="N790" s="5">
        <f t="shared" si="12"/>
        <v>0</v>
      </c>
      <c r="O790" s="5">
        <f ca="1">IFERROR(SUM(OFFSET(Tableau2[[#This Row],[MLP]],1,1,Tableau2[[#This Row],[nb sous niveau]],1)),"")</f>
        <v>100.12399999999998</v>
      </c>
      <c r="P790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790" s="5" cm="1">
        <f t="array" aca="1" ref="Q79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100.12399999999998</v>
      </c>
      <c r="R790" s="4" t="s">
        <v>18</v>
      </c>
      <c r="S790" s="5">
        <v>4.0789999999999997</v>
      </c>
      <c r="T790" s="5">
        <v>20.560040000000001</v>
      </c>
    </row>
    <row r="791" spans="1:20" x14ac:dyDescent="0.2">
      <c r="A791" s="3">
        <v>160010000</v>
      </c>
      <c r="B791" s="4" t="s">
        <v>19</v>
      </c>
      <c r="C791" s="3">
        <v>3</v>
      </c>
      <c r="D791" s="3">
        <f>IF(Tableau2[[#This Row],[Parent]]="oui",Tableau2[[#This Row],[Niveau]]+1,IF(B790="oui",Tableau2[[#This Row],[Niveau]]+1,D790))</f>
        <v>4</v>
      </c>
      <c r="E791" s="3" cm="1">
        <f t="array" ref="E791">MIN(IFERROR(IF(D791-{0;1;2;3;4;5;6;7}&gt;=0,MATCH(D791-{0;1;2;3;4;5;6;7},D792:D$828,0)-1,""),""))</f>
        <v>0</v>
      </c>
      <c r="F791" s="4" t="s">
        <v>20</v>
      </c>
      <c r="G791" s="4" t="s">
        <v>686</v>
      </c>
      <c r="H791" s="4" t="s">
        <v>687</v>
      </c>
      <c r="I791" s="4" t="s">
        <v>18</v>
      </c>
      <c r="J791" s="4" t="s">
        <v>18</v>
      </c>
      <c r="K791" s="5">
        <v>4</v>
      </c>
      <c r="L791" s="5">
        <v>16.600000000000001</v>
      </c>
      <c r="M791" s="5">
        <f>IFERROR(_xlfn.XLOOKUP(Tableau2[[#This Row],[Groupe rem. article]],remises!$B$2:$B$5,remises!$C$2:$C$5),0)</f>
        <v>0.57999999999999996</v>
      </c>
      <c r="N791" s="5">
        <f t="shared" si="12"/>
        <v>0</v>
      </c>
      <c r="O791" s="5" t="str">
        <f ca="1">IFERROR(SUM(OFFSET(Tableau2[[#This Row],[MLP]],1,1,Tableau2[[#This Row],[nb sous niveau]],1)),"")</f>
        <v/>
      </c>
      <c r="P791" s="5">
        <f>IF(Tableau2[[#This Row],[Type Ligne Richel]]="détail",Tableau2[[#This Row],[Quantité Totale]]*Tableau2[[#This Row],[Prix unitaire HT]]*(1-Tableau2[[#This Row],[% remise ligne]])*(1+Tableau2[[#This Row],[comm]]),"")</f>
        <v>27.888000000000005</v>
      </c>
      <c r="Q791" s="5" cm="1">
        <f t="array" aca="1" ref="Q79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27.888000000000005</v>
      </c>
      <c r="R791" s="4" t="s">
        <v>26</v>
      </c>
      <c r="S791" s="5">
        <v>2.42</v>
      </c>
      <c r="T791" s="5">
        <v>9.68</v>
      </c>
    </row>
    <row r="792" spans="1:20" x14ac:dyDescent="0.2">
      <c r="A792" s="3">
        <v>160020000</v>
      </c>
      <c r="B792" s="4" t="s">
        <v>19</v>
      </c>
      <c r="C792" s="3">
        <v>3</v>
      </c>
      <c r="D792" s="3">
        <f>IF(Tableau2[[#This Row],[Parent]]="oui",Tableau2[[#This Row],[Niveau]]+1,IF(B791="oui",Tableau2[[#This Row],[Niveau]]+1,D791))</f>
        <v>4</v>
      </c>
      <c r="E792" s="3" cm="1">
        <f t="array" ref="E792">MIN(IFERROR(IF(D792-{0;1;2;3;4;5;6;7}&gt;=0,MATCH(D792-{0;1;2;3;4;5;6;7},D793:D$828,0)-1,""),""))</f>
        <v>0</v>
      </c>
      <c r="F792" s="4" t="s">
        <v>20</v>
      </c>
      <c r="G792" s="4" t="s">
        <v>688</v>
      </c>
      <c r="H792" s="4" t="s">
        <v>689</v>
      </c>
      <c r="I792" s="4" t="s">
        <v>18</v>
      </c>
      <c r="J792" s="4" t="s">
        <v>18</v>
      </c>
      <c r="K792" s="5">
        <v>4</v>
      </c>
      <c r="L792" s="5">
        <v>7.3</v>
      </c>
      <c r="M792" s="5">
        <f>IFERROR(_xlfn.XLOOKUP(Tableau2[[#This Row],[Groupe rem. article]],remises!$B$2:$B$5,remises!$C$2:$C$5),0)</f>
        <v>0.57999999999999996</v>
      </c>
      <c r="N792" s="5">
        <f t="shared" si="12"/>
        <v>0</v>
      </c>
      <c r="O792" s="5" t="str">
        <f ca="1">IFERROR(SUM(OFFSET(Tableau2[[#This Row],[MLP]],1,1,Tableau2[[#This Row],[nb sous niveau]],1)),"")</f>
        <v/>
      </c>
      <c r="P792" s="5">
        <f>IF(Tableau2[[#This Row],[Type Ligne Richel]]="détail",Tableau2[[#This Row],[Quantité Totale]]*Tableau2[[#This Row],[Prix unitaire HT]]*(1-Tableau2[[#This Row],[% remise ligne]])*(1+Tableau2[[#This Row],[comm]]),"")</f>
        <v>12.264000000000001</v>
      </c>
      <c r="Q792" s="5" cm="1">
        <f t="array" aca="1" ref="Q79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12.264000000000001</v>
      </c>
      <c r="R792" s="4" t="s">
        <v>26</v>
      </c>
      <c r="S792" s="5">
        <v>0.68</v>
      </c>
      <c r="T792" s="5">
        <v>2.72</v>
      </c>
    </row>
    <row r="793" spans="1:20" x14ac:dyDescent="0.2">
      <c r="A793" s="3">
        <v>160030000</v>
      </c>
      <c r="B793" s="4" t="s">
        <v>19</v>
      </c>
      <c r="C793" s="3">
        <v>3</v>
      </c>
      <c r="D793" s="3">
        <f>IF(Tableau2[[#This Row],[Parent]]="oui",Tableau2[[#This Row],[Niveau]]+1,IF(B792="oui",Tableau2[[#This Row],[Niveau]]+1,D792))</f>
        <v>4</v>
      </c>
      <c r="E793" s="3" cm="1">
        <f t="array" ref="E793">MIN(IFERROR(IF(D793-{0;1;2;3;4;5;6;7}&gt;=0,MATCH(D793-{0;1;2;3;4;5;6;7},D794:D$828,0)-1,""),""))</f>
        <v>0</v>
      </c>
      <c r="F793" s="4" t="s">
        <v>20</v>
      </c>
      <c r="G793" s="4" t="s">
        <v>690</v>
      </c>
      <c r="H793" s="4" t="s">
        <v>691</v>
      </c>
      <c r="I793" s="4" t="s">
        <v>18</v>
      </c>
      <c r="J793" s="4" t="s">
        <v>18</v>
      </c>
      <c r="K793" s="5">
        <v>8</v>
      </c>
      <c r="L793" s="5">
        <v>1.9</v>
      </c>
      <c r="M793" s="5">
        <f>IFERROR(_xlfn.XLOOKUP(Tableau2[[#This Row],[Groupe rem. article]],remises!$B$2:$B$5,remises!$C$2:$C$5),0)</f>
        <v>0.53</v>
      </c>
      <c r="N793" s="5">
        <f t="shared" si="12"/>
        <v>0</v>
      </c>
      <c r="O793" s="5" t="str">
        <f ca="1">IFERROR(SUM(OFFSET(Tableau2[[#This Row],[MLP]],1,1,Tableau2[[#This Row],[nb sous niveau]],1)),"")</f>
        <v/>
      </c>
      <c r="P793" s="5">
        <f>IF(Tableau2[[#This Row],[Type Ligne Richel]]="détail",Tableau2[[#This Row],[Quantité Totale]]*Tableau2[[#This Row],[Prix unitaire HT]]*(1-Tableau2[[#This Row],[% remise ligne]])*(1+Tableau2[[#This Row],[comm]]),"")</f>
        <v>7.1439999999999992</v>
      </c>
      <c r="Q793" s="5" cm="1">
        <f t="array" aca="1" ref="Q79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7.1439999999999992</v>
      </c>
      <c r="R793" s="4" t="s">
        <v>35</v>
      </c>
      <c r="S793" s="5">
        <v>0.20100000000000001</v>
      </c>
      <c r="T793" s="5">
        <v>1.6080000000000001</v>
      </c>
    </row>
    <row r="794" spans="1:20" x14ac:dyDescent="0.2">
      <c r="A794" s="3">
        <v>160040000</v>
      </c>
      <c r="B794" s="4" t="s">
        <v>19</v>
      </c>
      <c r="C794" s="3">
        <v>3</v>
      </c>
      <c r="D794" s="3">
        <f>IF(Tableau2[[#This Row],[Parent]]="oui",Tableau2[[#This Row],[Niveau]]+1,IF(B793="oui",Tableau2[[#This Row],[Niveau]]+1,D793))</f>
        <v>4</v>
      </c>
      <c r="E794" s="3" cm="1">
        <f t="array" ref="E794">MIN(IFERROR(IF(D794-{0;1;2;3;4;5;6;7}&gt;=0,MATCH(D794-{0;1;2;3;4;5;6;7},D795:D$828,0)-1,""),""))</f>
        <v>0</v>
      </c>
      <c r="F794" s="4" t="s">
        <v>20</v>
      </c>
      <c r="G794" s="4" t="s">
        <v>502</v>
      </c>
      <c r="H794" s="4" t="s">
        <v>503</v>
      </c>
      <c r="I794" s="4" t="s">
        <v>18</v>
      </c>
      <c r="J794" s="4" t="s">
        <v>18</v>
      </c>
      <c r="K794" s="5">
        <v>8</v>
      </c>
      <c r="L794" s="5">
        <v>1.4</v>
      </c>
      <c r="M794" s="5">
        <f>IFERROR(_xlfn.XLOOKUP(Tableau2[[#This Row],[Groupe rem. article]],remises!$B$2:$B$5,remises!$C$2:$C$5),0)</f>
        <v>0.53</v>
      </c>
      <c r="N794" s="5">
        <f t="shared" si="12"/>
        <v>0</v>
      </c>
      <c r="O794" s="5" t="str">
        <f ca="1">IFERROR(SUM(OFFSET(Tableau2[[#This Row],[MLP]],1,1,Tableau2[[#This Row],[nb sous niveau]],1)),"")</f>
        <v/>
      </c>
      <c r="P794" s="5">
        <f>IF(Tableau2[[#This Row],[Type Ligne Richel]]="détail",Tableau2[[#This Row],[Quantité Totale]]*Tableau2[[#This Row],[Prix unitaire HT]]*(1-Tableau2[[#This Row],[% remise ligne]])*(1+Tableau2[[#This Row],[comm]]),"")</f>
        <v>5.2639999999999993</v>
      </c>
      <c r="Q794" s="5" cm="1">
        <f t="array" aca="1" ref="Q79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5.2639999999999993</v>
      </c>
      <c r="R794" s="4" t="s">
        <v>35</v>
      </c>
      <c r="S794" s="5">
        <v>0.11600000000000001</v>
      </c>
      <c r="T794" s="5">
        <v>0.92800000000000005</v>
      </c>
    </row>
    <row r="795" spans="1:20" x14ac:dyDescent="0.2">
      <c r="A795" s="3">
        <v>160050000</v>
      </c>
      <c r="B795" s="4" t="s">
        <v>19</v>
      </c>
      <c r="C795" s="3">
        <v>3</v>
      </c>
      <c r="D795" s="3">
        <f>IF(Tableau2[[#This Row],[Parent]]="oui",Tableau2[[#This Row],[Niveau]]+1,IF(B794="oui",Tableau2[[#This Row],[Niveau]]+1,D794))</f>
        <v>4</v>
      </c>
      <c r="E795" s="3" cm="1">
        <f t="array" ref="E795">MIN(IFERROR(IF(D795-{0;1;2;3;4;5;6;7}&gt;=0,MATCH(D795-{0;1;2;3;4;5;6;7},D796:D$828,0)-1,""),""))</f>
        <v>0</v>
      </c>
      <c r="F795" s="4" t="s">
        <v>20</v>
      </c>
      <c r="G795" s="4" t="s">
        <v>544</v>
      </c>
      <c r="H795" s="4" t="s">
        <v>545</v>
      </c>
      <c r="I795" s="4" t="s">
        <v>18</v>
      </c>
      <c r="J795" s="4" t="s">
        <v>18</v>
      </c>
      <c r="K795" s="5">
        <v>16</v>
      </c>
      <c r="L795" s="5">
        <v>0.06</v>
      </c>
      <c r="M795" s="5">
        <f>IFERROR(_xlfn.XLOOKUP(Tableau2[[#This Row],[Groupe rem. article]],remises!$B$2:$B$5,remises!$C$2:$C$5),0)</f>
        <v>0.53</v>
      </c>
      <c r="N795" s="5">
        <f t="shared" si="12"/>
        <v>0</v>
      </c>
      <c r="O795" s="5" t="str">
        <f ca="1">IFERROR(SUM(OFFSET(Tableau2[[#This Row],[MLP]],1,1,Tableau2[[#This Row],[nb sous niveau]],1)),"")</f>
        <v/>
      </c>
      <c r="P795" s="5">
        <f>IF(Tableau2[[#This Row],[Type Ligne Richel]]="détail",Tableau2[[#This Row],[Quantité Totale]]*Tableau2[[#This Row],[Prix unitaire HT]]*(1-Tableau2[[#This Row],[% remise ligne]])*(1+Tableau2[[#This Row],[comm]]),"")</f>
        <v>0.45119999999999993</v>
      </c>
      <c r="Q795" s="5" cm="1">
        <f t="array" aca="1" ref="Q79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0.45119999999999993</v>
      </c>
      <c r="R795" s="4" t="s">
        <v>35</v>
      </c>
      <c r="S795" s="5">
        <v>1E-3</v>
      </c>
      <c r="T795" s="5">
        <v>1.6E-2</v>
      </c>
    </row>
    <row r="796" spans="1:20" x14ac:dyDescent="0.2">
      <c r="A796" s="3">
        <v>160060000</v>
      </c>
      <c r="B796" s="4" t="s">
        <v>19</v>
      </c>
      <c r="C796" s="3">
        <v>3</v>
      </c>
      <c r="D796" s="3">
        <f>IF(Tableau2[[#This Row],[Parent]]="oui",Tableau2[[#This Row],[Niveau]]+1,IF(B795="oui",Tableau2[[#This Row],[Niveau]]+1,D795))</f>
        <v>4</v>
      </c>
      <c r="E796" s="3" cm="1">
        <f t="array" ref="E796">MIN(IFERROR(IF(D796-{0;1;2;3;4;5;6;7}&gt;=0,MATCH(D796-{0;1;2;3;4;5;6;7},D797:D$828,0)-1,""),""))</f>
        <v>0</v>
      </c>
      <c r="F796" s="4" t="s">
        <v>20</v>
      </c>
      <c r="G796" s="4" t="s">
        <v>692</v>
      </c>
      <c r="H796" s="4" t="s">
        <v>693</v>
      </c>
      <c r="I796" s="4" t="s">
        <v>18</v>
      </c>
      <c r="J796" s="4" t="s">
        <v>18</v>
      </c>
      <c r="K796" s="5">
        <v>16</v>
      </c>
      <c r="L796" s="5">
        <v>0.15</v>
      </c>
      <c r="M796" s="5">
        <f>IFERROR(_xlfn.XLOOKUP(Tableau2[[#This Row],[Groupe rem. article]],remises!$B$2:$B$5,remises!$C$2:$C$5),0)</f>
        <v>0.53</v>
      </c>
      <c r="N796" s="5">
        <f t="shared" si="12"/>
        <v>0</v>
      </c>
      <c r="O796" s="5" t="str">
        <f ca="1">IFERROR(SUM(OFFSET(Tableau2[[#This Row],[MLP]],1,1,Tableau2[[#This Row],[nb sous niveau]],1)),"")</f>
        <v/>
      </c>
      <c r="P796" s="5">
        <f>IF(Tableau2[[#This Row],[Type Ligne Richel]]="détail",Tableau2[[#This Row],[Quantité Totale]]*Tableau2[[#This Row],[Prix unitaire HT]]*(1-Tableau2[[#This Row],[% remise ligne]])*(1+Tableau2[[#This Row],[comm]]),"")</f>
        <v>1.1279999999999999</v>
      </c>
      <c r="Q796" s="5" cm="1">
        <f t="array" aca="1" ref="Q79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1.1279999999999999</v>
      </c>
      <c r="R796" s="4" t="s">
        <v>35</v>
      </c>
      <c r="S796" s="5">
        <v>5.0000000000000001E-3</v>
      </c>
      <c r="T796" s="5">
        <v>0.08</v>
      </c>
    </row>
    <row r="797" spans="1:20" x14ac:dyDescent="0.2">
      <c r="A797" s="3">
        <v>160070000</v>
      </c>
      <c r="B797" s="4" t="s">
        <v>19</v>
      </c>
      <c r="C797" s="3">
        <v>3</v>
      </c>
      <c r="D797" s="3">
        <f>IF(Tableau2[[#This Row],[Parent]]="oui",Tableau2[[#This Row],[Niveau]]+1,IF(B796="oui",Tableau2[[#This Row],[Niveau]]+1,D796))</f>
        <v>4</v>
      </c>
      <c r="E797" s="3" cm="1">
        <f t="array" ref="E797">MIN(IFERROR(IF(D797-{0;1;2;3;4;5;6;7}&gt;=0,MATCH(D797-{0;1;2;3;4;5;6;7},D798:D$828,0)-1,""),""))</f>
        <v>0</v>
      </c>
      <c r="F797" s="4" t="s">
        <v>20</v>
      </c>
      <c r="G797" s="4" t="s">
        <v>694</v>
      </c>
      <c r="H797" s="4" t="s">
        <v>695</v>
      </c>
      <c r="I797" s="4" t="s">
        <v>18</v>
      </c>
      <c r="J797" s="4" t="s">
        <v>18</v>
      </c>
      <c r="K797" s="5">
        <v>8</v>
      </c>
      <c r="L797" s="5">
        <v>1.21</v>
      </c>
      <c r="M797" s="5">
        <f>IFERROR(_xlfn.XLOOKUP(Tableau2[[#This Row],[Groupe rem. article]],remises!$B$2:$B$5,remises!$C$2:$C$5),0)</f>
        <v>0.53</v>
      </c>
      <c r="N797" s="5">
        <f t="shared" si="12"/>
        <v>0</v>
      </c>
      <c r="O797" s="5" t="str">
        <f ca="1">IFERROR(SUM(OFFSET(Tableau2[[#This Row],[MLP]],1,1,Tableau2[[#This Row],[nb sous niveau]],1)),"")</f>
        <v/>
      </c>
      <c r="P797" s="5">
        <f>IF(Tableau2[[#This Row],[Type Ligne Richel]]="détail",Tableau2[[#This Row],[Quantité Totale]]*Tableau2[[#This Row],[Prix unitaire HT]]*(1-Tableau2[[#This Row],[% remise ligne]])*(1+Tableau2[[#This Row],[comm]]),"")</f>
        <v>4.5495999999999999</v>
      </c>
      <c r="Q797" s="5" cm="1">
        <f t="array" aca="1" ref="Q79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4.5495999999999999</v>
      </c>
      <c r="R797" s="4" t="s">
        <v>35</v>
      </c>
      <c r="S797" s="5">
        <v>0.1</v>
      </c>
      <c r="T797" s="5">
        <v>0.8</v>
      </c>
    </row>
    <row r="798" spans="1:20" x14ac:dyDescent="0.2">
      <c r="A798" s="3">
        <v>160080000</v>
      </c>
      <c r="B798" s="4" t="s">
        <v>19</v>
      </c>
      <c r="C798" s="3">
        <v>3</v>
      </c>
      <c r="D798" s="3">
        <f>IF(Tableau2[[#This Row],[Parent]]="oui",Tableau2[[#This Row],[Niveau]]+1,IF(B797="oui",Tableau2[[#This Row],[Niveau]]+1,D797))</f>
        <v>4</v>
      </c>
      <c r="E798" s="3" cm="1">
        <f t="array" ref="E798">MIN(IFERROR(IF(D798-{0;1;2;3;4;5;6;7}&gt;=0,MATCH(D798-{0;1;2;3;4;5;6;7},D799:D$828,0)-1,""),""))</f>
        <v>0</v>
      </c>
      <c r="F798" s="4" t="s">
        <v>20</v>
      </c>
      <c r="G798" s="4" t="s">
        <v>36</v>
      </c>
      <c r="H798" s="4" t="s">
        <v>37</v>
      </c>
      <c r="I798" s="4" t="s">
        <v>18</v>
      </c>
      <c r="J798" s="4" t="s">
        <v>18</v>
      </c>
      <c r="K798" s="5">
        <v>8</v>
      </c>
      <c r="L798" s="5">
        <v>0.17</v>
      </c>
      <c r="M798" s="5">
        <f>IFERROR(_xlfn.XLOOKUP(Tableau2[[#This Row],[Groupe rem. article]],remises!$B$2:$B$5,remises!$C$2:$C$5),0)</f>
        <v>0.53</v>
      </c>
      <c r="N798" s="5">
        <f t="shared" si="12"/>
        <v>0</v>
      </c>
      <c r="O798" s="5" t="str">
        <f ca="1">IFERROR(SUM(OFFSET(Tableau2[[#This Row],[MLP]],1,1,Tableau2[[#This Row],[nb sous niveau]],1)),"")</f>
        <v/>
      </c>
      <c r="P798" s="5">
        <f>IF(Tableau2[[#This Row],[Type Ligne Richel]]="détail",Tableau2[[#This Row],[Quantité Totale]]*Tableau2[[#This Row],[Prix unitaire HT]]*(1-Tableau2[[#This Row],[% remise ligne]])*(1+Tableau2[[#This Row],[comm]]),"")</f>
        <v>0.63919999999999999</v>
      </c>
      <c r="Q798" s="5" cm="1">
        <f t="array" aca="1" ref="Q79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0.63919999999999999</v>
      </c>
      <c r="R798" s="4" t="s">
        <v>35</v>
      </c>
      <c r="S798" s="5">
        <v>1.4999999999999999E-2</v>
      </c>
      <c r="T798" s="5">
        <v>0.12</v>
      </c>
    </row>
    <row r="799" spans="1:20" x14ac:dyDescent="0.2">
      <c r="A799" s="3">
        <v>160090000</v>
      </c>
      <c r="B799" s="4" t="s">
        <v>19</v>
      </c>
      <c r="C799" s="3">
        <v>3</v>
      </c>
      <c r="D799" s="3">
        <f>IF(Tableau2[[#This Row],[Parent]]="oui",Tableau2[[#This Row],[Niveau]]+1,IF(B798="oui",Tableau2[[#This Row],[Niveau]]+1,D798))</f>
        <v>4</v>
      </c>
      <c r="E799" s="3" cm="1">
        <f t="array" ref="E799">MIN(IFERROR(IF(D799-{0;1;2;3;4;5;6;7}&gt;=0,MATCH(D799-{0;1;2;3;4;5;6;7},D800:D$828,0)-1,""),""))</f>
        <v>0</v>
      </c>
      <c r="F799" s="4" t="s">
        <v>20</v>
      </c>
      <c r="G799" s="4" t="s">
        <v>131</v>
      </c>
      <c r="H799" s="4" t="s">
        <v>132</v>
      </c>
      <c r="I799" s="4" t="s">
        <v>18</v>
      </c>
      <c r="J799" s="4" t="s">
        <v>18</v>
      </c>
      <c r="K799" s="5">
        <v>16</v>
      </c>
      <c r="L799" s="5">
        <v>0.38</v>
      </c>
      <c r="M799" s="5">
        <f>IFERROR(_xlfn.XLOOKUP(Tableau2[[#This Row],[Groupe rem. article]],remises!$B$2:$B$5,remises!$C$2:$C$5),0)</f>
        <v>0.53</v>
      </c>
      <c r="N799" s="5">
        <f t="shared" si="12"/>
        <v>0</v>
      </c>
      <c r="O799" s="5" t="str">
        <f ca="1">IFERROR(SUM(OFFSET(Tableau2[[#This Row],[MLP]],1,1,Tableau2[[#This Row],[nb sous niveau]],1)),"")</f>
        <v/>
      </c>
      <c r="P799" s="5">
        <f>IF(Tableau2[[#This Row],[Type Ligne Richel]]="détail",Tableau2[[#This Row],[Quantité Totale]]*Tableau2[[#This Row],[Prix unitaire HT]]*(1-Tableau2[[#This Row],[% remise ligne]])*(1+Tableau2[[#This Row],[comm]]),"")</f>
        <v>2.8575999999999997</v>
      </c>
      <c r="Q799" s="5" cm="1">
        <f t="array" aca="1" ref="Q79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2.8575999999999997</v>
      </c>
      <c r="R799" s="4" t="s">
        <v>35</v>
      </c>
      <c r="S799" s="5">
        <v>0.03</v>
      </c>
      <c r="T799" s="5">
        <v>0.48</v>
      </c>
    </row>
    <row r="800" spans="1:20" x14ac:dyDescent="0.2">
      <c r="A800" s="3">
        <v>160100000</v>
      </c>
      <c r="B800" s="4" t="s">
        <v>19</v>
      </c>
      <c r="C800" s="3">
        <v>3</v>
      </c>
      <c r="D800" s="3">
        <f>IF(Tableau2[[#This Row],[Parent]]="oui",Tableau2[[#This Row],[Niveau]]+1,IF(B799="oui",Tableau2[[#This Row],[Niveau]]+1,D799))</f>
        <v>4</v>
      </c>
      <c r="E800" s="3" cm="1">
        <f t="array" ref="E800">MIN(IFERROR(IF(D800-{0;1;2;3;4;5;6;7}&gt;=0,MATCH(D800-{0;1;2;3;4;5;6;7},D801:D$828,0)-1,""),""))</f>
        <v>0</v>
      </c>
      <c r="F800" s="4" t="s">
        <v>20</v>
      </c>
      <c r="G800" s="4" t="s">
        <v>50</v>
      </c>
      <c r="H800" s="4" t="s">
        <v>51</v>
      </c>
      <c r="I800" s="4" t="s">
        <v>18</v>
      </c>
      <c r="J800" s="4" t="s">
        <v>18</v>
      </c>
      <c r="K800" s="5">
        <v>24</v>
      </c>
      <c r="L800" s="5">
        <v>0.09</v>
      </c>
      <c r="M800" s="5">
        <f>IFERROR(_xlfn.XLOOKUP(Tableau2[[#This Row],[Groupe rem. article]],remises!$B$2:$B$5,remises!$C$2:$C$5),0)</f>
        <v>0.53</v>
      </c>
      <c r="N800" s="5">
        <f t="shared" si="12"/>
        <v>0</v>
      </c>
      <c r="O800" s="5" t="str">
        <f ca="1">IFERROR(SUM(OFFSET(Tableau2[[#This Row],[MLP]],1,1,Tableau2[[#This Row],[nb sous niveau]],1)),"")</f>
        <v/>
      </c>
      <c r="P800" s="5">
        <f>IF(Tableau2[[#This Row],[Type Ligne Richel]]="détail",Tableau2[[#This Row],[Quantité Totale]]*Tableau2[[#This Row],[Prix unitaire HT]]*(1-Tableau2[[#This Row],[% remise ligne]])*(1+Tableau2[[#This Row],[comm]]),"")</f>
        <v>1.0152000000000001</v>
      </c>
      <c r="Q800" s="5" cm="1">
        <f t="array" aca="1" ref="Q80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1.0152000000000001</v>
      </c>
      <c r="R800" s="4" t="s">
        <v>35</v>
      </c>
      <c r="S800" s="5">
        <v>5.0000000000000001E-3</v>
      </c>
      <c r="T800" s="5">
        <v>0.12</v>
      </c>
    </row>
    <row r="801" spans="1:20" x14ac:dyDescent="0.2">
      <c r="A801" s="3">
        <v>160110000</v>
      </c>
      <c r="B801" s="4" t="s">
        <v>19</v>
      </c>
      <c r="C801" s="3">
        <v>3</v>
      </c>
      <c r="D801" s="3">
        <f>IF(Tableau2[[#This Row],[Parent]]="oui",Tableau2[[#This Row],[Niveau]]+1,IF(B800="oui",Tableau2[[#This Row],[Niveau]]+1,D800))</f>
        <v>4</v>
      </c>
      <c r="E801" s="3" cm="1">
        <f t="array" ref="E801">MIN(IFERROR(IF(D801-{0;1;2;3;4;5;6;7}&gt;=0,MATCH(D801-{0;1;2;3;4;5;6;7},D802:D$828,0)-1,""),""))</f>
        <v>0</v>
      </c>
      <c r="F801" s="4" t="s">
        <v>20</v>
      </c>
      <c r="G801" s="4" t="s">
        <v>696</v>
      </c>
      <c r="H801" s="4" t="s">
        <v>697</v>
      </c>
      <c r="I801" s="4" t="s">
        <v>18</v>
      </c>
      <c r="J801" s="4" t="s">
        <v>18</v>
      </c>
      <c r="K801" s="5">
        <v>8</v>
      </c>
      <c r="L801" s="5">
        <v>7.23</v>
      </c>
      <c r="M801" s="5">
        <f>IFERROR(_xlfn.XLOOKUP(Tableau2[[#This Row],[Groupe rem. article]],remises!$B$2:$B$5,remises!$C$2:$C$5),0)</f>
        <v>0.53</v>
      </c>
      <c r="N801" s="5">
        <f t="shared" si="12"/>
        <v>0</v>
      </c>
      <c r="O801" s="5" t="str">
        <f ca="1">IFERROR(SUM(OFFSET(Tableau2[[#This Row],[MLP]],1,1,Tableau2[[#This Row],[nb sous niveau]],1)),"")</f>
        <v/>
      </c>
      <c r="P801" s="5">
        <f>IF(Tableau2[[#This Row],[Type Ligne Richel]]="détail",Tableau2[[#This Row],[Quantité Totale]]*Tableau2[[#This Row],[Prix unitaire HT]]*(1-Tableau2[[#This Row],[% remise ligne]])*(1+Tableau2[[#This Row],[comm]]),"")</f>
        <v>27.184799999999999</v>
      </c>
      <c r="Q801" s="5" cm="1">
        <f t="array" aca="1" ref="Q80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27.184799999999999</v>
      </c>
      <c r="R801" s="4" t="s">
        <v>35</v>
      </c>
      <c r="S801" s="5">
        <v>0.3</v>
      </c>
      <c r="T801" s="5">
        <v>2.4</v>
      </c>
    </row>
    <row r="802" spans="1:20" x14ac:dyDescent="0.2">
      <c r="A802" s="3">
        <v>160120000</v>
      </c>
      <c r="B802" s="4" t="s">
        <v>19</v>
      </c>
      <c r="C802" s="3">
        <v>3</v>
      </c>
      <c r="D802" s="3">
        <f>IF(Tableau2[[#This Row],[Parent]]="oui",Tableau2[[#This Row],[Niveau]]+1,IF(B801="oui",Tableau2[[#This Row],[Niveau]]+1,D801))</f>
        <v>4</v>
      </c>
      <c r="E802" s="3" cm="1">
        <f t="array" ref="E802">MIN(IFERROR(IF(D802-{0;1;2;3;4;5;6;7}&gt;=0,MATCH(D802-{0;1;2;3;4;5;6;7},D803:D$828,0)-1,""),""))</f>
        <v>0</v>
      </c>
      <c r="F802" s="4" t="s">
        <v>20</v>
      </c>
      <c r="G802" s="4" t="s">
        <v>502</v>
      </c>
      <c r="H802" s="4" t="s">
        <v>503</v>
      </c>
      <c r="I802" s="4" t="s">
        <v>18</v>
      </c>
      <c r="J802" s="4" t="s">
        <v>18</v>
      </c>
      <c r="K802" s="5">
        <v>8</v>
      </c>
      <c r="L802" s="5">
        <v>1.4</v>
      </c>
      <c r="M802" s="5">
        <f>IFERROR(_xlfn.XLOOKUP(Tableau2[[#This Row],[Groupe rem. article]],remises!$B$2:$B$5,remises!$C$2:$C$5),0)</f>
        <v>0.53</v>
      </c>
      <c r="N802" s="5">
        <f t="shared" si="12"/>
        <v>0</v>
      </c>
      <c r="O802" s="5" t="str">
        <f ca="1">IFERROR(SUM(OFFSET(Tableau2[[#This Row],[MLP]],1,1,Tableau2[[#This Row],[nb sous niveau]],1)),"")</f>
        <v/>
      </c>
      <c r="P802" s="5">
        <f>IF(Tableau2[[#This Row],[Type Ligne Richel]]="détail",Tableau2[[#This Row],[Quantité Totale]]*Tableau2[[#This Row],[Prix unitaire HT]]*(1-Tableau2[[#This Row],[% remise ligne]])*(1+Tableau2[[#This Row],[comm]]),"")</f>
        <v>5.2639999999999993</v>
      </c>
      <c r="Q802" s="5" cm="1">
        <f t="array" aca="1" ref="Q80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5.2639999999999993</v>
      </c>
      <c r="R802" s="4" t="s">
        <v>35</v>
      </c>
      <c r="S802" s="5">
        <v>0.11600000000000001</v>
      </c>
      <c r="T802" s="5">
        <v>0.92800000000000005</v>
      </c>
    </row>
    <row r="803" spans="1:20" x14ac:dyDescent="0.2">
      <c r="A803" s="3">
        <v>160130000</v>
      </c>
      <c r="B803" s="4" t="s">
        <v>19</v>
      </c>
      <c r="C803" s="3">
        <v>3</v>
      </c>
      <c r="D803" s="3">
        <f>IF(Tableau2[[#This Row],[Parent]]="oui",Tableau2[[#This Row],[Niveau]]+1,IF(B802="oui",Tableau2[[#This Row],[Niveau]]+1,D802))</f>
        <v>4</v>
      </c>
      <c r="E803" s="3" cm="1">
        <f t="array" ref="E803">MIN(IFERROR(IF(D803-{0;1;2;3;4;5;6;7}&gt;=0,MATCH(D803-{0;1;2;3;4;5;6;7},D804:D$828,0)-1,""),""))</f>
        <v>0</v>
      </c>
      <c r="F803" s="4" t="s">
        <v>20</v>
      </c>
      <c r="G803" s="4" t="s">
        <v>698</v>
      </c>
      <c r="H803" s="4" t="s">
        <v>699</v>
      </c>
      <c r="I803" s="4" t="s">
        <v>18</v>
      </c>
      <c r="J803" s="4" t="s">
        <v>18</v>
      </c>
      <c r="K803" s="5">
        <v>8</v>
      </c>
      <c r="L803" s="5">
        <v>0.86</v>
      </c>
      <c r="M803" s="5">
        <f>IFERROR(_xlfn.XLOOKUP(Tableau2[[#This Row],[Groupe rem. article]],remises!$B$2:$B$5,remises!$C$2:$C$5),0)</f>
        <v>0.53</v>
      </c>
      <c r="N803" s="5">
        <f t="shared" si="12"/>
        <v>0</v>
      </c>
      <c r="O803" s="5" t="str">
        <f ca="1">IFERROR(SUM(OFFSET(Tableau2[[#This Row],[MLP]],1,1,Tableau2[[#This Row],[nb sous niveau]],1)),"")</f>
        <v/>
      </c>
      <c r="P803" s="5">
        <f>IF(Tableau2[[#This Row],[Type Ligne Richel]]="détail",Tableau2[[#This Row],[Quantité Totale]]*Tableau2[[#This Row],[Prix unitaire HT]]*(1-Tableau2[[#This Row],[% remise ligne]])*(1+Tableau2[[#This Row],[comm]]),"")</f>
        <v>3.2335999999999996</v>
      </c>
      <c r="Q803" s="5" cm="1">
        <f t="array" aca="1" ref="Q80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3.2335999999999996</v>
      </c>
      <c r="R803" s="4" t="s">
        <v>35</v>
      </c>
      <c r="S803" s="5">
        <v>7.0000000000000007E-2</v>
      </c>
      <c r="T803" s="5">
        <v>0.56000000000000005</v>
      </c>
    </row>
    <row r="804" spans="1:20" x14ac:dyDescent="0.2">
      <c r="A804" s="3">
        <v>160140000</v>
      </c>
      <c r="B804" s="4" t="s">
        <v>19</v>
      </c>
      <c r="C804" s="3">
        <v>3</v>
      </c>
      <c r="D804" s="3">
        <f>IF(Tableau2[[#This Row],[Parent]]="oui",Tableau2[[#This Row],[Niveau]]+1,IF(B803="oui",Tableau2[[#This Row],[Niveau]]+1,D803))</f>
        <v>4</v>
      </c>
      <c r="E804" s="3" cm="1">
        <f t="array" ref="E804">MIN(IFERROR(IF(D804-{0;1;2;3;4;5;6;7}&gt;=0,MATCH(D804-{0;1;2;3;4;5;6;7},D805:D$828,0)-1,""),""))</f>
        <v>0</v>
      </c>
      <c r="F804" s="4" t="s">
        <v>20</v>
      </c>
      <c r="G804" s="4" t="s">
        <v>50</v>
      </c>
      <c r="H804" s="4" t="s">
        <v>51</v>
      </c>
      <c r="I804" s="4" t="s">
        <v>18</v>
      </c>
      <c r="J804" s="4" t="s">
        <v>18</v>
      </c>
      <c r="K804" s="5">
        <v>16</v>
      </c>
      <c r="L804" s="5">
        <v>0.09</v>
      </c>
      <c r="M804" s="5">
        <f>IFERROR(_xlfn.XLOOKUP(Tableau2[[#This Row],[Groupe rem. article]],remises!$B$2:$B$5,remises!$C$2:$C$5),0)</f>
        <v>0.53</v>
      </c>
      <c r="N804" s="5">
        <f t="shared" si="12"/>
        <v>0</v>
      </c>
      <c r="O804" s="5" t="str">
        <f ca="1">IFERROR(SUM(OFFSET(Tableau2[[#This Row],[MLP]],1,1,Tableau2[[#This Row],[nb sous niveau]],1)),"")</f>
        <v/>
      </c>
      <c r="P804" s="5">
        <f>IF(Tableau2[[#This Row],[Type Ligne Richel]]="détail",Tableau2[[#This Row],[Quantité Totale]]*Tableau2[[#This Row],[Prix unitaire HT]]*(1-Tableau2[[#This Row],[% remise ligne]])*(1+Tableau2[[#This Row],[comm]]),"")</f>
        <v>0.67679999999999996</v>
      </c>
      <c r="Q804" s="5" cm="1">
        <f t="array" aca="1" ref="Q80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0.67679999999999996</v>
      </c>
      <c r="R804" s="4" t="s">
        <v>35</v>
      </c>
      <c r="S804" s="5">
        <v>5.0000000000000001E-3</v>
      </c>
      <c r="T804" s="5">
        <v>0.08</v>
      </c>
    </row>
    <row r="805" spans="1:20" x14ac:dyDescent="0.2">
      <c r="A805" s="3">
        <v>160150000</v>
      </c>
      <c r="B805" s="4" t="s">
        <v>19</v>
      </c>
      <c r="C805" s="3">
        <v>3</v>
      </c>
      <c r="D805" s="3">
        <f>IF(Tableau2[[#This Row],[Parent]]="oui",Tableau2[[#This Row],[Niveau]]+1,IF(B804="oui",Tableau2[[#This Row],[Niveau]]+1,D804))</f>
        <v>4</v>
      </c>
      <c r="E805" s="3" cm="1">
        <f t="array" ref="E805">MIN(IFERROR(IF(D805-{0;1;2;3;4;5;6;7}&gt;=0,MATCH(D805-{0;1;2;3;4;5;6;7},D806:D$828,0)-1,""),""))</f>
        <v>0</v>
      </c>
      <c r="F805" s="4" t="s">
        <v>20</v>
      </c>
      <c r="G805" s="4" t="s">
        <v>692</v>
      </c>
      <c r="H805" s="4" t="s">
        <v>693</v>
      </c>
      <c r="I805" s="4" t="s">
        <v>18</v>
      </c>
      <c r="J805" s="4" t="s">
        <v>18</v>
      </c>
      <c r="K805" s="5">
        <v>8</v>
      </c>
      <c r="L805" s="5">
        <v>0.15</v>
      </c>
      <c r="M805" s="5">
        <f>IFERROR(_xlfn.XLOOKUP(Tableau2[[#This Row],[Groupe rem. article]],remises!$B$2:$B$5,remises!$C$2:$C$5),0)</f>
        <v>0.53</v>
      </c>
      <c r="N805" s="5">
        <f t="shared" si="12"/>
        <v>0</v>
      </c>
      <c r="O805" s="5" t="str">
        <f ca="1">IFERROR(SUM(OFFSET(Tableau2[[#This Row],[MLP]],1,1,Tableau2[[#This Row],[nb sous niveau]],1)),"")</f>
        <v/>
      </c>
      <c r="P805" s="5">
        <f>IF(Tableau2[[#This Row],[Type Ligne Richel]]="détail",Tableau2[[#This Row],[Quantité Totale]]*Tableau2[[#This Row],[Prix unitaire HT]]*(1-Tableau2[[#This Row],[% remise ligne]])*(1+Tableau2[[#This Row],[comm]]),"")</f>
        <v>0.56399999999999995</v>
      </c>
      <c r="Q805" s="5" cm="1">
        <f t="array" aca="1" ref="Q80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0.56399999999999995</v>
      </c>
      <c r="R805" s="4" t="s">
        <v>35</v>
      </c>
      <c r="S805" s="5">
        <v>5.0000000000000001E-3</v>
      </c>
      <c r="T805" s="5">
        <v>0.04</v>
      </c>
    </row>
    <row r="806" spans="1:20" x14ac:dyDescent="0.2">
      <c r="A806" s="3">
        <v>160160000</v>
      </c>
      <c r="B806" s="4" t="s">
        <v>19</v>
      </c>
      <c r="C806" s="3">
        <v>3</v>
      </c>
      <c r="D806" s="3">
        <f>IF(Tableau2[[#This Row],[Parent]]="oui",Tableau2[[#This Row],[Niveau]]+1,IF(B805="oui",Tableau2[[#This Row],[Niveau]]+1,D805))</f>
        <v>4</v>
      </c>
      <c r="E806" s="3" cm="1">
        <f t="array" ref="E806">MIN(IFERROR(IF(D806-{0;1;2;3;4;5;6;7}&gt;=0,MATCH(D806-{0;1;2;3;4;5;6;7},D807:D$828,0)-1,""),""))</f>
        <v>0</v>
      </c>
      <c r="F806" s="4" t="s">
        <v>20</v>
      </c>
      <c r="G806" s="4" t="s">
        <v>700</v>
      </c>
      <c r="H806" s="4" t="s">
        <v>701</v>
      </c>
      <c r="I806" s="4" t="s">
        <v>18</v>
      </c>
      <c r="J806" s="4" t="s">
        <v>18</v>
      </c>
      <c r="K806" s="5">
        <v>4.0000000000000001E-3</v>
      </c>
      <c r="L806" s="5">
        <v>0</v>
      </c>
      <c r="M806" s="5">
        <f>IFERROR(_xlfn.XLOOKUP(Tableau2[[#This Row],[Groupe rem. article]],remises!$B$2:$B$5,remises!$C$2:$C$5),0)</f>
        <v>0</v>
      </c>
      <c r="N806" s="5">
        <f t="shared" si="12"/>
        <v>0</v>
      </c>
      <c r="O806" s="5" t="str">
        <f ca="1">IFERROR(SUM(OFFSET(Tableau2[[#This Row],[MLP]],1,1,Tableau2[[#This Row],[nb sous niveau]],1)),"")</f>
        <v/>
      </c>
      <c r="P806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806" s="5" cm="1">
        <f t="array" aca="1" ref="Q80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806" s="4" t="s">
        <v>18</v>
      </c>
      <c r="S806" s="5">
        <v>0.01</v>
      </c>
      <c r="T806" s="5">
        <v>4.0000000000000003E-5</v>
      </c>
    </row>
    <row r="807" spans="1:20" x14ac:dyDescent="0.2">
      <c r="A807" s="3">
        <v>161000000</v>
      </c>
      <c r="B807" s="4" t="s">
        <v>14</v>
      </c>
      <c r="C807" s="3">
        <v>1</v>
      </c>
      <c r="D807" s="3">
        <f>IF(Tableau2[[#This Row],[Parent]]="oui",Tableau2[[#This Row],[Niveau]]+1,IF(B806="oui",Tableau2[[#This Row],[Niveau]]+1,D806))</f>
        <v>2</v>
      </c>
      <c r="E807" s="3" cm="1">
        <f t="array" ref="E807">MIN(IFERROR(IF(D807-{0;1;2;3;4;5;6;7}&gt;=0,MATCH(D807-{0;1;2;3;4;5;6;7},D808:D$828,0)-1,""),""))</f>
        <v>14</v>
      </c>
      <c r="F807" s="4" t="s">
        <v>15</v>
      </c>
      <c r="G807" s="4" t="s">
        <v>18</v>
      </c>
      <c r="H807" s="4" t="s">
        <v>702</v>
      </c>
      <c r="I807" s="4" t="s">
        <v>18</v>
      </c>
      <c r="J807" s="4" t="s">
        <v>18</v>
      </c>
      <c r="K807" s="5">
        <v>1</v>
      </c>
      <c r="L807" s="5">
        <v>334.84</v>
      </c>
      <c r="M807" s="5">
        <f>IFERROR(_xlfn.XLOOKUP(Tableau2[[#This Row],[Groupe rem. article]],remises!$B$2:$B$5,remises!$C$2:$C$5),0)</f>
        <v>0</v>
      </c>
      <c r="N807" s="5">
        <f t="shared" si="12"/>
        <v>0</v>
      </c>
      <c r="O807" s="5">
        <f ca="1">IFERROR(SUM(OFFSET(Tableau2[[#This Row],[MLP]],1,1,Tableau2[[#This Row],[nb sous niveau]],1)),"")</f>
        <v>224.86374999999995</v>
      </c>
      <c r="P807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807" s="5" cm="1">
        <f t="array" aca="1" ref="Q80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224.86374999999995</v>
      </c>
      <c r="R807" s="4" t="s">
        <v>18</v>
      </c>
      <c r="S807" s="5">
        <v>0.372</v>
      </c>
      <c r="T807" s="5">
        <v>3.9192100000000001</v>
      </c>
    </row>
    <row r="808" spans="1:20" x14ac:dyDescent="0.2">
      <c r="A808" s="3">
        <v>162000000</v>
      </c>
      <c r="B808" s="4" t="s">
        <v>14</v>
      </c>
      <c r="C808" s="3">
        <v>2</v>
      </c>
      <c r="D808" s="3">
        <f>IF(Tableau2[[#This Row],[Parent]]="oui",Tableau2[[#This Row],[Niveau]]+1,IF(B807="oui",Tableau2[[#This Row],[Niveau]]+1,D807))</f>
        <v>3</v>
      </c>
      <c r="E808" s="3" cm="1">
        <f t="array" ref="E808">MIN(IFERROR(IF(D808-{0;1;2;3;4;5;6;7}&gt;=0,MATCH(D808-{0;1;2;3;4;5;6;7},D809:D$828,0)-1,""),""))</f>
        <v>7</v>
      </c>
      <c r="F808" s="4" t="s">
        <v>23</v>
      </c>
      <c r="G808" s="4" t="s">
        <v>703</v>
      </c>
      <c r="H808" s="4" t="s">
        <v>704</v>
      </c>
      <c r="I808" s="4" t="s">
        <v>18</v>
      </c>
      <c r="J808" s="4" t="s">
        <v>18</v>
      </c>
      <c r="K808" s="5">
        <v>21</v>
      </c>
      <c r="L808" s="5">
        <v>5.0471428571428572</v>
      </c>
      <c r="M808" s="5">
        <f>IFERROR(_xlfn.XLOOKUP(Tableau2[[#This Row],[Groupe rem. article]],remises!$B$2:$B$5,remises!$C$2:$C$5),0)</f>
        <v>0.57999999999999996</v>
      </c>
      <c r="N808" s="5">
        <f t="shared" si="12"/>
        <v>0</v>
      </c>
      <c r="O808" s="5">
        <f ca="1">IFERROR(SUM(OFFSET(Tableau2[[#This Row],[MLP]],1,1,Tableau2[[#This Row],[nb sous niveau]],1)),"")</f>
        <v>53.618250000000003</v>
      </c>
      <c r="P808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808" s="5" cm="1">
        <f t="array" aca="1" ref="Q80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53.618250000000003</v>
      </c>
      <c r="R808" s="4" t="s">
        <v>26</v>
      </c>
      <c r="S808" s="5">
        <v>3.9E-2</v>
      </c>
      <c r="T808" s="5">
        <v>1.4492100000000001</v>
      </c>
    </row>
    <row r="809" spans="1:20" x14ac:dyDescent="0.2">
      <c r="A809" s="3">
        <v>162010000</v>
      </c>
      <c r="B809" s="4" t="s">
        <v>19</v>
      </c>
      <c r="C809" s="3">
        <v>3</v>
      </c>
      <c r="D809" s="3">
        <f>IF(Tableau2[[#This Row],[Parent]]="oui",Tableau2[[#This Row],[Niveau]]+1,IF(B808="oui",Tableau2[[#This Row],[Niveau]]+1,D808))</f>
        <v>4</v>
      </c>
      <c r="E809" s="3" cm="1">
        <f t="array" ref="E809">MIN(IFERROR(IF(D809-{0;1;2;3;4;5;6;7}&gt;=0,MATCH(D809-{0;1;2;3;4;5;6;7},D810:D$828,0)-1,""),""))</f>
        <v>0</v>
      </c>
      <c r="F809" s="4" t="s">
        <v>20</v>
      </c>
      <c r="G809" s="4" t="s">
        <v>705</v>
      </c>
      <c r="H809" s="4" t="s">
        <v>706</v>
      </c>
      <c r="I809" s="4" t="s">
        <v>18</v>
      </c>
      <c r="J809" s="4" t="s">
        <v>18</v>
      </c>
      <c r="K809" s="5">
        <v>21</v>
      </c>
      <c r="L809" s="5">
        <v>0.17</v>
      </c>
      <c r="M809" s="5">
        <f>IFERROR(_xlfn.XLOOKUP(Tableau2[[#This Row],[Groupe rem. article]],remises!$B$2:$B$5,remises!$C$2:$C$5),0)</f>
        <v>0.25</v>
      </c>
      <c r="N809" s="5">
        <f t="shared" si="12"/>
        <v>0</v>
      </c>
      <c r="O809" s="5" t="str">
        <f ca="1">IFERROR(SUM(OFFSET(Tableau2[[#This Row],[MLP]],1,1,Tableau2[[#This Row],[nb sous niveau]],1)),"")</f>
        <v/>
      </c>
      <c r="P809" s="5">
        <f>IF(Tableau2[[#This Row],[Type Ligne Richel]]="détail",Tableau2[[#This Row],[Quantité Totale]]*Tableau2[[#This Row],[Prix unitaire HT]]*(1-Tableau2[[#This Row],[% remise ligne]])*(1+Tableau2[[#This Row],[comm]]),"")</f>
        <v>2.6775000000000002</v>
      </c>
      <c r="Q809" s="5" cm="1">
        <f t="array" aca="1" ref="Q80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2.6775000000000002</v>
      </c>
      <c r="R809" s="4" t="s">
        <v>64</v>
      </c>
      <c r="S809" s="5">
        <v>1E-3</v>
      </c>
      <c r="T809" s="5">
        <v>2.1000000000000001E-2</v>
      </c>
    </row>
    <row r="810" spans="1:20" x14ac:dyDescent="0.2">
      <c r="A810" s="3">
        <v>162020000</v>
      </c>
      <c r="B810" s="4" t="s">
        <v>19</v>
      </c>
      <c r="C810" s="3">
        <v>3</v>
      </c>
      <c r="D810" s="3">
        <f>IF(Tableau2[[#This Row],[Parent]]="oui",Tableau2[[#This Row],[Niveau]]+1,IF(B809="oui",Tableau2[[#This Row],[Niveau]]+1,D809))</f>
        <v>4</v>
      </c>
      <c r="E810" s="3" cm="1">
        <f t="array" ref="E810">MIN(IFERROR(IF(D810-{0;1;2;3;4;5;6;7}&gt;=0,MATCH(D810-{0;1;2;3;4;5;6;7},D811:D$828,0)-1,""),""))</f>
        <v>0</v>
      </c>
      <c r="F810" s="4" t="s">
        <v>20</v>
      </c>
      <c r="G810" s="4" t="s">
        <v>707</v>
      </c>
      <c r="H810" s="4" t="s">
        <v>708</v>
      </c>
      <c r="I810" s="4" t="s">
        <v>18</v>
      </c>
      <c r="J810" s="4" t="s">
        <v>18</v>
      </c>
      <c r="K810" s="5">
        <v>21</v>
      </c>
      <c r="L810" s="5">
        <v>0.17</v>
      </c>
      <c r="M810" s="5">
        <f>IFERROR(_xlfn.XLOOKUP(Tableau2[[#This Row],[Groupe rem. article]],remises!$B$2:$B$5,remises!$C$2:$C$5),0)</f>
        <v>0.25</v>
      </c>
      <c r="N810" s="5">
        <f t="shared" si="12"/>
        <v>0</v>
      </c>
      <c r="O810" s="5" t="str">
        <f ca="1">IFERROR(SUM(OFFSET(Tableau2[[#This Row],[MLP]],1,1,Tableau2[[#This Row],[nb sous niveau]],1)),"")</f>
        <v/>
      </c>
      <c r="P810" s="5">
        <f>IF(Tableau2[[#This Row],[Type Ligne Richel]]="détail",Tableau2[[#This Row],[Quantité Totale]]*Tableau2[[#This Row],[Prix unitaire HT]]*(1-Tableau2[[#This Row],[% remise ligne]])*(1+Tableau2[[#This Row],[comm]]),"")</f>
        <v>2.6775000000000002</v>
      </c>
      <c r="Q810" s="5" cm="1">
        <f t="array" aca="1" ref="Q81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2.6775000000000002</v>
      </c>
      <c r="R810" s="4" t="s">
        <v>64</v>
      </c>
      <c r="S810" s="5">
        <v>0.01</v>
      </c>
      <c r="T810" s="5">
        <v>0.21</v>
      </c>
    </row>
    <row r="811" spans="1:20" x14ac:dyDescent="0.2">
      <c r="A811" s="3">
        <v>162030000</v>
      </c>
      <c r="B811" s="4" t="s">
        <v>19</v>
      </c>
      <c r="C811" s="3">
        <v>3</v>
      </c>
      <c r="D811" s="3">
        <f>IF(Tableau2[[#This Row],[Parent]]="oui",Tableau2[[#This Row],[Niveau]]+1,IF(B810="oui",Tableau2[[#This Row],[Niveau]]+1,D810))</f>
        <v>4</v>
      </c>
      <c r="E811" s="3" cm="1">
        <f t="array" ref="E811">MIN(IFERROR(IF(D811-{0;1;2;3;4;5;6;7}&gt;=0,MATCH(D811-{0;1;2;3;4;5;6;7},D812:D$828,0)-1,""),""))</f>
        <v>0</v>
      </c>
      <c r="F811" s="4" t="s">
        <v>20</v>
      </c>
      <c r="G811" s="4" t="s">
        <v>349</v>
      </c>
      <c r="H811" s="4" t="s">
        <v>350</v>
      </c>
      <c r="I811" s="4" t="s">
        <v>18</v>
      </c>
      <c r="J811" s="4" t="s">
        <v>18</v>
      </c>
      <c r="K811" s="5">
        <v>2.1</v>
      </c>
      <c r="L811" s="5">
        <v>1.37</v>
      </c>
      <c r="M811" s="5">
        <f>IFERROR(_xlfn.XLOOKUP(Tableau2[[#This Row],[Groupe rem. article]],remises!$B$2:$B$5,remises!$C$2:$C$5),0)</f>
        <v>0.25</v>
      </c>
      <c r="N811" s="5">
        <f t="shared" si="12"/>
        <v>0</v>
      </c>
      <c r="O811" s="5" t="str">
        <f ca="1">IFERROR(SUM(OFFSET(Tableau2[[#This Row],[MLP]],1,1,Tableau2[[#This Row],[nb sous niveau]],1)),"")</f>
        <v/>
      </c>
      <c r="P811" s="5">
        <f>IF(Tableau2[[#This Row],[Type Ligne Richel]]="détail",Tableau2[[#This Row],[Quantité Totale]]*Tableau2[[#This Row],[Prix unitaire HT]]*(1-Tableau2[[#This Row],[% remise ligne]])*(1+Tableau2[[#This Row],[comm]]),"")</f>
        <v>2.1577500000000001</v>
      </c>
      <c r="Q811" s="5" cm="1">
        <f t="array" aca="1" ref="Q81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2.1577500000000001</v>
      </c>
      <c r="R811" s="4" t="s">
        <v>64</v>
      </c>
      <c r="S811" s="5">
        <v>0.01</v>
      </c>
      <c r="T811" s="5">
        <v>2.1000000000000001E-2</v>
      </c>
    </row>
    <row r="812" spans="1:20" x14ac:dyDescent="0.2">
      <c r="A812" s="3">
        <v>162040000</v>
      </c>
      <c r="B812" s="4" t="s">
        <v>19</v>
      </c>
      <c r="C812" s="3">
        <v>3</v>
      </c>
      <c r="D812" s="3">
        <f>IF(Tableau2[[#This Row],[Parent]]="oui",Tableau2[[#This Row],[Niveau]]+1,IF(B811="oui",Tableau2[[#This Row],[Niveau]]+1,D811))</f>
        <v>4</v>
      </c>
      <c r="E812" s="3" cm="1">
        <f t="array" ref="E812">MIN(IFERROR(IF(D812-{0;1;2;3;4;5;6;7}&gt;=0,MATCH(D812-{0;1;2;3;4;5;6;7},D813:D$828,0)-1,""),""))</f>
        <v>0</v>
      </c>
      <c r="F812" s="4" t="s">
        <v>20</v>
      </c>
      <c r="G812" s="4" t="s">
        <v>709</v>
      </c>
      <c r="H812" s="4" t="s">
        <v>710</v>
      </c>
      <c r="I812" s="4" t="s">
        <v>18</v>
      </c>
      <c r="J812" s="4" t="s">
        <v>18</v>
      </c>
      <c r="K812" s="5">
        <v>21</v>
      </c>
      <c r="L812" s="5">
        <v>0.17</v>
      </c>
      <c r="M812" s="5">
        <f>IFERROR(_xlfn.XLOOKUP(Tableau2[[#This Row],[Groupe rem. article]],remises!$B$2:$B$5,remises!$C$2:$C$5),0)</f>
        <v>0.25</v>
      </c>
      <c r="N812" s="5">
        <f t="shared" si="12"/>
        <v>0</v>
      </c>
      <c r="O812" s="5" t="str">
        <f ca="1">IFERROR(SUM(OFFSET(Tableau2[[#This Row],[MLP]],1,1,Tableau2[[#This Row],[nb sous niveau]],1)),"")</f>
        <v/>
      </c>
      <c r="P812" s="5">
        <f>IF(Tableau2[[#This Row],[Type Ligne Richel]]="détail",Tableau2[[#This Row],[Quantité Totale]]*Tableau2[[#This Row],[Prix unitaire HT]]*(1-Tableau2[[#This Row],[% remise ligne]])*(1+Tableau2[[#This Row],[comm]]),"")</f>
        <v>2.6775000000000002</v>
      </c>
      <c r="Q812" s="5" cm="1">
        <f t="array" aca="1" ref="Q81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2.6775000000000002</v>
      </c>
      <c r="R812" s="4" t="s">
        <v>64</v>
      </c>
      <c r="S812" s="5">
        <v>1E-3</v>
      </c>
      <c r="T812" s="5">
        <v>2.1000000000000001E-2</v>
      </c>
    </row>
    <row r="813" spans="1:20" x14ac:dyDescent="0.2">
      <c r="A813" s="3">
        <v>162050000</v>
      </c>
      <c r="B813" s="4" t="s">
        <v>19</v>
      </c>
      <c r="C813" s="3">
        <v>3</v>
      </c>
      <c r="D813" s="3">
        <f>IF(Tableau2[[#This Row],[Parent]]="oui",Tableau2[[#This Row],[Niveau]]+1,IF(B812="oui",Tableau2[[#This Row],[Niveau]]+1,D812))</f>
        <v>4</v>
      </c>
      <c r="E813" s="3" cm="1">
        <f t="array" ref="E813">MIN(IFERROR(IF(D813-{0;1;2;3;4;5;6;7}&gt;=0,MATCH(D813-{0;1;2;3;4;5;6;7},D814:D$828,0)-1,""),""))</f>
        <v>0</v>
      </c>
      <c r="F813" s="4" t="s">
        <v>20</v>
      </c>
      <c r="G813" s="4" t="s">
        <v>692</v>
      </c>
      <c r="H813" s="4" t="s">
        <v>693</v>
      </c>
      <c r="I813" s="4" t="s">
        <v>18</v>
      </c>
      <c r="J813" s="4" t="s">
        <v>18</v>
      </c>
      <c r="K813" s="5">
        <v>168</v>
      </c>
      <c r="L813" s="5">
        <v>0.15</v>
      </c>
      <c r="M813" s="5">
        <f>IFERROR(_xlfn.XLOOKUP(Tableau2[[#This Row],[Groupe rem. article]],remises!$B$2:$B$5,remises!$C$2:$C$5),0)</f>
        <v>0.53</v>
      </c>
      <c r="N813" s="5">
        <f t="shared" si="12"/>
        <v>0</v>
      </c>
      <c r="O813" s="5" t="str">
        <f ca="1">IFERROR(SUM(OFFSET(Tableau2[[#This Row],[MLP]],1,1,Tableau2[[#This Row],[nb sous niveau]],1)),"")</f>
        <v/>
      </c>
      <c r="P813" s="5">
        <f>IF(Tableau2[[#This Row],[Type Ligne Richel]]="détail",Tableau2[[#This Row],[Quantité Totale]]*Tableau2[[#This Row],[Prix unitaire HT]]*(1-Tableau2[[#This Row],[% remise ligne]])*(1+Tableau2[[#This Row],[comm]]),"")</f>
        <v>11.843999999999999</v>
      </c>
      <c r="Q813" s="5" cm="1">
        <f t="array" aca="1" ref="Q81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11.843999999999999</v>
      </c>
      <c r="R813" s="4" t="s">
        <v>35</v>
      </c>
      <c r="S813" s="5">
        <v>5.0000000000000001E-3</v>
      </c>
      <c r="T813" s="5">
        <v>0.84</v>
      </c>
    </row>
    <row r="814" spans="1:20" x14ac:dyDescent="0.2">
      <c r="A814" s="3">
        <v>162060000</v>
      </c>
      <c r="B814" s="4" t="s">
        <v>19</v>
      </c>
      <c r="C814" s="3">
        <v>3</v>
      </c>
      <c r="D814" s="3">
        <f>IF(Tableau2[[#This Row],[Parent]]="oui",Tableau2[[#This Row],[Niveau]]+1,IF(B813="oui",Tableau2[[#This Row],[Niveau]]+1,D813))</f>
        <v>4</v>
      </c>
      <c r="E814" s="3" cm="1">
        <f t="array" ref="E814">MIN(IFERROR(IF(D814-{0;1;2;3;4;5;6;7}&gt;=0,MATCH(D814-{0;1;2;3;4;5;6;7},D815:D$828,0)-1,""),""))</f>
        <v>0</v>
      </c>
      <c r="F814" s="4" t="s">
        <v>20</v>
      </c>
      <c r="G814" s="4" t="s">
        <v>711</v>
      </c>
      <c r="H814" s="4" t="s">
        <v>712</v>
      </c>
      <c r="I814" s="4" t="s">
        <v>18</v>
      </c>
      <c r="J814" s="4" t="s">
        <v>18</v>
      </c>
      <c r="K814" s="5">
        <v>168</v>
      </c>
      <c r="L814" s="5">
        <v>0.4</v>
      </c>
      <c r="M814" s="5">
        <f>IFERROR(_xlfn.XLOOKUP(Tableau2[[#This Row],[Groupe rem. article]],remises!$B$2:$B$5,remises!$C$2:$C$5),0)</f>
        <v>0.53</v>
      </c>
      <c r="N814" s="5">
        <f t="shared" si="12"/>
        <v>0</v>
      </c>
      <c r="O814" s="5" t="str">
        <f ca="1">IFERROR(SUM(OFFSET(Tableau2[[#This Row],[MLP]],1,1,Tableau2[[#This Row],[nb sous niveau]],1)),"")</f>
        <v/>
      </c>
      <c r="P814" s="5">
        <f>IF(Tableau2[[#This Row],[Type Ligne Richel]]="détail",Tableau2[[#This Row],[Quantité Totale]]*Tableau2[[#This Row],[Prix unitaire HT]]*(1-Tableau2[[#This Row],[% remise ligne]])*(1+Tableau2[[#This Row],[comm]]),"")</f>
        <v>31.584</v>
      </c>
      <c r="Q814" s="5" cm="1">
        <f t="array" aca="1" ref="Q81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31.584</v>
      </c>
      <c r="R814" s="4" t="s">
        <v>35</v>
      </c>
      <c r="S814" s="5">
        <v>2E-3</v>
      </c>
      <c r="T814" s="5">
        <v>0.33600000000000002</v>
      </c>
    </row>
    <row r="815" spans="1:20" x14ac:dyDescent="0.2">
      <c r="A815" s="3">
        <v>162070000</v>
      </c>
      <c r="B815" s="4" t="s">
        <v>19</v>
      </c>
      <c r="C815" s="3">
        <v>3</v>
      </c>
      <c r="D815" s="3">
        <f>IF(Tableau2[[#This Row],[Parent]]="oui",Tableau2[[#This Row],[Niveau]]+1,IF(B814="oui",Tableau2[[#This Row],[Niveau]]+1,D814))</f>
        <v>4</v>
      </c>
      <c r="E815" s="3" cm="1">
        <f t="array" ref="E815">MIN(IFERROR(IF(D815-{0;1;2;3;4;5;6;7}&gt;=0,MATCH(D815-{0;1;2;3;4;5;6;7},D816:D$828,0)-1,""),""))</f>
        <v>0</v>
      </c>
      <c r="F815" s="4" t="s">
        <v>20</v>
      </c>
      <c r="G815" s="4" t="s">
        <v>713</v>
      </c>
      <c r="H815" s="4" t="s">
        <v>714</v>
      </c>
      <c r="I815" s="4" t="s">
        <v>18</v>
      </c>
      <c r="J815" s="4" t="s">
        <v>18</v>
      </c>
      <c r="K815" s="5">
        <v>2.1000000000000001E-2</v>
      </c>
      <c r="L815" s="5">
        <v>0</v>
      </c>
      <c r="M815" s="5">
        <f>IFERROR(_xlfn.XLOOKUP(Tableau2[[#This Row],[Groupe rem. article]],remises!$B$2:$B$5,remises!$C$2:$C$5),0)</f>
        <v>0</v>
      </c>
      <c r="N815" s="5">
        <f t="shared" si="12"/>
        <v>0</v>
      </c>
      <c r="O815" s="5" t="str">
        <f ca="1">IFERROR(SUM(OFFSET(Tableau2[[#This Row],[MLP]],1,1,Tableau2[[#This Row],[nb sous niveau]],1)),"")</f>
        <v/>
      </c>
      <c r="P815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815" s="5" cm="1">
        <f t="array" aca="1" ref="Q81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815" s="4" t="s">
        <v>18</v>
      </c>
      <c r="S815" s="5">
        <v>0.01</v>
      </c>
      <c r="T815" s="5">
        <v>2.1000000000000001E-4</v>
      </c>
    </row>
    <row r="816" spans="1:20" x14ac:dyDescent="0.2">
      <c r="A816" s="3">
        <v>163000000</v>
      </c>
      <c r="B816" s="4" t="s">
        <v>14</v>
      </c>
      <c r="C816" s="3">
        <v>2</v>
      </c>
      <c r="D816" s="3">
        <f>IF(Tableau2[[#This Row],[Parent]]="oui",Tableau2[[#This Row],[Niveau]]+1,IF(B815="oui",Tableau2[[#This Row],[Niveau]]+1,D815))</f>
        <v>3</v>
      </c>
      <c r="E816" s="3" cm="1">
        <f t="array" ref="E816">MIN(IFERROR(IF(D816-{0;1;2;3;4;5;6;7}&gt;=0,MATCH(D816-{0;1;2;3;4;5;6;7},D817:D$828,0)-1,""),""))</f>
        <v>5</v>
      </c>
      <c r="F816" s="4" t="s">
        <v>23</v>
      </c>
      <c r="G816" s="4" t="s">
        <v>715</v>
      </c>
      <c r="H816" s="4" t="s">
        <v>716</v>
      </c>
      <c r="I816" s="4" t="s">
        <v>18</v>
      </c>
      <c r="J816" s="4" t="s">
        <v>18</v>
      </c>
      <c r="K816" s="5">
        <v>5</v>
      </c>
      <c r="L816" s="5">
        <v>45.77</v>
      </c>
      <c r="M816" s="5">
        <f>IFERROR(_xlfn.XLOOKUP(Tableau2[[#This Row],[Groupe rem. article]],remises!$B$2:$B$5,remises!$C$2:$C$5),0)</f>
        <v>0.57999999999999996</v>
      </c>
      <c r="N816" s="5">
        <f t="shared" si="12"/>
        <v>0</v>
      </c>
      <c r="O816" s="5">
        <f ca="1">IFERROR(SUM(OFFSET(Tableau2[[#This Row],[MLP]],1,1,Tableau2[[#This Row],[nb sous niveau]],1)),"")</f>
        <v>171.24549999999996</v>
      </c>
      <c r="P816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816" s="5" cm="1">
        <f t="array" aca="1" ref="Q81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171.24549999999996</v>
      </c>
      <c r="R816" s="4" t="s">
        <v>26</v>
      </c>
      <c r="S816" s="5">
        <v>0.313</v>
      </c>
      <c r="T816" s="5">
        <v>2.41</v>
      </c>
    </row>
    <row r="817" spans="1:20" x14ac:dyDescent="0.2">
      <c r="A817" s="3">
        <v>163010000</v>
      </c>
      <c r="B817" s="4" t="s">
        <v>19</v>
      </c>
      <c r="C817" s="3">
        <v>3</v>
      </c>
      <c r="D817" s="3">
        <f>IF(Tableau2[[#This Row],[Parent]]="oui",Tableau2[[#This Row],[Niveau]]+1,IF(B816="oui",Tableau2[[#This Row],[Niveau]]+1,D816))</f>
        <v>4</v>
      </c>
      <c r="E817" s="3" cm="1">
        <f t="array" ref="E817">MIN(IFERROR(IF(D817-{0;1;2;3;4;5;6;7}&gt;=0,MATCH(D817-{0;1;2;3;4;5;6;7},D818:D$828,0)-1,""),""))</f>
        <v>0</v>
      </c>
      <c r="F817" s="4" t="s">
        <v>20</v>
      </c>
      <c r="G817" s="4" t="s">
        <v>717</v>
      </c>
      <c r="H817" s="4" t="s">
        <v>718</v>
      </c>
      <c r="I817" s="4" t="s">
        <v>18</v>
      </c>
      <c r="J817" s="4" t="s">
        <v>18</v>
      </c>
      <c r="K817" s="5">
        <v>5</v>
      </c>
      <c r="L817" s="5">
        <v>43.57</v>
      </c>
      <c r="M817" s="5">
        <f>IFERROR(_xlfn.XLOOKUP(Tableau2[[#This Row],[Groupe rem. article]],remises!$B$2:$B$5,remises!$C$2:$C$5),0)</f>
        <v>0.25</v>
      </c>
      <c r="N817" s="5">
        <f t="shared" si="12"/>
        <v>0</v>
      </c>
      <c r="O817" s="5" t="str">
        <f ca="1">IFERROR(SUM(OFFSET(Tableau2[[#This Row],[MLP]],1,1,Tableau2[[#This Row],[nb sous niveau]],1)),"")</f>
        <v/>
      </c>
      <c r="P817" s="5">
        <f>IF(Tableau2[[#This Row],[Type Ligne Richel]]="détail",Tableau2[[#This Row],[Quantité Totale]]*Tableau2[[#This Row],[Prix unitaire HT]]*(1-Tableau2[[#This Row],[% remise ligne]])*(1+Tableau2[[#This Row],[comm]]),"")</f>
        <v>163.38749999999999</v>
      </c>
      <c r="Q817" s="5" cm="1">
        <f t="array" aca="1" ref="Q81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163.38749999999999</v>
      </c>
      <c r="R817" s="4" t="s">
        <v>64</v>
      </c>
      <c r="S817" s="5">
        <v>0.15</v>
      </c>
      <c r="T817" s="5">
        <v>0.75</v>
      </c>
    </row>
    <row r="818" spans="1:20" x14ac:dyDescent="0.2">
      <c r="A818" s="3">
        <v>163020000</v>
      </c>
      <c r="B818" s="4" t="s">
        <v>19</v>
      </c>
      <c r="C818" s="3">
        <v>3</v>
      </c>
      <c r="D818" s="3">
        <f>IF(Tableau2[[#This Row],[Parent]]="oui",Tableau2[[#This Row],[Niveau]]+1,IF(B817="oui",Tableau2[[#This Row],[Niveau]]+1,D817))</f>
        <v>4</v>
      </c>
      <c r="E818" s="3" cm="1">
        <f t="array" ref="E818">MIN(IFERROR(IF(D818-{0;1;2;3;4;5;6;7}&gt;=0,MATCH(D818-{0;1;2;3;4;5;6;7},D819:D$828,0)-1,""),""))</f>
        <v>0</v>
      </c>
      <c r="F818" s="4" t="s">
        <v>20</v>
      </c>
      <c r="G818" s="4" t="s">
        <v>56</v>
      </c>
      <c r="H818" s="4" t="s">
        <v>57</v>
      </c>
      <c r="I818" s="4" t="s">
        <v>18</v>
      </c>
      <c r="J818" s="4" t="s">
        <v>18</v>
      </c>
      <c r="K818" s="5">
        <v>20</v>
      </c>
      <c r="L818" s="5">
        <v>7.0000000000000007E-2</v>
      </c>
      <c r="M818" s="5">
        <f>IFERROR(_xlfn.XLOOKUP(Tableau2[[#This Row],[Groupe rem. article]],remises!$B$2:$B$5,remises!$C$2:$C$5),0)</f>
        <v>0.53</v>
      </c>
      <c r="N818" s="5">
        <f t="shared" si="12"/>
        <v>0</v>
      </c>
      <c r="O818" s="5" t="str">
        <f ca="1">IFERROR(SUM(OFFSET(Tableau2[[#This Row],[MLP]],1,1,Tableau2[[#This Row],[nb sous niveau]],1)),"")</f>
        <v/>
      </c>
      <c r="P818" s="5">
        <f>IF(Tableau2[[#This Row],[Type Ligne Richel]]="détail",Tableau2[[#This Row],[Quantité Totale]]*Tableau2[[#This Row],[Prix unitaire HT]]*(1-Tableau2[[#This Row],[% remise ligne]])*(1+Tableau2[[#This Row],[comm]]),"")</f>
        <v>0.65800000000000003</v>
      </c>
      <c r="Q818" s="5" cm="1">
        <f t="array" aca="1" ref="Q81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0.65800000000000003</v>
      </c>
      <c r="R818" s="4" t="s">
        <v>35</v>
      </c>
      <c r="S818" s="5">
        <v>3.0000000000000001E-3</v>
      </c>
      <c r="T818" s="5">
        <v>0.06</v>
      </c>
    </row>
    <row r="819" spans="1:20" x14ac:dyDescent="0.2">
      <c r="A819" s="3">
        <v>163030000</v>
      </c>
      <c r="B819" s="4" t="s">
        <v>19</v>
      </c>
      <c r="C819" s="3">
        <v>3</v>
      </c>
      <c r="D819" s="3">
        <f>IF(Tableau2[[#This Row],[Parent]]="oui",Tableau2[[#This Row],[Niveau]]+1,IF(B818="oui",Tableau2[[#This Row],[Niveau]]+1,D818))</f>
        <v>4</v>
      </c>
      <c r="E819" s="3" cm="1">
        <f t="array" ref="E819">MIN(IFERROR(IF(D819-{0;1;2;3;4;5;6;7}&gt;=0,MATCH(D819-{0;1;2;3;4;5;6;7},D820:D$828,0)-1,""),""))</f>
        <v>0</v>
      </c>
      <c r="F819" s="4" t="s">
        <v>20</v>
      </c>
      <c r="G819" s="4" t="s">
        <v>345</v>
      </c>
      <c r="H819" s="4" t="s">
        <v>346</v>
      </c>
      <c r="I819" s="4" t="s">
        <v>18</v>
      </c>
      <c r="J819" s="4" t="s">
        <v>18</v>
      </c>
      <c r="K819" s="5">
        <v>10</v>
      </c>
      <c r="L819" s="5">
        <v>0.96</v>
      </c>
      <c r="M819" s="5">
        <f>IFERROR(_xlfn.XLOOKUP(Tableau2[[#This Row],[Groupe rem. article]],remises!$B$2:$B$5,remises!$C$2:$C$5),0)</f>
        <v>0.25</v>
      </c>
      <c r="N819" s="5">
        <f t="shared" si="12"/>
        <v>0</v>
      </c>
      <c r="O819" s="5" t="str">
        <f ca="1">IFERROR(SUM(OFFSET(Tableau2[[#This Row],[MLP]],1,1,Tableau2[[#This Row],[nb sous niveau]],1)),"")</f>
        <v/>
      </c>
      <c r="P819" s="5">
        <f>IF(Tableau2[[#This Row],[Type Ligne Richel]]="détail",Tableau2[[#This Row],[Quantité Totale]]*Tableau2[[#This Row],[Prix unitaire HT]]*(1-Tableau2[[#This Row],[% remise ligne]])*(1+Tableau2[[#This Row],[comm]]),"")</f>
        <v>7.1999999999999993</v>
      </c>
      <c r="Q819" s="5" cm="1">
        <f t="array" aca="1" ref="Q819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7.1999999999999993</v>
      </c>
      <c r="R819" s="4" t="s">
        <v>64</v>
      </c>
      <c r="S819" s="5">
        <v>0.16</v>
      </c>
      <c r="T819" s="5">
        <v>1.6</v>
      </c>
    </row>
    <row r="820" spans="1:20" x14ac:dyDescent="0.2">
      <c r="A820" s="3">
        <v>164000000</v>
      </c>
      <c r="B820" s="4" t="s">
        <v>19</v>
      </c>
      <c r="C820" s="3">
        <v>2</v>
      </c>
      <c r="D820" s="3">
        <f>IF(Tableau2[[#This Row],[Parent]]="oui",Tableau2[[#This Row],[Niveau]]+1,IF(B819="oui",Tableau2[[#This Row],[Niveau]]+1,D819))</f>
        <v>4</v>
      </c>
      <c r="E820" s="3" cm="1">
        <f t="array" ref="E820">MIN(IFERROR(IF(D820-{0;1;2;3;4;5;6;7}&gt;=0,MATCH(D820-{0;1;2;3;4;5;6;7},D821:D$828,0)-1,""),""))</f>
        <v>0</v>
      </c>
      <c r="F820" s="4" t="s">
        <v>20</v>
      </c>
      <c r="G820" s="4" t="s">
        <v>719</v>
      </c>
      <c r="H820" s="4" t="s">
        <v>720</v>
      </c>
      <c r="I820" s="4" t="s">
        <v>18</v>
      </c>
      <c r="J820" s="4" t="s">
        <v>18</v>
      </c>
      <c r="K820" s="5">
        <v>1</v>
      </c>
      <c r="L820" s="5">
        <v>0</v>
      </c>
      <c r="M820" s="5">
        <f>IFERROR(_xlfn.XLOOKUP(Tableau2[[#This Row],[Groupe rem. article]],remises!$B$2:$B$5,remises!$C$2:$C$5),0)</f>
        <v>0</v>
      </c>
      <c r="N820" s="5">
        <f t="shared" si="12"/>
        <v>0</v>
      </c>
      <c r="O820" s="5" t="str">
        <f ca="1">IFERROR(SUM(OFFSET(Tableau2[[#This Row],[MLP]],1,1,Tableau2[[#This Row],[nb sous niveau]],1)),"")</f>
        <v/>
      </c>
      <c r="P820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820" s="5" cm="1">
        <f t="array" aca="1" ref="Q820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820" s="4" t="s">
        <v>18</v>
      </c>
      <c r="S820" s="5">
        <v>0.01</v>
      </c>
      <c r="T820" s="5">
        <v>0.01</v>
      </c>
    </row>
    <row r="821" spans="1:20" x14ac:dyDescent="0.2">
      <c r="A821" s="3">
        <v>165000000</v>
      </c>
      <c r="B821" s="4" t="s">
        <v>19</v>
      </c>
      <c r="C821" s="3">
        <v>2</v>
      </c>
      <c r="D821" s="3">
        <f>IF(Tableau2[[#This Row],[Parent]]="oui",Tableau2[[#This Row],[Niveau]]+1,IF(B820="oui",Tableau2[[#This Row],[Niveau]]+1,D820))</f>
        <v>4</v>
      </c>
      <c r="E821" s="3" cm="1">
        <f t="array" ref="E821">MIN(IFERROR(IF(D821-{0;1;2;3;4;5;6;7}&gt;=0,MATCH(D821-{0;1;2;3;4;5;6;7},D822:D$828,0)-1,""),""))</f>
        <v>0</v>
      </c>
      <c r="F821" s="4" t="s">
        <v>20</v>
      </c>
      <c r="G821" s="4" t="s">
        <v>721</v>
      </c>
      <c r="H821" s="4" t="s">
        <v>722</v>
      </c>
      <c r="I821" s="4" t="s">
        <v>18</v>
      </c>
      <c r="J821" s="4" t="s">
        <v>18</v>
      </c>
      <c r="K821" s="5">
        <v>5</v>
      </c>
      <c r="L821" s="5">
        <v>0</v>
      </c>
      <c r="M821" s="5">
        <f>IFERROR(_xlfn.XLOOKUP(Tableau2[[#This Row],[Groupe rem. article]],remises!$B$2:$B$5,remises!$C$2:$C$5),0)</f>
        <v>0</v>
      </c>
      <c r="N821" s="5">
        <f t="shared" si="12"/>
        <v>0</v>
      </c>
      <c r="O821" s="5" t="str">
        <f ca="1">IFERROR(SUM(OFFSET(Tableau2[[#This Row],[MLP]],1,1,Tableau2[[#This Row],[nb sous niveau]],1)),"")</f>
        <v/>
      </c>
      <c r="P821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821" s="5" cm="1">
        <f t="array" aca="1" ref="Q821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821" s="4" t="s">
        <v>18</v>
      </c>
      <c r="S821" s="5">
        <v>0.01</v>
      </c>
      <c r="T821" s="5">
        <v>0.05</v>
      </c>
    </row>
    <row r="822" spans="1:20" x14ac:dyDescent="0.2">
      <c r="A822" s="3">
        <v>166000000</v>
      </c>
      <c r="B822" s="4" t="s">
        <v>14</v>
      </c>
      <c r="C822" s="3">
        <v>1</v>
      </c>
      <c r="D822" s="3">
        <f>IF(Tableau2[[#This Row],[Parent]]="oui",Tableau2[[#This Row],[Niveau]]+1,IF(B821="oui",Tableau2[[#This Row],[Niveau]]+1,D821))</f>
        <v>2</v>
      </c>
      <c r="E822" s="3" cm="1">
        <f t="array" ref="E822">MIN(IFERROR(IF(D822-{0;1;2;3;4;5;6;7}&gt;=0,MATCH(D822-{0;1;2;3;4;5;6;7},D823:D$828,0)-1,""),""))</f>
        <v>4</v>
      </c>
      <c r="F822" s="4" t="s">
        <v>15</v>
      </c>
      <c r="G822" s="4" t="s">
        <v>18</v>
      </c>
      <c r="H822" s="4" t="s">
        <v>723</v>
      </c>
      <c r="I822" s="4" t="s">
        <v>18</v>
      </c>
      <c r="J822" s="4" t="s">
        <v>18</v>
      </c>
      <c r="K822" s="5">
        <v>1</v>
      </c>
      <c r="L822" s="5">
        <v>0</v>
      </c>
      <c r="M822" s="5">
        <f>IFERROR(_xlfn.XLOOKUP(Tableau2[[#This Row],[Groupe rem. article]],remises!$B$2:$B$5,remises!$C$2:$C$5),0)</f>
        <v>0</v>
      </c>
      <c r="N822" s="5">
        <f t="shared" si="12"/>
        <v>0</v>
      </c>
      <c r="O822" s="5">
        <f ca="1">IFERROR(SUM(OFFSET(Tableau2[[#This Row],[MLP]],1,1,Tableau2[[#This Row],[nb sous niveau]],1)),"")</f>
        <v>0</v>
      </c>
      <c r="P822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822" s="5" cm="1">
        <f t="array" aca="1" ref="Q822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822" s="4" t="s">
        <v>18</v>
      </c>
      <c r="S822" s="5">
        <v>0.04</v>
      </c>
      <c r="T822" s="5">
        <v>0.04</v>
      </c>
    </row>
    <row r="823" spans="1:20" x14ac:dyDescent="0.2">
      <c r="A823" s="3">
        <v>167000000</v>
      </c>
      <c r="B823" s="4" t="s">
        <v>19</v>
      </c>
      <c r="C823" s="3">
        <v>2</v>
      </c>
      <c r="D823" s="3">
        <f>IF(Tableau2[[#This Row],[Parent]]="oui",Tableau2[[#This Row],[Niveau]]+1,IF(B822="oui",Tableau2[[#This Row],[Niveau]]+1,D822))</f>
        <v>3</v>
      </c>
      <c r="E823" s="3" cm="1">
        <f t="array" ref="E823">MIN(IFERROR(IF(D823-{0;1;2;3;4;5;6;7}&gt;=0,MATCH(D823-{0;1;2;3;4;5;6;7},D824:D$828,0)-1,""),""))</f>
        <v>0</v>
      </c>
      <c r="F823" s="4" t="s">
        <v>20</v>
      </c>
      <c r="G823" s="4" t="s">
        <v>724</v>
      </c>
      <c r="H823" s="4" t="s">
        <v>725</v>
      </c>
      <c r="I823" s="4" t="s">
        <v>18</v>
      </c>
      <c r="J823" s="4" t="s">
        <v>18</v>
      </c>
      <c r="K823" s="5">
        <v>1</v>
      </c>
      <c r="L823" s="5">
        <v>0</v>
      </c>
      <c r="M823" s="5">
        <f>IFERROR(_xlfn.XLOOKUP(Tableau2[[#This Row],[Groupe rem. article]],remises!$B$2:$B$5,remises!$C$2:$C$5),0)</f>
        <v>0</v>
      </c>
      <c r="N823" s="5">
        <f t="shared" si="12"/>
        <v>0</v>
      </c>
      <c r="O823" s="5" t="str">
        <f ca="1">IFERROR(SUM(OFFSET(Tableau2[[#This Row],[MLP]],1,1,Tableau2[[#This Row],[nb sous niveau]],1)),"")</f>
        <v/>
      </c>
      <c r="P823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823" s="5" cm="1">
        <f t="array" aca="1" ref="Q823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823" s="4" t="s">
        <v>18</v>
      </c>
      <c r="S823" s="5">
        <v>0.01</v>
      </c>
      <c r="T823" s="5">
        <v>0.01</v>
      </c>
    </row>
    <row r="824" spans="1:20" x14ac:dyDescent="0.2">
      <c r="A824" s="3">
        <v>168000000</v>
      </c>
      <c r="B824" s="4" t="s">
        <v>19</v>
      </c>
      <c r="C824" s="3">
        <v>2</v>
      </c>
      <c r="D824" s="3">
        <f>IF(Tableau2[[#This Row],[Parent]]="oui",Tableau2[[#This Row],[Niveau]]+1,IF(B823="oui",Tableau2[[#This Row],[Niveau]]+1,D823))</f>
        <v>3</v>
      </c>
      <c r="E824" s="3" cm="1">
        <f t="array" ref="E824">MIN(IFERROR(IF(D824-{0;1;2;3;4;5;6;7}&gt;=0,MATCH(D824-{0;1;2;3;4;5;6;7},D825:D$828,0)-1,""),""))</f>
        <v>0</v>
      </c>
      <c r="F824" s="4" t="s">
        <v>20</v>
      </c>
      <c r="G824" s="4" t="s">
        <v>726</v>
      </c>
      <c r="H824" s="4" t="s">
        <v>727</v>
      </c>
      <c r="I824" s="4" t="s">
        <v>18</v>
      </c>
      <c r="J824" s="4" t="s">
        <v>18</v>
      </c>
      <c r="K824" s="5">
        <v>1</v>
      </c>
      <c r="L824" s="5">
        <v>0</v>
      </c>
      <c r="M824" s="5">
        <f>IFERROR(_xlfn.XLOOKUP(Tableau2[[#This Row],[Groupe rem. article]],remises!$B$2:$B$5,remises!$C$2:$C$5),0)</f>
        <v>0</v>
      </c>
      <c r="N824" s="5">
        <f t="shared" si="12"/>
        <v>0</v>
      </c>
      <c r="O824" s="5" t="str">
        <f ca="1">IFERROR(SUM(OFFSET(Tableau2[[#This Row],[MLP]],1,1,Tableau2[[#This Row],[nb sous niveau]],1)),"")</f>
        <v/>
      </c>
      <c r="P824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824" s="5" cm="1">
        <f t="array" aca="1" ref="Q824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824" s="4" t="s">
        <v>18</v>
      </c>
      <c r="S824" s="5">
        <v>0.01</v>
      </c>
      <c r="T824" s="5">
        <v>0.01</v>
      </c>
    </row>
    <row r="825" spans="1:20" x14ac:dyDescent="0.2">
      <c r="A825" s="3">
        <v>169000000</v>
      </c>
      <c r="B825" s="4" t="s">
        <v>19</v>
      </c>
      <c r="C825" s="3">
        <v>2</v>
      </c>
      <c r="D825" s="3">
        <f>IF(Tableau2[[#This Row],[Parent]]="oui",Tableau2[[#This Row],[Niveau]]+1,IF(B824="oui",Tableau2[[#This Row],[Niveau]]+1,D824))</f>
        <v>3</v>
      </c>
      <c r="E825" s="3" cm="1">
        <f t="array" ref="E825">MIN(IFERROR(IF(D825-{0;1;2;3;4;5;6;7}&gt;=0,MATCH(D825-{0;1;2;3;4;5;6;7},D826:D$828,0)-1,""),""))</f>
        <v>0</v>
      </c>
      <c r="F825" s="4" t="s">
        <v>20</v>
      </c>
      <c r="G825" s="4" t="s">
        <v>728</v>
      </c>
      <c r="H825" s="4" t="s">
        <v>729</v>
      </c>
      <c r="I825" s="4" t="s">
        <v>18</v>
      </c>
      <c r="J825" s="4" t="s">
        <v>18</v>
      </c>
      <c r="K825" s="5">
        <v>1</v>
      </c>
      <c r="L825" s="5">
        <v>0</v>
      </c>
      <c r="M825" s="5">
        <f>IFERROR(_xlfn.XLOOKUP(Tableau2[[#This Row],[Groupe rem. article]],remises!$B$2:$B$5,remises!$C$2:$C$5),0)</f>
        <v>0</v>
      </c>
      <c r="N825" s="5">
        <f t="shared" si="12"/>
        <v>0</v>
      </c>
      <c r="O825" s="5" t="str">
        <f ca="1">IFERROR(SUM(OFFSET(Tableau2[[#This Row],[MLP]],1,1,Tableau2[[#This Row],[nb sous niveau]],1)),"")</f>
        <v/>
      </c>
      <c r="P825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825" s="5" cm="1">
        <f t="array" aca="1" ref="Q825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825" s="4" t="s">
        <v>18</v>
      </c>
      <c r="S825" s="5">
        <v>0.01</v>
      </c>
      <c r="T825" s="5">
        <v>0.01</v>
      </c>
    </row>
    <row r="826" spans="1:20" x14ac:dyDescent="0.2">
      <c r="A826" s="3">
        <v>170000000</v>
      </c>
      <c r="B826" s="4" t="s">
        <v>19</v>
      </c>
      <c r="C826" s="3">
        <v>2</v>
      </c>
      <c r="D826" s="3">
        <f>IF(Tableau2[[#This Row],[Parent]]="oui",Tableau2[[#This Row],[Niveau]]+1,IF(B825="oui",Tableau2[[#This Row],[Niveau]]+1,D825))</f>
        <v>3</v>
      </c>
      <c r="E826" s="3" cm="1">
        <f t="array" ref="E826">MIN(IFERROR(IF(D826-{0;1;2;3;4;5;6;7}&gt;=0,MATCH(D826-{0;1;2;3;4;5;6;7},D827:D$828,0)-1,""),""))</f>
        <v>0</v>
      </c>
      <c r="F826" s="4" t="s">
        <v>20</v>
      </c>
      <c r="G826" s="4" t="s">
        <v>730</v>
      </c>
      <c r="H826" s="4" t="s">
        <v>731</v>
      </c>
      <c r="I826" s="4" t="s">
        <v>18</v>
      </c>
      <c r="J826" s="4" t="s">
        <v>18</v>
      </c>
      <c r="K826" s="5">
        <v>1</v>
      </c>
      <c r="L826" s="5">
        <v>0</v>
      </c>
      <c r="M826" s="5">
        <f>IFERROR(_xlfn.XLOOKUP(Tableau2[[#This Row],[Groupe rem. article]],remises!$B$2:$B$5,remises!$C$2:$C$5),0)</f>
        <v>0</v>
      </c>
      <c r="N826" s="5">
        <f t="shared" si="12"/>
        <v>0</v>
      </c>
      <c r="O826" s="5" t="str">
        <f ca="1">IFERROR(SUM(OFFSET(Tableau2[[#This Row],[MLP]],1,1,Tableau2[[#This Row],[nb sous niveau]],1)),"")</f>
        <v/>
      </c>
      <c r="P826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826" s="5" cm="1">
        <f t="array" aca="1" ref="Q826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826" s="4" t="s">
        <v>18</v>
      </c>
      <c r="S826" s="5">
        <v>0.01</v>
      </c>
      <c r="T826" s="5">
        <v>0.01</v>
      </c>
    </row>
    <row r="827" spans="1:20" x14ac:dyDescent="0.2">
      <c r="A827" s="3">
        <v>171000000</v>
      </c>
      <c r="B827" s="4" t="s">
        <v>14</v>
      </c>
      <c r="C827" s="3">
        <v>1</v>
      </c>
      <c r="D827" s="3">
        <f>IF(Tableau2[[#This Row],[Parent]]="oui",Tableau2[[#This Row],[Niveau]]+1,IF(B826="oui",Tableau2[[#This Row],[Niveau]]+1,D826))</f>
        <v>2</v>
      </c>
      <c r="E827" s="3" cm="1">
        <f t="array" ref="E827">MIN(IFERROR(IF(D827-{0;1;2;3;4;5;6;7}&gt;=0,MATCH(D827-{0;1;2;3;4;5;6;7},D828:D$828,0)-1,""),""))</f>
        <v>0</v>
      </c>
      <c r="F827" s="4" t="s">
        <v>15</v>
      </c>
      <c r="G827" s="4" t="s">
        <v>18</v>
      </c>
      <c r="H827" s="4" t="s">
        <v>732</v>
      </c>
      <c r="I827" s="4" t="s">
        <v>18</v>
      </c>
      <c r="J827" s="4" t="s">
        <v>18</v>
      </c>
      <c r="K827" s="5">
        <v>1</v>
      </c>
      <c r="L827" s="5">
        <v>0</v>
      </c>
      <c r="M827" s="5">
        <f>IFERROR(_xlfn.XLOOKUP(Tableau2[[#This Row],[Groupe rem. article]],remises!$B$2:$B$5,remises!$C$2:$C$5),0)</f>
        <v>0</v>
      </c>
      <c r="N827" s="5">
        <f t="shared" si="12"/>
        <v>0</v>
      </c>
      <c r="O827" s="5" t="str">
        <f ca="1">IFERROR(SUM(OFFSET(Tableau2[[#This Row],[MLP]],1,1,Tableau2[[#This Row],[nb sous niveau]],1)),"")</f>
        <v/>
      </c>
      <c r="P827" s="5" t="str">
        <f>IF(Tableau2[[#This Row],[Type Ligne Richel]]="détail",Tableau2[[#This Row],[Quantité Totale]]*Tableau2[[#This Row],[Prix unitaire HT]]*(1-Tableau2[[#This Row],[% remise ligne]])*(1+Tableau2[[#This Row],[comm]]),"")</f>
        <v/>
      </c>
      <c r="Q827" s="5" cm="1">
        <f t="array" aca="1" ref="Q827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827" s="4" t="s">
        <v>18</v>
      </c>
      <c r="S827" s="5">
        <v>0</v>
      </c>
      <c r="T827" s="5">
        <v>0</v>
      </c>
    </row>
    <row r="828" spans="1:20" x14ac:dyDescent="0.2">
      <c r="A828" s="3">
        <v>172000000</v>
      </c>
      <c r="B828" s="4" t="s">
        <v>19</v>
      </c>
      <c r="C828" s="3">
        <v>2</v>
      </c>
      <c r="D828" s="3">
        <f>IF(Tableau2[[#This Row],[Parent]]="oui",Tableau2[[#This Row],[Niveau]]+1,IF(B827="oui",Tableau2[[#This Row],[Niveau]]+1,D827))</f>
        <v>3</v>
      </c>
      <c r="E828" s="3" cm="1">
        <f t="array" ref="E828">MIN(IFERROR(IF(D828-{0;1;2;3;4;5;6;7}&gt;=0,MATCH(D828-{0;1;2;3;4;5;6;7},D$828:D829,0)-1,""),""))</f>
        <v>0</v>
      </c>
      <c r="F828" s="4" t="s">
        <v>20</v>
      </c>
      <c r="G828" s="4" t="s">
        <v>733</v>
      </c>
      <c r="H828" s="4" t="s">
        <v>734</v>
      </c>
      <c r="I828" s="4" t="s">
        <v>18</v>
      </c>
      <c r="J828" s="4" t="s">
        <v>18</v>
      </c>
      <c r="K828" s="5">
        <v>1478.4</v>
      </c>
      <c r="L828" s="5">
        <v>0</v>
      </c>
      <c r="M828" s="5">
        <f>IFERROR(_xlfn.XLOOKUP(Tableau2[[#This Row],[Groupe rem. article]],remises!$B$2:$B$5,remises!$C$2:$C$5),0)</f>
        <v>0</v>
      </c>
      <c r="N828" s="5">
        <f t="shared" si="12"/>
        <v>0</v>
      </c>
      <c r="O828" s="5" t="str">
        <f ca="1">IFERROR(SUM(OFFSET(Tableau2[[#This Row],[MLP]],1,1,Tableau2[[#This Row],[nb sous niveau]],1)),"")</f>
        <v/>
      </c>
      <c r="P828" s="5">
        <f>IF(Tableau2[[#This Row],[Type Ligne Richel]]="détail",Tableau2[[#This Row],[Quantité Totale]]*Tableau2[[#This Row],[Prix unitaire HT]]*(1-Tableau2[[#This Row],[% remise ligne]])*(1+Tableau2[[#This Row],[comm]]),"")</f>
        <v>0</v>
      </c>
      <c r="Q828" s="5" cm="1">
        <f t="array" aca="1" ref="Q828" ca="1">IFERROR(
IF(Tableau2[[#This Row],[Type Ligne Richel]]="Chapitre",SUM(_xlfn._xlws.FILTER(OFFSET(Tableau2[[#This Row],[Prix]],1,0,Tableau2[[#This Row],[nb sous niveau]]+1,1),OFFSET(Tableau2[[#This Row],[Type Ligne Richel]],1,0,Tableau2[[#This Row],[nb sous niveau]]+1,1)="Détail")),0)+
IF(Tableau2[[#This Row],[Type Ligne Richel]]="Kit",SUM(OFFSET(Tableau2[[#This Row],[Prix]],1,0,Tableau2[[#This Row],[nb sous niveau]],1)),0)+
IF(Tableau2[[#This Row],[Type Ligne Richel]]="Détail",Tableau2[[#This Row],[Quantité Totale]]*Tableau2[[#This Row],[Prix unitaire HT]]*(1-Tableau2[[#This Row],[% remise ligne]])*(1+Tableau2[[#This Row],[comm]]),0),0)</f>
        <v>0</v>
      </c>
      <c r="R828" s="4" t="s">
        <v>18</v>
      </c>
      <c r="S828" s="5">
        <v>0</v>
      </c>
      <c r="T828" s="5">
        <v>0</v>
      </c>
    </row>
  </sheetData>
  <conditionalFormatting sqref="A1:B2 A4:B1048572">
    <cfRule type="expression" dxfId="4" priority="5">
      <formula>$F2="Chapitre"</formula>
    </cfRule>
  </conditionalFormatting>
  <conditionalFormatting sqref="A3:T828">
    <cfRule type="expression" dxfId="3" priority="3">
      <formula>$F3="Kit"</formula>
    </cfRule>
    <cfRule type="expression" dxfId="2" priority="4">
      <formula>$F3="Chapitre"</formula>
    </cfRule>
  </conditionalFormatting>
  <conditionalFormatting sqref="A1048573:B1048576">
    <cfRule type="expression" dxfId="1" priority="7">
      <formula>$F1="Chapitre"</formula>
    </cfRule>
  </conditionalFormatting>
  <conditionalFormatting sqref="A3:B3">
    <cfRule type="expression" dxfId="0" priority="9">
      <formula>#REF!="Chapitre"</formula>
    </cfRule>
  </conditionalFormatting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5"/>
  <sheetViews>
    <sheetView workbookViewId="0">
      <selection activeCell="C2" sqref="C2:C5"/>
    </sheetView>
  </sheetViews>
  <sheetFormatPr baseColWidth="10" defaultRowHeight="12.75" x14ac:dyDescent="0.2"/>
  <sheetData>
    <row r="2" spans="2:3" x14ac:dyDescent="0.2">
      <c r="B2" t="s">
        <v>737</v>
      </c>
      <c r="C2">
        <v>0.53</v>
      </c>
    </row>
    <row r="3" spans="2:3" x14ac:dyDescent="0.2">
      <c r="B3" t="s">
        <v>736</v>
      </c>
      <c r="C3">
        <v>0.57999999999999996</v>
      </c>
    </row>
    <row r="4" spans="2:3" x14ac:dyDescent="0.2">
      <c r="B4" t="s">
        <v>738</v>
      </c>
      <c r="C4">
        <v>0.25</v>
      </c>
    </row>
    <row r="5" spans="2:3" x14ac:dyDescent="0.2">
      <c r="B5" t="s">
        <v>739</v>
      </c>
      <c r="C5">
        <v>0.25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D15"/>
  <sheetViews>
    <sheetView workbookViewId="0">
      <selection activeCell="B23" sqref="B23"/>
    </sheetView>
  </sheetViews>
  <sheetFormatPr baseColWidth="10" defaultRowHeight="12.75" x14ac:dyDescent="0.2"/>
  <cols>
    <col min="1" max="1" width="57.7109375" bestFit="1" customWidth="1"/>
    <col min="2" max="2" width="40.7109375" bestFit="1" customWidth="1"/>
    <col min="3" max="6" width="15.42578125" bestFit="1" customWidth="1"/>
  </cols>
  <sheetData>
    <row r="3" spans="1:4" x14ac:dyDescent="0.2">
      <c r="A3" s="6" t="s">
        <v>735</v>
      </c>
      <c r="B3" s="6" t="s">
        <v>5</v>
      </c>
      <c r="C3" t="s">
        <v>744</v>
      </c>
      <c r="D3" t="s">
        <v>746</v>
      </c>
    </row>
    <row r="4" spans="1:4" x14ac:dyDescent="0.2">
      <c r="A4">
        <v>2</v>
      </c>
      <c r="B4" t="s">
        <v>21</v>
      </c>
      <c r="C4" s="7">
        <v>15749.969458000001</v>
      </c>
      <c r="D4" s="7">
        <v>0</v>
      </c>
    </row>
    <row r="5" spans="1:4" x14ac:dyDescent="0.2">
      <c r="B5" t="s">
        <v>215</v>
      </c>
      <c r="C5" s="7">
        <v>20405.27115</v>
      </c>
      <c r="D5" s="7">
        <v>0</v>
      </c>
    </row>
    <row r="6" spans="1:4" x14ac:dyDescent="0.2">
      <c r="B6" t="s">
        <v>373</v>
      </c>
      <c r="C6" s="7">
        <v>3764.3788160000004</v>
      </c>
      <c r="D6" s="7">
        <v>0</v>
      </c>
    </row>
    <row r="7" spans="1:4" x14ac:dyDescent="0.2">
      <c r="B7" t="s">
        <v>432</v>
      </c>
      <c r="C7" s="7">
        <v>9256.9581119999984</v>
      </c>
      <c r="D7" s="7">
        <v>0</v>
      </c>
    </row>
    <row r="8" spans="1:4" x14ac:dyDescent="0.2">
      <c r="B8" t="s">
        <v>589</v>
      </c>
      <c r="C8" s="7">
        <v>677.16647999999998</v>
      </c>
      <c r="D8" s="7">
        <v>0</v>
      </c>
    </row>
    <row r="9" spans="1:4" x14ac:dyDescent="0.2">
      <c r="B9" t="s">
        <v>702</v>
      </c>
      <c r="C9" s="7">
        <v>224.86374999999995</v>
      </c>
      <c r="D9" s="7">
        <v>0</v>
      </c>
    </row>
    <row r="10" spans="1:4" x14ac:dyDescent="0.2">
      <c r="B10" t="s">
        <v>636</v>
      </c>
      <c r="C10" s="7">
        <v>670.83375000000001</v>
      </c>
      <c r="D10" s="7">
        <v>0</v>
      </c>
    </row>
    <row r="11" spans="1:4" x14ac:dyDescent="0.2">
      <c r="B11" t="s">
        <v>723</v>
      </c>
      <c r="C11" s="7">
        <v>0</v>
      </c>
      <c r="D11" s="7">
        <v>0</v>
      </c>
    </row>
    <row r="12" spans="1:4" x14ac:dyDescent="0.2">
      <c r="B12" t="s">
        <v>594</v>
      </c>
      <c r="C12" s="7">
        <v>2522.1990999999998</v>
      </c>
      <c r="D12" s="7">
        <v>0</v>
      </c>
    </row>
    <row r="13" spans="1:4" x14ac:dyDescent="0.2">
      <c r="B13" t="s">
        <v>663</v>
      </c>
      <c r="C13" s="7">
        <v>3036.3103999999998</v>
      </c>
      <c r="D13" s="7">
        <v>0</v>
      </c>
    </row>
    <row r="14" spans="1:4" x14ac:dyDescent="0.2">
      <c r="B14" t="s">
        <v>732</v>
      </c>
      <c r="C14" s="7">
        <v>0</v>
      </c>
      <c r="D14" s="7">
        <v>0</v>
      </c>
    </row>
    <row r="15" spans="1:4" x14ac:dyDescent="0.2">
      <c r="A15" t="s">
        <v>743</v>
      </c>
      <c r="C15" s="7">
        <v>56307.951015999999</v>
      </c>
      <c r="D15" s="7">
        <v>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Afficher - Détail ligne vente </vt:lpstr>
      <vt:lpstr>remises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BRIFFAULT</dc:creator>
  <cp:lastModifiedBy>JF</cp:lastModifiedBy>
  <dcterms:created xsi:type="dcterms:W3CDTF">2021-09-27T00:06:57Z</dcterms:created>
  <dcterms:modified xsi:type="dcterms:W3CDTF">2021-09-30T11:46:48Z</dcterms:modified>
</cp:coreProperties>
</file>