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B2972C7-6C72-4D91-B118-7815DB2B93A2}" xr6:coauthVersionLast="47" xr6:coauthVersionMax="47" xr10:uidLastSave="{00000000-0000-0000-0000-000000000000}"/>
  <bookViews>
    <workbookView xWindow="1170" yWindow="900" windowWidth="21915" windowHeight="12600" tabRatio="598" firstSheet="3" activeTab="4" xr2:uid="{00000000-000D-0000-FFFF-FFFF00000000}"/>
  </bookViews>
  <sheets>
    <sheet name="suivis degradation magasin 2015" sheetId="96" r:id="rId1"/>
    <sheet name="suivis degradation magasin 2016" sheetId="98" r:id="rId2"/>
    <sheet name="suivis degradation magasin 2017" sheetId="97" r:id="rId3"/>
    <sheet name="Suivis degradation magasin 2018" sheetId="99" r:id="rId4"/>
    <sheet name="TCD" sheetId="109" r:id="rId5"/>
    <sheet name="BETA" sheetId="105" r:id="rId6"/>
    <sheet name="BETA 2" sheetId="108" r:id="rId7"/>
  </sheets>
  <definedNames>
    <definedName name="_xlnm._FilterDatabase" localSheetId="5" hidden="1">BETA!$B$5:$H$44</definedName>
    <definedName name="_xlnm._FilterDatabase" localSheetId="0" hidden="1">'suivis degradation magasin 2015'!$B$8:$I$22</definedName>
    <definedName name="_xlnm._FilterDatabase" localSheetId="1" hidden="1">'suivis degradation magasin 2016'!$B$9:$G$23</definedName>
    <definedName name="_xlnm._FilterDatabase" localSheetId="2" hidden="1">'suivis degradation magasin 2017'!$B$9:$I$25</definedName>
    <definedName name="_xlnm._FilterDatabase" localSheetId="3" hidden="1">'Suivis degradation magasin 2018'!$B$9:$I$24</definedName>
    <definedName name="_xlchart.v1.0" hidden="1">'BETA 2'!$A$4:$A$6</definedName>
    <definedName name="_xlchart.v1.1" hidden="1">'BETA 2'!$B$3</definedName>
    <definedName name="_xlchart.v1.2" hidden="1">'BETA 2'!$B$4:$B$6</definedName>
    <definedName name="_xlchart.v1.3" hidden="1">'BETA 2'!$C$3</definedName>
    <definedName name="_xlchart.v1.4" hidden="1">'BETA 2'!$C$4:$C$6</definedName>
    <definedName name="_xlchart.v1.5" hidden="1">'BETA 2'!$D$3</definedName>
    <definedName name="_xlchart.v1.6" hidden="1">'BETA 2'!$D$4:$D$6</definedName>
    <definedName name="Segment_DATE">#N/A</definedName>
    <definedName name="_xlnm.Print_Area" localSheetId="0">'suivis degradation magasin 2015'!#REF!</definedName>
    <definedName name="_xlnm.Print_Area" localSheetId="1">'suivis degradation magasin 2016'!#REF!</definedName>
    <definedName name="_xlnm.Print_Area" localSheetId="2">'suivis degradation magasin 2017'!#REF!</definedName>
    <definedName name="_xlnm.Print_Area" localSheetId="3">'Suivis degradation magasin 2018'!#REF!</definedName>
  </definedNames>
  <calcPr calcId="191029"/>
  <customWorkbookViews>
    <customWorkbookView name="jcphilippe - Affichage personnalisé" guid="{93078934-5459-4173-B021-73C8E7080A51}" mergeInterval="0" personalView="1" maximized="1" windowWidth="1020" windowHeight="566" activeSheetId="2"/>
  </customWorkbookViews>
  <pivotCaches>
    <pivotCache cacheId="4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08" l="1"/>
  <c r="B4" i="108"/>
  <c r="B6" i="108"/>
  <c r="B5" i="108"/>
  <c r="F10" i="105"/>
  <c r="F11" i="105"/>
  <c r="B7" i="108" l="1"/>
  <c r="C5" i="108" l="1"/>
  <c r="C13" i="108"/>
  <c r="C14" i="108"/>
  <c r="C12" i="108"/>
  <c r="D12" i="108" s="1"/>
  <c r="D13" i="108" s="1"/>
  <c r="D14" i="108" s="1"/>
  <c r="C4" i="108"/>
  <c r="D4" i="108" s="1"/>
  <c r="D5" i="108" s="1"/>
  <c r="C6" i="108"/>
  <c r="D6" i="108" l="1"/>
  <c r="N21" i="99" l="1"/>
  <c r="C22" i="99" l="1"/>
  <c r="D22" i="99"/>
  <c r="C20" i="96" l="1"/>
  <c r="D20" i="96"/>
  <c r="C19" i="96"/>
  <c r="D19" i="96"/>
  <c r="F22" i="96"/>
  <c r="D16" i="96"/>
  <c r="D17" i="96"/>
  <c r="D18" i="96"/>
  <c r="C16" i="96"/>
  <c r="C17" i="96"/>
  <c r="C18" i="96"/>
  <c r="D15" i="96"/>
  <c r="C15" i="96"/>
  <c r="C12" i="96"/>
  <c r="C14" i="96"/>
  <c r="D14" i="96"/>
  <c r="O23" i="98" l="1"/>
  <c r="N20" i="98"/>
  <c r="N23" i="98" s="1"/>
  <c r="N22" i="97" l="1"/>
  <c r="N25" i="97" s="1"/>
  <c r="O21" i="97"/>
  <c r="O25" i="97" s="1"/>
  <c r="D22" i="97"/>
  <c r="C22" i="97"/>
  <c r="C23" i="99" l="1"/>
  <c r="D23" i="99"/>
  <c r="C21" i="99"/>
  <c r="D21" i="99"/>
  <c r="N26" i="99"/>
  <c r="F6" i="99" s="1"/>
  <c r="O12" i="99"/>
  <c r="O26" i="99" s="1"/>
  <c r="F5" i="99" s="1"/>
  <c r="C10" i="99" l="1"/>
  <c r="F24" i="99" l="1"/>
  <c r="F23" i="98" l="1"/>
  <c r="I24" i="99" l="1"/>
  <c r="I23" i="99"/>
  <c r="I21" i="99"/>
  <c r="I20" i="99"/>
  <c r="D20" i="99"/>
  <c r="C20" i="99"/>
  <c r="I19" i="99"/>
  <c r="D19" i="99"/>
  <c r="C19" i="99"/>
  <c r="D18" i="99"/>
  <c r="C18" i="99"/>
  <c r="D17" i="99"/>
  <c r="C17" i="99"/>
  <c r="D16" i="99"/>
  <c r="C16" i="99"/>
  <c r="D15" i="99"/>
  <c r="C15" i="99"/>
  <c r="D14" i="99"/>
  <c r="C14" i="99"/>
  <c r="D13" i="99"/>
  <c r="C13" i="99"/>
  <c r="D12" i="99"/>
  <c r="C12" i="99"/>
  <c r="D11" i="99"/>
  <c r="C11" i="99"/>
  <c r="D10" i="99"/>
  <c r="F25" i="97" l="1"/>
  <c r="G23" i="98" l="1"/>
  <c r="D22" i="98"/>
  <c r="C22" i="98"/>
  <c r="D21" i="98"/>
  <c r="C21" i="98"/>
  <c r="D20" i="98"/>
  <c r="C20" i="98"/>
  <c r="D19" i="98"/>
  <c r="C19" i="98"/>
  <c r="D18" i="98"/>
  <c r="C18" i="98"/>
  <c r="D17" i="98"/>
  <c r="C17" i="98"/>
  <c r="D16" i="98"/>
  <c r="C16" i="98"/>
  <c r="D15" i="98"/>
  <c r="C15" i="98"/>
  <c r="D14" i="98"/>
  <c r="C14" i="98"/>
  <c r="D13" i="98"/>
  <c r="C13" i="98"/>
  <c r="D12" i="98"/>
  <c r="C12" i="98"/>
  <c r="D11" i="98"/>
  <c r="C11" i="98"/>
  <c r="D10" i="98"/>
  <c r="C10" i="98"/>
  <c r="C10" i="97"/>
  <c r="C11" i="97"/>
  <c r="C12" i="97"/>
  <c r="C13" i="97"/>
  <c r="C14" i="97"/>
  <c r="I25" i="97" l="1"/>
  <c r="I24" i="97"/>
  <c r="I23" i="97"/>
  <c r="I22" i="97"/>
  <c r="I21" i="97"/>
  <c r="D21" i="97"/>
  <c r="C21" i="97"/>
  <c r="I20" i="97"/>
  <c r="D20" i="97"/>
  <c r="C20" i="97"/>
  <c r="I19" i="97"/>
  <c r="D19" i="97"/>
  <c r="C19" i="97"/>
  <c r="I18" i="97"/>
  <c r="D18" i="97"/>
  <c r="C18" i="97"/>
  <c r="D17" i="97"/>
  <c r="C17" i="97"/>
  <c r="D16" i="97"/>
  <c r="C16" i="97"/>
  <c r="D15" i="97"/>
  <c r="C15" i="97"/>
  <c r="D14" i="97"/>
  <c r="D13" i="97"/>
  <c r="D12" i="97"/>
  <c r="D11" i="97"/>
  <c r="D10" i="97"/>
  <c r="D9" i="96"/>
  <c r="D10" i="96"/>
  <c r="D11" i="96"/>
  <c r="C10" i="96"/>
  <c r="C11" i="96"/>
  <c r="I22" i="96" l="1"/>
  <c r="I21" i="96"/>
  <c r="I15" i="96"/>
  <c r="I14" i="96"/>
  <c r="D13" i="96"/>
  <c r="C13" i="96"/>
  <c r="I12" i="96"/>
  <c r="D12" i="96"/>
  <c r="C9" i="9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sgosset</author>
  </authors>
  <commentList>
    <comment ref="H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sgosset: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<sst xmlns="http://schemas.openxmlformats.org/spreadsheetml/2006/main" count="364" uniqueCount="162">
  <si>
    <t>DATE DA</t>
  </si>
  <si>
    <t>année DA</t>
  </si>
  <si>
    <t>mois DA</t>
  </si>
  <si>
    <t>DESIGNATION</t>
  </si>
  <si>
    <t>COUT</t>
  </si>
  <si>
    <t>Temps</t>
  </si>
  <si>
    <t>Techniciens</t>
  </si>
  <si>
    <t>porte N° 4 remplacer barre palpeuse</t>
  </si>
  <si>
    <t>Manregion</t>
  </si>
  <si>
    <t>realisé</t>
  </si>
  <si>
    <t>1 technicien SG</t>
  </si>
  <si>
    <t>remplacer madrier cassé au cartonnge+ refixation des supports madriers</t>
  </si>
  <si>
    <t>2 h 00</t>
  </si>
  <si>
    <t>porte N° 4 remplacer  cellule barre palpeuse</t>
  </si>
  <si>
    <t xml:space="preserve">porte N° 4 diagnostique </t>
  </si>
  <si>
    <t>porte N° 7</t>
  </si>
  <si>
    <t>AS170114 AS 1700034 PORTE 7</t>
  </si>
  <si>
    <t>PORTE 15 réparation AS 170191</t>
  </si>
  <si>
    <t>AS170371 porte 5 redressage montant da469040</t>
  </si>
  <si>
    <t>manuregion</t>
  </si>
  <si>
    <t xml:space="preserve">AS153105 et 1531048 </t>
  </si>
  <si>
    <t>as160519 porte 1</t>
  </si>
  <si>
    <t>as160725 porte 5 et 7 degradation</t>
  </si>
  <si>
    <t>DEPANNAGE PORTE 20 AS161090</t>
  </si>
  <si>
    <t>AS161542 porte 7</t>
  </si>
  <si>
    <t>remise en etat du quais</t>
  </si>
  <si>
    <t>regul porte 32 as161947</t>
  </si>
  <si>
    <t>Réparation porte sectionnelle 1</t>
  </si>
  <si>
    <t>reparation porte sectionnelle 12C</t>
  </si>
  <si>
    <t>regularisation porte 7 AS163484</t>
  </si>
  <si>
    <t>intyervention porte 20 AS163484</t>
  </si>
  <si>
    <t xml:space="preserve">rampe de quais </t>
  </si>
  <si>
    <t>AS163988  AS163967 porte 1 et 10</t>
  </si>
  <si>
    <t>reparation cale de roue AS171256</t>
  </si>
  <si>
    <t>Reparation portes 4 5 et 12 quais AS 170911 da 472278</t>
  </si>
  <si>
    <t>reparation porte sectionnelle quais 2 AS173076</t>
  </si>
  <si>
    <t>remplacement pont quais 2</t>
  </si>
  <si>
    <t xml:space="preserve">1h15 </t>
  </si>
  <si>
    <t>réparation porte souple 15</t>
  </si>
  <si>
    <t>réparation porte souple 32 et porte sectionnelle quais12</t>
  </si>
  <si>
    <t>réparation CE suite dégradation</t>
  </si>
  <si>
    <t>0410/2017</t>
  </si>
  <si>
    <t>degradation porte 15</t>
  </si>
  <si>
    <t>3h00</t>
  </si>
  <si>
    <t>oui</t>
  </si>
  <si>
    <t>Choc sur poteau porte 7</t>
  </si>
  <si>
    <t>choc porte 5</t>
  </si>
  <si>
    <t>choc porte sectionnellle 11c</t>
  </si>
  <si>
    <t>OS</t>
  </si>
  <si>
    <t>AS182214</t>
  </si>
  <si>
    <t>AS182148</t>
  </si>
  <si>
    <t>AS182063</t>
  </si>
  <si>
    <t>AS182180</t>
  </si>
  <si>
    <t>AS141645</t>
  </si>
  <si>
    <t>depannage choc porte 12A</t>
  </si>
  <si>
    <t>depannage choc porte 5</t>
  </si>
  <si>
    <t>reparation porte sectionnelle quais 12A</t>
  </si>
  <si>
    <t>depannage porte sectionnelle 12B</t>
  </si>
  <si>
    <t>AS182910</t>
  </si>
  <si>
    <t>sectionnelle 12A panneaux</t>
  </si>
  <si>
    <t>sectionnelle 12A cable</t>
  </si>
  <si>
    <t>AS183392</t>
  </si>
  <si>
    <t>AS184011</t>
  </si>
  <si>
    <t>Porte N°  7 choc poteau</t>
  </si>
  <si>
    <t>DEGRADATIONS CHOCS</t>
  </si>
  <si>
    <t xml:space="preserve">Suivi reparation portes du magasin </t>
  </si>
  <si>
    <t>mois</t>
  </si>
  <si>
    <t>année</t>
  </si>
  <si>
    <t xml:space="preserve">DATE </t>
  </si>
  <si>
    <t>TOTAL</t>
  </si>
  <si>
    <t xml:space="preserve">Cout investissement </t>
  </si>
  <si>
    <t>Cout de maintenance  (pannes usures )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</si>
  <si>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</si>
  <si>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</si>
  <si>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</si>
  <si>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</si>
  <si>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</si>
  <si>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</si>
  <si>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</si>
  <si>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</si>
  <si>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</si>
  <si>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</si>
  <si>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</si>
  <si>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</si>
  <si>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cout preventif</t>
  </si>
  <si>
    <t>contrat</t>
  </si>
  <si>
    <t>pieces</t>
  </si>
  <si>
    <t>cout pannes</t>
  </si>
  <si>
    <t>reparation</t>
  </si>
  <si>
    <t>total</t>
  </si>
  <si>
    <t>AS180721</t>
  </si>
  <si>
    <t>porte 20</t>
  </si>
  <si>
    <t>AS190772</t>
  </si>
  <si>
    <t>porte 15</t>
  </si>
  <si>
    <t>AS181184</t>
  </si>
  <si>
    <t>Cale de roue</t>
  </si>
  <si>
    <t>Cout de maintenance preventive 01/01/2018 au 31/01/2018</t>
  </si>
  <si>
    <t>porte 33</t>
  </si>
  <si>
    <t>portes 32  12</t>
  </si>
  <si>
    <t>aout</t>
  </si>
  <si>
    <t>decembre</t>
  </si>
  <si>
    <t>octopbre</t>
  </si>
  <si>
    <t>Mois</t>
  </si>
  <si>
    <t>Cout de maintenance preventive  01/01/2017 au 31/01/2017</t>
  </si>
  <si>
    <t>Cout de maintenance preventive  01/01/2016 au 31/01/2016</t>
  </si>
  <si>
    <t>reparartion</t>
  </si>
  <si>
    <t>Cout de maintenance preventif  01/01/2015 au 31/01/2015</t>
  </si>
  <si>
    <t>portes chocs</t>
  </si>
  <si>
    <t>choc portes</t>
  </si>
  <si>
    <t>cale de roue quai 2 ( casse chauffeur)</t>
  </si>
  <si>
    <t>porte sectionnelle 12c</t>
  </si>
  <si>
    <t>AS210162</t>
  </si>
  <si>
    <t>AS211708</t>
  </si>
  <si>
    <t>AS210895</t>
  </si>
  <si>
    <t>AS211071</t>
  </si>
  <si>
    <t>DATE</t>
  </si>
  <si>
    <t>AS</t>
  </si>
  <si>
    <t xml:space="preserve"> PORTES</t>
  </si>
  <si>
    <t>COUT €</t>
  </si>
  <si>
    <t>11A</t>
  </si>
  <si>
    <t>AS201811</t>
  </si>
  <si>
    <t>Bache arraché</t>
  </si>
  <si>
    <t>Gyrophare cassé</t>
  </si>
  <si>
    <t>Tubes tordus</t>
  </si>
  <si>
    <t>lampe</t>
  </si>
  <si>
    <t>Reflecteur</t>
  </si>
  <si>
    <t>Capot gyrophare</t>
  </si>
  <si>
    <t>Panneau porte défoncé</t>
  </si>
  <si>
    <t>tous</t>
  </si>
  <si>
    <t>petites fournitures</t>
  </si>
  <si>
    <t>location de leister</t>
  </si>
  <si>
    <t>MO déplacement</t>
  </si>
  <si>
    <t>Porte bloque à cause d’un choc</t>
  </si>
  <si>
    <t>Cellule detriorée</t>
  </si>
  <si>
    <t>AS210019</t>
  </si>
  <si>
    <t xml:space="preserve">poteau deterioré  </t>
  </si>
  <si>
    <t>12A</t>
  </si>
  <si>
    <t>boitier de commande porte</t>
  </si>
  <si>
    <t>AS210994</t>
  </si>
  <si>
    <t>Radar HS</t>
  </si>
  <si>
    <t>QUAIS 1</t>
  </si>
  <si>
    <t>Rampe de quais</t>
  </si>
  <si>
    <t>Bilan des portes automatiques 2021</t>
  </si>
  <si>
    <t>INVESTISSEMENT</t>
  </si>
  <si>
    <t>x</t>
  </si>
  <si>
    <t>X</t>
  </si>
  <si>
    <t>TYPE DE MAINTENANCE</t>
  </si>
  <si>
    <t>DESCRIPTION</t>
  </si>
  <si>
    <t>Dégradation</t>
  </si>
  <si>
    <t>Préventif</t>
  </si>
  <si>
    <t>Correctif</t>
  </si>
  <si>
    <t>Quais 2</t>
  </si>
  <si>
    <t>Enrouleur cale quais 2</t>
  </si>
  <si>
    <t>Porte 12C</t>
  </si>
  <si>
    <t>Porte 4</t>
  </si>
  <si>
    <t>Porte 7</t>
  </si>
  <si>
    <t>Cout</t>
  </si>
  <si>
    <t>%</t>
  </si>
  <si>
    <t>% cumulée</t>
  </si>
  <si>
    <t>J'aimerais simplement quand je filtre mon filtre feuil "BETA" uniquement pour l'année 2020, il puisse me récuperer les sommes des 3 catégories que sont (préventif correctif et dégradation) uniquement pour l'année filtré (2020)..</t>
  </si>
  <si>
    <t>Total général</t>
  </si>
  <si>
    <t>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</si>
</sst>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  <numFmt numFmtId="166" formatCode="#,##0.00\ _€"/>
  </numFmts>
  <fonts count="27">
    <font>
      <sz val="9"/>
      <name val="Arial"/>
    </font>
    <font>
      <sz val="9"/>
      <name val="Arial"/>
      <family val="2"/>
    </font>
    <font>
      <u/>
      <sz val="9"/>
      <color indexed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Arial"/>
      <family val="2"/>
    </font>
    <font>
      <sz val="10"/>
      <name val="Arial Unicode MS"/>
      <family val="2"/>
    </font>
    <font>
      <b/>
      <sz val="12"/>
      <color theme="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name val="Arial Unicode MS"/>
      <family val="2"/>
    </font>
    <font>
      <u/>
      <sz val="12"/>
      <name val="Arial"/>
      <family val="2"/>
    </font>
    <font>
      <b/>
      <sz val="11"/>
      <name val="Arial"/>
      <family val="2"/>
    </font>
    <font>
      <u/>
      <sz val="11"/>
      <color indexed="12"/>
      <name val="Arial"/>
      <family val="2"/>
    </font>
    <font>
      <sz val="11"/>
      <name val="Arial Unicode MS"/>
      <family val="2"/>
    </font>
    <font>
      <b/>
      <sz val="22"/>
      <color theme="4"/>
      <name val="Arial"/>
      <family val="2"/>
    </font>
    <font>
      <sz val="9"/>
      <name val="Arial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4A47"/>
        <bgColor indexed="64"/>
      </patternFill>
    </fill>
    <fill>
      <patternFill patternType="solid">
        <fgColor theme="5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" fontId="7" fillId="2" borderId="1">
      <alignment horizontal="center"/>
    </xf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23">
    <xf numFmtId="0" fontId="0" fillId="0" borderId="0" xfId="0"/>
    <xf numFmtId="0" fontId="10" fillId="3" borderId="3" xfId="0" applyFont="1" applyFill="1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6" fillId="0" borderId="0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 applyProtection="1">
      <alignment horizontal="center"/>
      <protection locked="0"/>
    </xf>
    <xf numFmtId="0" fontId="0" fillId="3" borderId="3" xfId="0" applyNumberForma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12" fillId="0" borderId="3" xfId="0" applyNumberFormat="1" applyFont="1" applyBorder="1" applyAlignment="1">
      <alignment horizontal="center"/>
    </xf>
    <xf numFmtId="0" fontId="6" fillId="3" borderId="7" xfId="0" applyNumberFormat="1" applyFont="1" applyFill="1" applyBorder="1" applyAlignment="1" applyProtection="1">
      <alignment horizontal="center"/>
      <protection locked="0"/>
    </xf>
    <xf numFmtId="14" fontId="12" fillId="0" borderId="3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2" fillId="0" borderId="3" xfId="0" applyFont="1" applyFill="1" applyBorder="1" applyAlignment="1">
      <alignment horizontal="left"/>
    </xf>
    <xf numFmtId="0" fontId="0" fillId="0" borderId="4" xfId="0" applyBorder="1" applyAlignment="1" applyProtection="1">
      <alignment horizontal="left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3" fillId="0" borderId="12" xfId="0" applyNumberFormat="1" applyFont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2" fillId="0" borderId="7" xfId="1" applyFill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4" fontId="3" fillId="3" borderId="3" xfId="0" applyNumberFormat="1" applyFont="1" applyFill="1" applyBorder="1" applyAlignment="1" applyProtection="1">
      <alignment vertical="center"/>
      <protection locked="0"/>
    </xf>
    <xf numFmtId="0" fontId="10" fillId="3" borderId="7" xfId="0" applyFont="1" applyFill="1" applyBorder="1" applyAlignment="1" applyProtection="1">
      <alignment vertical="center"/>
    </xf>
    <xf numFmtId="0" fontId="10" fillId="3" borderId="3" xfId="0" applyFont="1" applyFill="1" applyBorder="1" applyAlignment="1" applyProtection="1">
      <alignment vertical="center"/>
    </xf>
    <xf numFmtId="0" fontId="12" fillId="0" borderId="3" xfId="1" applyFont="1" applyFill="1" applyBorder="1" applyAlignment="1" applyProtection="1">
      <alignment horizontal="left"/>
    </xf>
    <xf numFmtId="0" fontId="12" fillId="0" borderId="3" xfId="1" applyFont="1" applyBorder="1" applyAlignment="1" applyProtection="1">
      <alignment horizontal="left"/>
    </xf>
    <xf numFmtId="166" fontId="15" fillId="0" borderId="3" xfId="0" applyNumberFormat="1" applyFont="1" applyBorder="1" applyAlignment="1" applyProtection="1">
      <alignment horizontal="right" vertical="center"/>
      <protection locked="0"/>
    </xf>
    <xf numFmtId="166" fontId="15" fillId="0" borderId="8" xfId="0" applyNumberFormat="1" applyFont="1" applyBorder="1" applyAlignment="1">
      <alignment horizontal="right"/>
    </xf>
    <xf numFmtId="14" fontId="3" fillId="3" borderId="7" xfId="0" applyNumberFormat="1" applyFont="1" applyFill="1" applyBorder="1" applyAlignment="1" applyProtection="1">
      <alignment horizontal="right" vertical="top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5" fontId="3" fillId="0" borderId="8" xfId="0" applyNumberFormat="1" applyFont="1" applyFill="1" applyBorder="1" applyAlignment="1">
      <alignment horizontal="center"/>
    </xf>
    <xf numFmtId="165" fontId="3" fillId="0" borderId="10" xfId="0" applyNumberFormat="1" applyFont="1" applyFill="1" applyBorder="1" applyAlignment="1">
      <alignment horizontal="center"/>
    </xf>
    <xf numFmtId="0" fontId="8" fillId="0" borderId="9" xfId="1" applyNumberFormat="1" applyFont="1" applyFill="1" applyBorder="1" applyAlignment="1" applyProtection="1">
      <alignment horizontal="center"/>
    </xf>
    <xf numFmtId="0" fontId="8" fillId="0" borderId="11" xfId="1" applyNumberFormat="1" applyFont="1" applyFill="1" applyBorder="1" applyAlignment="1" applyProtection="1">
      <alignment horizontal="center"/>
    </xf>
    <xf numFmtId="166" fontId="16" fillId="0" borderId="4" xfId="0" applyNumberFormat="1" applyFont="1" applyBorder="1" applyAlignment="1" applyProtection="1">
      <protection locked="0"/>
    </xf>
    <xf numFmtId="14" fontId="18" fillId="0" borderId="3" xfId="0" applyNumberFormat="1" applyFont="1" applyBorder="1" applyAlignment="1">
      <alignment horizontal="center"/>
    </xf>
    <xf numFmtId="0" fontId="18" fillId="3" borderId="7" xfId="0" applyNumberFormat="1" applyFont="1" applyFill="1" applyBorder="1" applyAlignment="1" applyProtection="1">
      <alignment horizontal="center"/>
      <protection locked="0"/>
    </xf>
    <xf numFmtId="0" fontId="18" fillId="0" borderId="3" xfId="1" applyFont="1" applyBorder="1" applyAlignment="1" applyProtection="1">
      <alignment horizontal="left"/>
    </xf>
    <xf numFmtId="166" fontId="18" fillId="0" borderId="8" xfId="0" applyNumberFormat="1" applyFont="1" applyBorder="1" applyAlignment="1">
      <alignment horizontal="right"/>
    </xf>
    <xf numFmtId="0" fontId="17" fillId="0" borderId="3" xfId="0" applyFont="1" applyBorder="1" applyAlignment="1" applyProtection="1">
      <alignment horizontal="center" vertical="center"/>
      <protection locked="0"/>
    </xf>
    <xf numFmtId="0" fontId="19" fillId="0" borderId="7" xfId="1" applyFont="1" applyFill="1" applyBorder="1" applyAlignment="1" applyProtection="1">
      <alignment horizontal="center"/>
    </xf>
    <xf numFmtId="14" fontId="17" fillId="3" borderId="3" xfId="0" applyNumberFormat="1" applyFont="1" applyFill="1" applyBorder="1" applyAlignment="1" applyProtection="1">
      <alignment vertical="center"/>
      <protection locked="0"/>
    </xf>
    <xf numFmtId="14" fontId="18" fillId="0" borderId="3" xfId="0" applyNumberFormat="1" applyFont="1" applyBorder="1"/>
    <xf numFmtId="165" fontId="18" fillId="0" borderId="10" xfId="0" applyNumberFormat="1" applyFont="1" applyFill="1" applyBorder="1" applyAlignment="1">
      <alignment horizontal="right"/>
    </xf>
    <xf numFmtId="14" fontId="18" fillId="0" borderId="3" xfId="0" applyNumberFormat="1" applyFont="1" applyFill="1" applyBorder="1" applyAlignment="1">
      <alignment horizontal="center"/>
    </xf>
    <xf numFmtId="0" fontId="18" fillId="0" borderId="3" xfId="1" applyFont="1" applyFill="1" applyBorder="1" applyAlignment="1" applyProtection="1">
      <alignment horizontal="left"/>
    </xf>
    <xf numFmtId="166" fontId="18" fillId="0" borderId="3" xfId="0" applyNumberFormat="1" applyFont="1" applyFill="1" applyBorder="1" applyAlignment="1" applyProtection="1">
      <alignment horizontal="right"/>
      <protection locked="0"/>
    </xf>
    <xf numFmtId="165" fontId="18" fillId="0" borderId="8" xfId="0" applyNumberFormat="1" applyFont="1" applyFill="1" applyBorder="1" applyAlignment="1">
      <alignment horizontal="right"/>
    </xf>
    <xf numFmtId="0" fontId="18" fillId="0" borderId="3" xfId="0" applyFont="1" applyFill="1" applyBorder="1" applyAlignment="1">
      <alignment horizontal="left"/>
    </xf>
    <xf numFmtId="14" fontId="17" fillId="3" borderId="7" xfId="0" applyNumberFormat="1" applyFont="1" applyFill="1" applyBorder="1" applyAlignment="1" applyProtection="1">
      <alignment vertical="center"/>
    </xf>
    <xf numFmtId="14" fontId="17" fillId="3" borderId="7" xfId="0" applyNumberFormat="1" applyFont="1" applyFill="1" applyBorder="1" applyAlignment="1" applyProtection="1">
      <alignment horizontal="right" vertical="top"/>
    </xf>
    <xf numFmtId="0" fontId="20" fillId="3" borderId="7" xfId="0" applyFont="1" applyFill="1" applyBorder="1" applyAlignment="1" applyProtection="1">
      <alignment vertical="center"/>
    </xf>
    <xf numFmtId="0" fontId="21" fillId="0" borderId="9" xfId="1" applyNumberFormat="1" applyFont="1" applyFill="1" applyBorder="1" applyAlignment="1" applyProtection="1">
      <alignment horizontal="right"/>
    </xf>
    <xf numFmtId="0" fontId="21" fillId="0" borderId="11" xfId="1" applyNumberFormat="1" applyFont="1" applyFill="1" applyBorder="1" applyAlignment="1" applyProtection="1">
      <alignment horizontal="right"/>
    </xf>
    <xf numFmtId="0" fontId="19" fillId="0" borderId="3" xfId="1" applyFont="1" applyFill="1" applyBorder="1" applyAlignment="1" applyProtection="1">
      <alignment horizontal="center"/>
    </xf>
    <xf numFmtId="14" fontId="18" fillId="0" borderId="2" xfId="0" applyNumberFormat="1" applyFont="1" applyBorder="1" applyAlignment="1" applyProtection="1">
      <alignment horizontal="center"/>
      <protection locked="0"/>
    </xf>
    <xf numFmtId="0" fontId="18" fillId="3" borderId="3" xfId="0" applyNumberFormat="1" applyFont="1" applyFill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left"/>
      <protection locked="0"/>
    </xf>
    <xf numFmtId="166" fontId="18" fillId="0" borderId="3" xfId="0" applyNumberFormat="1" applyFont="1" applyBorder="1" applyAlignment="1" applyProtection="1">
      <alignment horizontal="right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20" fillId="3" borderId="3" xfId="0" applyFont="1" applyFill="1" applyBorder="1" applyProtection="1"/>
    <xf numFmtId="14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18" fillId="0" borderId="4" xfId="0" applyFont="1" applyBorder="1" applyAlignment="1" applyProtection="1">
      <alignment horizontal="left"/>
      <protection locked="0"/>
    </xf>
    <xf numFmtId="166" fontId="17" fillId="0" borderId="4" xfId="0" applyNumberFormat="1" applyFont="1" applyBorder="1" applyAlignment="1" applyProtection="1">
      <alignment horizontal="center"/>
      <protection locked="0"/>
    </xf>
    <xf numFmtId="0" fontId="18" fillId="0" borderId="4" xfId="0" applyFont="1" applyBorder="1" applyAlignment="1" applyProtection="1">
      <alignment horizontal="center"/>
      <protection locked="0"/>
    </xf>
    <xf numFmtId="14" fontId="17" fillId="0" borderId="12" xfId="0" applyNumberFormat="1" applyFont="1" applyBorder="1" applyAlignment="1" applyProtection="1">
      <alignment horizontal="center" vertical="center"/>
      <protection locked="0"/>
    </xf>
    <xf numFmtId="0" fontId="17" fillId="3" borderId="13" xfId="0" applyFont="1" applyFill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left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8" fillId="0" borderId="3" xfId="1" applyFont="1" applyFill="1" applyBorder="1" applyAlignment="1" applyProtection="1">
      <alignment horizontal="center"/>
    </xf>
    <xf numFmtId="165" fontId="18" fillId="0" borderId="8" xfId="0" applyNumberFormat="1" applyFont="1" applyFill="1" applyBorder="1" applyAlignment="1">
      <alignment horizontal="center"/>
    </xf>
    <xf numFmtId="14" fontId="17" fillId="3" borderId="3" xfId="0" applyNumberFormat="1" applyFont="1" applyFill="1" applyBorder="1" applyAlignment="1" applyProtection="1">
      <alignment horizontal="center" vertical="center"/>
      <protection locked="0"/>
    </xf>
    <xf numFmtId="0" fontId="18" fillId="0" borderId="3" xfId="1" applyFont="1" applyBorder="1" applyAlignment="1" applyProtection="1">
      <alignment horizontal="center"/>
    </xf>
    <xf numFmtId="165" fontId="18" fillId="0" borderId="8" xfId="0" applyNumberFormat="1" applyFont="1" applyBorder="1" applyAlignment="1">
      <alignment horizontal="center"/>
    </xf>
    <xf numFmtId="0" fontId="20" fillId="3" borderId="7" xfId="0" applyFont="1" applyFill="1" applyBorder="1" applyProtection="1"/>
    <xf numFmtId="14" fontId="20" fillId="3" borderId="7" xfId="0" applyNumberFormat="1" applyFont="1" applyFill="1" applyBorder="1" applyProtection="1"/>
    <xf numFmtId="0" fontId="18" fillId="2" borderId="6" xfId="1" applyFont="1" applyFill="1" applyBorder="1" applyAlignment="1" applyProtection="1">
      <alignment horizontal="center"/>
    </xf>
    <xf numFmtId="164" fontId="18" fillId="2" borderId="6" xfId="0" applyNumberFormat="1" applyFont="1" applyFill="1" applyBorder="1" applyAlignment="1">
      <alignment horizontal="center"/>
    </xf>
    <xf numFmtId="164" fontId="18" fillId="0" borderId="6" xfId="0" applyNumberFormat="1" applyFont="1" applyFill="1" applyBorder="1" applyAlignment="1">
      <alignment horizontal="center"/>
    </xf>
    <xf numFmtId="0" fontId="18" fillId="2" borderId="3" xfId="1" applyFont="1" applyFill="1" applyBorder="1" applyAlignment="1" applyProtection="1">
      <alignment horizontal="center"/>
    </xf>
    <xf numFmtId="164" fontId="18" fillId="2" borderId="3" xfId="0" applyNumberFormat="1" applyFont="1" applyFill="1" applyBorder="1" applyAlignment="1">
      <alignment horizontal="center"/>
    </xf>
    <xf numFmtId="164" fontId="18" fillId="2" borderId="7" xfId="0" applyNumberFormat="1" applyFont="1" applyFill="1" applyBorder="1" applyAlignment="1">
      <alignment horizontal="center"/>
    </xf>
    <xf numFmtId="165" fontId="18" fillId="0" borderId="3" xfId="0" applyNumberFormat="1" applyFont="1" applyBorder="1" applyAlignment="1" applyProtection="1">
      <alignment horizontal="center"/>
      <protection locked="0"/>
    </xf>
    <xf numFmtId="165" fontId="17" fillId="0" borderId="4" xfId="0" applyNumberFormat="1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4" fontId="0" fillId="0" borderId="0" xfId="0" applyNumberFormat="1" applyBorder="1" applyAlignment="1" applyProtection="1">
      <alignment horizontal="right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1" fillId="0" borderId="3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22" fillId="0" borderId="0" xfId="0" applyNumberFormat="1" applyFont="1" applyBorder="1" applyAlignment="1" applyProtection="1">
      <alignment horizontal="center"/>
      <protection locked="0"/>
    </xf>
    <xf numFmtId="0" fontId="0" fillId="0" borderId="3" xfId="0" applyNumberForma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165" fontId="16" fillId="0" borderId="0" xfId="0" applyNumberFormat="1" applyFont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NumberFormat="1" applyBorder="1" applyAlignment="1" applyProtection="1">
      <protection locked="0"/>
    </xf>
    <xf numFmtId="0" fontId="22" fillId="0" borderId="0" xfId="0" applyFont="1" applyProtection="1">
      <protection locked="0"/>
    </xf>
    <xf numFmtId="164" fontId="22" fillId="0" borderId="0" xfId="0" applyNumberFormat="1" applyFont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4" fontId="22" fillId="0" borderId="0" xfId="0" applyNumberFormat="1" applyFont="1" applyBorder="1" applyAlignment="1" applyProtection="1">
      <alignment horizontal="right"/>
      <protection locked="0"/>
    </xf>
    <xf numFmtId="0" fontId="22" fillId="0" borderId="0" xfId="0" applyFont="1" applyAlignment="1" applyProtection="1">
      <alignment horizontal="left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165" fontId="22" fillId="0" borderId="0" xfId="0" applyNumberFormat="1" applyFont="1" applyAlignment="1" applyProtection="1">
      <alignment horizontal="center"/>
      <protection locked="0"/>
    </xf>
    <xf numFmtId="14" fontId="15" fillId="0" borderId="3" xfId="0" applyNumberFormat="1" applyFont="1" applyBorder="1" applyAlignment="1" applyProtection="1">
      <alignment vertical="center"/>
      <protection locked="0"/>
    </xf>
    <xf numFmtId="0" fontId="15" fillId="3" borderId="7" xfId="0" applyNumberFormat="1" applyFont="1" applyFill="1" applyBorder="1" applyAlignment="1" applyProtection="1">
      <protection locked="0"/>
    </xf>
    <xf numFmtId="0" fontId="15" fillId="0" borderId="7" xfId="0" applyFont="1" applyFill="1" applyBorder="1" applyAlignment="1"/>
    <xf numFmtId="0" fontId="22" fillId="0" borderId="3" xfId="0" applyFont="1" applyBorder="1" applyAlignment="1" applyProtection="1">
      <alignment vertical="center"/>
      <protection locked="0"/>
    </xf>
    <xf numFmtId="0" fontId="23" fillId="0" borderId="7" xfId="1" applyFont="1" applyFill="1" applyBorder="1" applyAlignment="1" applyProtection="1"/>
    <xf numFmtId="14" fontId="22" fillId="3" borderId="3" xfId="0" applyNumberFormat="1" applyFont="1" applyFill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165" fontId="15" fillId="0" borderId="10" xfId="0" applyNumberFormat="1" applyFont="1" applyFill="1" applyBorder="1" applyAlignment="1"/>
    <xf numFmtId="0" fontId="24" fillId="3" borderId="7" xfId="0" applyFont="1" applyFill="1" applyBorder="1" applyAlignment="1" applyProtection="1"/>
    <xf numFmtId="14" fontId="15" fillId="0" borderId="3" xfId="0" applyNumberFormat="1" applyFont="1" applyFill="1" applyBorder="1" applyAlignment="1"/>
    <xf numFmtId="0" fontId="15" fillId="0" borderId="3" xfId="0" applyFont="1" applyFill="1" applyBorder="1" applyAlignment="1"/>
    <xf numFmtId="165" fontId="15" fillId="0" borderId="8" xfId="0" applyNumberFormat="1" applyFont="1" applyFill="1" applyBorder="1" applyAlignment="1"/>
    <xf numFmtId="0" fontId="23" fillId="0" borderId="3" xfId="1" applyFont="1" applyFill="1" applyBorder="1" applyAlignment="1" applyProtection="1"/>
    <xf numFmtId="14" fontId="24" fillId="3" borderId="7" xfId="0" applyNumberFormat="1" applyFont="1" applyFill="1" applyBorder="1" applyAlignment="1" applyProtection="1"/>
    <xf numFmtId="14" fontId="15" fillId="0" borderId="2" xfId="0" applyNumberFormat="1" applyFont="1" applyBorder="1" applyAlignment="1" applyProtection="1">
      <protection locked="0"/>
    </xf>
    <xf numFmtId="0" fontId="15" fillId="0" borderId="3" xfId="0" applyFont="1" applyBorder="1" applyAlignment="1" applyProtection="1">
      <protection locked="0"/>
    </xf>
    <xf numFmtId="0" fontId="24" fillId="3" borderId="3" xfId="0" applyFont="1" applyFill="1" applyBorder="1" applyAlignment="1" applyProtection="1"/>
    <xf numFmtId="14" fontId="15" fillId="0" borderId="14" xfId="0" applyNumberFormat="1" applyFont="1" applyBorder="1" applyAlignment="1" applyProtection="1">
      <protection locked="0"/>
    </xf>
    <xf numFmtId="14" fontId="15" fillId="0" borderId="5" xfId="0" applyNumberFormat="1" applyFont="1" applyBorder="1" applyAlignment="1" applyProtection="1">
      <protection locked="0"/>
    </xf>
    <xf numFmtId="0" fontId="15" fillId="3" borderId="4" xfId="0" applyFont="1" applyFill="1" applyBorder="1" applyAlignment="1" applyProtection="1">
      <protection locked="0"/>
    </xf>
    <xf numFmtId="14" fontId="15" fillId="0" borderId="0" xfId="0" applyNumberFormat="1" applyFont="1" applyAlignment="1" applyProtection="1">
      <protection locked="0"/>
    </xf>
    <xf numFmtId="0" fontId="15" fillId="0" borderId="0" xfId="0" applyFont="1" applyAlignment="1" applyProtection="1">
      <protection locked="0"/>
    </xf>
    <xf numFmtId="0" fontId="15" fillId="0" borderId="4" xfId="0" applyFont="1" applyBorder="1" applyAlignment="1" applyProtection="1">
      <protection locked="0"/>
    </xf>
    <xf numFmtId="0" fontId="15" fillId="3" borderId="15" xfId="0" applyNumberFormat="1" applyFont="1" applyFill="1" applyBorder="1" applyAlignment="1" applyProtection="1">
      <protection locked="0"/>
    </xf>
    <xf numFmtId="0" fontId="15" fillId="0" borderId="3" xfId="0" applyNumberFormat="1" applyFont="1" applyBorder="1" applyAlignment="1" applyProtection="1">
      <alignment vertical="center"/>
      <protection locked="0"/>
    </xf>
    <xf numFmtId="0" fontId="15" fillId="0" borderId="7" xfId="0" applyNumberFormat="1" applyFont="1" applyFill="1" applyBorder="1" applyAlignment="1" applyProtection="1">
      <protection locked="0"/>
    </xf>
    <xf numFmtId="0" fontId="15" fillId="0" borderId="3" xfId="0" applyNumberFormat="1" applyFont="1" applyFill="1" applyBorder="1" applyAlignment="1" applyProtection="1">
      <protection locked="0"/>
    </xf>
    <xf numFmtId="0" fontId="15" fillId="0" borderId="3" xfId="0" applyNumberFormat="1" applyFont="1" applyBorder="1" applyAlignment="1" applyProtection="1">
      <protection locked="0"/>
    </xf>
    <xf numFmtId="0" fontId="22" fillId="0" borderId="4" xfId="0" applyNumberFormat="1" applyFont="1" applyBorder="1" applyAlignment="1" applyProtection="1">
      <protection locked="0"/>
    </xf>
    <xf numFmtId="166" fontId="12" fillId="0" borderId="3" xfId="0" applyNumberFormat="1" applyFont="1" applyBorder="1" applyAlignment="1" applyProtection="1">
      <alignment horizontal="right" vertical="center"/>
      <protection locked="0"/>
    </xf>
    <xf numFmtId="166" fontId="12" fillId="0" borderId="8" xfId="0" applyNumberFormat="1" applyFont="1" applyBorder="1" applyAlignment="1">
      <alignment horizontal="right"/>
    </xf>
    <xf numFmtId="166" fontId="12" fillId="0" borderId="3" xfId="0" applyNumberFormat="1" applyFont="1" applyFill="1" applyBorder="1" applyAlignment="1" applyProtection="1">
      <alignment horizontal="right"/>
      <protection locked="0"/>
    </xf>
    <xf numFmtId="166" fontId="12" fillId="0" borderId="3" xfId="0" applyNumberFormat="1" applyFont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18" fillId="0" borderId="3" xfId="0" applyFont="1" applyBorder="1" applyAlignment="1">
      <alignment horizontal="center"/>
    </xf>
    <xf numFmtId="0" fontId="17" fillId="0" borderId="0" xfId="0" applyFont="1"/>
    <xf numFmtId="0" fontId="17" fillId="0" borderId="0" xfId="0" applyFont="1" applyAlignment="1"/>
    <xf numFmtId="165" fontId="17" fillId="0" borderId="0" xfId="0" applyNumberFormat="1" applyFont="1" applyBorder="1"/>
    <xf numFmtId="165" fontId="17" fillId="0" borderId="0" xfId="0" applyNumberFormat="1" applyFont="1" applyBorder="1" applyAlignment="1">
      <alignment vertical="center"/>
    </xf>
    <xf numFmtId="0" fontId="1" fillId="0" borderId="3" xfId="0" applyFont="1" applyBorder="1"/>
    <xf numFmtId="44" fontId="0" fillId="0" borderId="0" xfId="0" applyNumberFormat="1"/>
    <xf numFmtId="44" fontId="18" fillId="0" borderId="3" xfId="0" applyNumberFormat="1" applyFont="1" applyBorder="1"/>
    <xf numFmtId="44" fontId="18" fillId="0" borderId="3" xfId="0" applyNumberFormat="1" applyFont="1" applyBorder="1" applyAlignment="1">
      <alignment horizontal="right"/>
    </xf>
    <xf numFmtId="0" fontId="0" fillId="0" borderId="0" xfId="0" applyNumberFormat="1"/>
    <xf numFmtId="0" fontId="17" fillId="0" borderId="0" xfId="0" applyNumberFormat="1" applyFont="1" applyBorder="1"/>
    <xf numFmtId="0" fontId="17" fillId="0" borderId="0" xfId="0" applyNumberFormat="1" applyFont="1" applyBorder="1" applyAlignment="1">
      <alignment vertical="center"/>
    </xf>
    <xf numFmtId="0" fontId="18" fillId="0" borderId="8" xfId="0" applyFont="1" applyBorder="1" applyAlignment="1"/>
    <xf numFmtId="0" fontId="1" fillId="0" borderId="0" xfId="0" applyFont="1"/>
    <xf numFmtId="44" fontId="1" fillId="0" borderId="0" xfId="3" applyFont="1"/>
    <xf numFmtId="9" fontId="0" fillId="0" borderId="0" xfId="4" applyFont="1"/>
    <xf numFmtId="44" fontId="1" fillId="0" borderId="19" xfId="3" applyFont="1" applyBorder="1"/>
    <xf numFmtId="44" fontId="1" fillId="0" borderId="20" xfId="3" applyFont="1" applyBorder="1"/>
    <xf numFmtId="44" fontId="1" fillId="0" borderId="21" xfId="3" applyFont="1" applyBorder="1"/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7" fontId="4" fillId="0" borderId="0" xfId="0" applyNumberFormat="1" applyFont="1" applyBorder="1" applyAlignment="1" applyProtection="1">
      <alignment horizontal="center"/>
      <protection locked="0"/>
    </xf>
    <xf numFmtId="164" fontId="3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>
      <alignment horizontal="center" vertical="center" wrapText="1"/>
    </xf>
    <xf numFmtId="164" fontId="3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164" fontId="3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0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3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7" xfId="0" applyNumberFormat="1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4" fontId="18" fillId="0" borderId="22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7" fillId="4" borderId="23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vertical="center"/>
    </xf>
    <xf numFmtId="0" fontId="17" fillId="4" borderId="7" xfId="0" applyNumberFormat="1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14" fontId="18" fillId="0" borderId="24" xfId="0" applyNumberFormat="1" applyFont="1" applyBorder="1" applyAlignment="1">
      <alignment horizontal="center" vertical="center"/>
    </xf>
    <xf numFmtId="14" fontId="18" fillId="0" borderId="6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25" xfId="0" applyFont="1" applyBorder="1" applyAlignment="1"/>
    <xf numFmtId="44" fontId="18" fillId="0" borderId="6" xfId="0" applyNumberFormat="1" applyFont="1" applyBorder="1"/>
    <xf numFmtId="0" fontId="18" fillId="0" borderId="25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</cellXfs>
  <cellStyles count="5">
    <cellStyle name="Lien hypertexte" xfId="1" builtinId="8"/>
    <cellStyle name="Monétaire" xfId="3" builtinId="4"/>
    <cellStyle name="Normal" xfId="0" builtinId="0"/>
    <cellStyle name="Pourcentage" xfId="4" builtinId="5"/>
    <cellStyle name="Style 1" xfId="2" xr:uid="{00000000-0005-0000-0000-000004000000}"/>
  </cellStyles>
  <dxfs count="28">
    <dxf>
      <alignment vertical="center"/>
    </dxf>
    <dxf>
      <alignment horizontal="center"/>
    </dxf>
    <dxf>
      <alignment vertical="center"/>
    </dxf>
    <dxf>
      <alignment horizontal="center"/>
    </dxf>
    <dxf>
      <numFmt numFmtId="165" formatCode="#,##0.00\ &quot;€&quot;"/>
    </dxf>
    <dxf>
      <numFmt numFmtId="165" formatCode="#,##0.00\ &quot;€&quot;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BD4A47"/>
      <color rgb="FF0046D2"/>
      <color rgb="FF3399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calcChain" Target="calcChain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  <cx:data id="2">
      <cx:strDim type="cat">
        <cx:f>_xlchart.v1.0</cx:f>
      </cx:strDim>
      <cx:numDim type="val">
        <cx:f>_xlchart.v1.6</cx:f>
      </cx:numDim>
    </cx:data>
  </cx:chartData>
  <cx:chart>
    <cx:title pos="t" align="ctr" overlay="0">
      <cx:tx>
        <cx:txData>
          <cx:v>Pareto globale</cx:v>
        </cx:txData>
      </cx:tx>
      <cx:txPr>
        <a:bodyPr spcFirstLastPara="1" vertOverflow="ellipsis" wrap="square" lIns="0" tIns="0" rIns="0" bIns="0" anchor="ctr" anchorCtr="1"/>
        <a:lstStyle/>
        <a:p>
          <a:pPr algn="ctr">
            <a:defRPr/>
          </a:pPr>
          <a:r>
            <a:rPr lang="fr-FR"/>
            <a:t>Pareto globale</a:t>
          </a:r>
        </a:p>
      </cx:txPr>
    </cx:title>
    <cx:plotArea>
      <cx:plotAreaRegion>
        <cx:series layoutId="clusteredColumn" uniqueId="{61A139D5-B836-44F7-B4F5-4BD158D8A3FF}" formatIdx="0">
          <cx:tx>
            <cx:txData>
              <cx:f>_xlchart.v1.1</cx:f>
              <cx:v>Cout</cx:v>
            </cx:txData>
          </cx:tx>
          <cx:dataId val="0"/>
          <cx:layoutPr>
            <cx:aggregation/>
          </cx:layoutPr>
          <cx:axisId val="1"/>
        </cx:series>
        <cx:series layoutId="clusteredColumn" hidden="1" uniqueId="{81A41436-0E09-458D-8010-5C8247A0C801}" formatIdx="2">
          <cx:tx>
            <cx:txData>
              <cx:f>_xlchart.v1.3</cx:f>
              <cx:v>%</cx:v>
            </cx:txData>
          </cx:tx>
          <cx:dataId val="1"/>
          <cx:layoutPr>
            <cx:aggregation/>
          </cx:layoutPr>
          <cx:axisId val="1"/>
        </cx:series>
        <cx:series layoutId="clusteredColumn" hidden="1" uniqueId="{AC0942A4-52B5-487B-8DAF-61564DD12784}" formatIdx="4">
          <cx:tx>
            <cx:txData>
              <cx:f>_xlchart.v1.5</cx:f>
              <cx:v>% cumulée</cx:v>
            </cx:txData>
          </cx:tx>
          <cx:dataId val="2"/>
          <cx:layoutPr>
            <cx:aggregation/>
          </cx:layoutPr>
          <cx:axisId val="1"/>
        </cx:series>
        <cx:series layoutId="paretoLine" ownerIdx="0" uniqueId="{0C2F8D20-9855-49CE-A9ED-6300782B361A}" formatIdx="1">
          <cx:axisId val="2"/>
        </cx:series>
        <cx:series layoutId="paretoLine" ownerIdx="1" uniqueId="{D85ED9C9-20CC-424A-B2B8-15952988CEC3}" formatIdx="3">
          <cx:axisId val="2"/>
        </cx:series>
        <cx:series layoutId="paretoLine" ownerIdx="2" uniqueId="{B840AE51-9C4C-41EB-8513-25E628BDB75A}" formatIdx="5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628650</xdr:colOff>
      <xdr:row>1</xdr:row>
      <xdr:rowOff>0</xdr:rowOff>
    </xdr:from>
    <xdr:to>
      <xdr:col>8</xdr:col>
      <xdr:colOff>171450</xdr:colOff>
      <xdr:row>6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D544711A-0482-4C2F-8762-B4EF958E09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38725" y="152400"/>
              <a:ext cx="1828800" cy="828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388328</xdr:colOff>
      <xdr:row>0</xdr:row>
      <xdr:rowOff>152400</xdr:rowOff>
    </xdr:from>
    <xdr:to>
      <xdr:col>10</xdr:col>
      <xdr:colOff>395654</xdr:colOff>
      <xdr:row>13</xdr:row>
      <xdr:rowOff>14654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36328" y="152400"/>
              <a:ext cx="4579326" cy="18529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34.68343020833" createdVersion="7" refreshedVersion="7" minRefreshableVersion="3" recordCount="39" xr:uid="{DFA46842-0558-4DF3-8BE4-013979907484}">
  <cacheSource type="worksheet">
    <worksheetSource name="Tableau1"/>
  </cacheSource>
  <cacheFields count="7">
    <cacheField name="DATE" numFmtId="14">
      <sharedItems containsSemiMixedTypes="0" containsNonDate="0" containsDate="1" containsString="0" minDate="2020-01-01T00:00:00" maxDate="2021-12-02T00:00:00" count="16">
        <d v="2020-01-01T00:00:00"/>
        <d v="2020-01-29T00:00:00"/>
        <d v="2020-02-13T00:00:00"/>
        <d v="2020-03-12T00:00:00"/>
        <d v="2020-03-16T00:00:00"/>
        <d v="2020-11-16T00:00:00"/>
        <d v="2021-01-05T00:00:00"/>
        <d v="2021-01-14T00:00:00"/>
        <d v="2021-02-01T00:00:00"/>
        <d v="2021-03-01T00:00:00"/>
        <d v="2021-06-01T00:00:00"/>
        <d v="2021-06-02T00:00:00"/>
        <d v="2021-06-09T00:00:00"/>
        <d v="2021-06-18T00:00:00"/>
        <d v="2021-06-23T00:00:00"/>
        <d v="2021-12-01T00:00:00"/>
      </sharedItems>
      <fieldGroup base="0">
        <rangePr groupBy="years" startDate="2020-01-01T00:00:00" endDate="2021-12-02T00:00:00"/>
        <groupItems count="4">
          <s v="&lt;01/01/2020"/>
          <s v="2020"/>
          <s v="2021"/>
          <s v="&gt;02/12/2021"/>
        </groupItems>
      </fieldGroup>
    </cacheField>
    <cacheField name="TYPE DE MAINTENANCE" numFmtId="14">
      <sharedItems count="3">
        <s v="Correctif"/>
        <s v="Dégradation"/>
        <s v="Préventif"/>
      </sharedItems>
    </cacheField>
    <cacheField name=" PORTES" numFmtId="0">
      <sharedItems containsMixedTypes="1" containsNumber="1" containsInteger="1" minValue="1" maxValue="21"/>
    </cacheField>
    <cacheField name="DESCRIPTION" numFmtId="0">
      <sharedItems containsBlank="1"/>
    </cacheField>
    <cacheField name="COUT €" numFmtId="44">
      <sharedItems containsSemiMixedTypes="0" containsString="0" containsNumber="1" minValue="11.4" maxValue="3300"/>
    </cacheField>
    <cacheField name="AS" numFmtId="0">
      <sharedItems containsBlank="1"/>
    </cacheField>
    <cacheField name="INVESTISSEMENT" numFmtId="0">
      <sharedItems containsBlank="1"/>
    </cacheField>
  </cacheFields>
  <extLst>
    <ext xmlns:x14="http://schemas.microsoft.com/office/spreadsheetml/2009/9/main" uri="{725AE2AE-9491-48be-B2B4-4EB974FC3084}">
      <x14:pivotCacheDefinition pivotCacheId="150956756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s v="x"/>
    <s v="x"/>
    <n v="2468"/>
    <s v="x"/>
    <m/>
  </r>
  <r>
    <x v="1"/>
    <x v="1"/>
    <s v="Quais 2"/>
    <s v="cale de roue quai 2 ( casse chauffeur)"/>
    <n v="802"/>
    <m/>
    <m/>
  </r>
  <r>
    <x v="2"/>
    <x v="1"/>
    <s v="Quais 2"/>
    <s v="Enrouleur cale quais 2"/>
    <n v="576"/>
    <m/>
    <m/>
  </r>
  <r>
    <x v="3"/>
    <x v="1"/>
    <s v="Porte 12C"/>
    <s v="porte sectionnelle 12c"/>
    <n v="644"/>
    <m/>
    <m/>
  </r>
  <r>
    <x v="4"/>
    <x v="1"/>
    <s v="Porte 4"/>
    <m/>
    <n v="321.02"/>
    <m/>
    <m/>
  </r>
  <r>
    <x v="4"/>
    <x v="1"/>
    <s v="Porte 7"/>
    <m/>
    <n v="321.01499999999999"/>
    <m/>
    <m/>
  </r>
  <r>
    <x v="5"/>
    <x v="1"/>
    <s v="Porte 4"/>
    <m/>
    <n v="1005"/>
    <m/>
    <m/>
  </r>
  <r>
    <x v="6"/>
    <x v="1"/>
    <n v="10"/>
    <s v="Cellule detriorée"/>
    <n v="1048"/>
    <s v="AS210019"/>
    <m/>
  </r>
  <r>
    <x v="7"/>
    <x v="1"/>
    <n v="1"/>
    <s v="Bache arraché"/>
    <n v="51.3"/>
    <s v="AS201811"/>
    <m/>
  </r>
  <r>
    <x v="7"/>
    <x v="1"/>
    <n v="2"/>
    <s v="Gyrophare cassé"/>
    <n v="85.5"/>
    <s v="AS201811"/>
    <m/>
  </r>
  <r>
    <x v="7"/>
    <x v="1"/>
    <n v="8"/>
    <s v="Porte bloque à cause d’un choc"/>
    <n v="235.63"/>
    <s v="AS210162"/>
    <m/>
  </r>
  <r>
    <x v="7"/>
    <x v="1"/>
    <s v="11A"/>
    <s v="Panneau porte défoncé"/>
    <n v="1349.16"/>
    <s v="AS201811"/>
    <m/>
  </r>
  <r>
    <x v="7"/>
    <x v="1"/>
    <n v="16"/>
    <s v="Gyrophare cassé"/>
    <n v="171"/>
    <s v="AS201811"/>
    <m/>
  </r>
  <r>
    <x v="7"/>
    <x v="1"/>
    <n v="17"/>
    <s v="Tubes tordus"/>
    <n v="48.39"/>
    <s v="AS201811"/>
    <m/>
  </r>
  <r>
    <x v="7"/>
    <x v="1"/>
    <n v="20"/>
    <s v="lampe"/>
    <n v="18.309999999999999"/>
    <s v="AS201811"/>
    <m/>
  </r>
  <r>
    <x v="7"/>
    <x v="1"/>
    <n v="20"/>
    <s v="Reflecteur"/>
    <n v="32.630000000000003"/>
    <s v="AS201811"/>
    <m/>
  </r>
  <r>
    <x v="7"/>
    <x v="1"/>
    <n v="21"/>
    <s v="Capot gyrophare"/>
    <n v="11.4"/>
    <s v="AS201811"/>
    <m/>
  </r>
  <r>
    <x v="7"/>
    <x v="1"/>
    <n v="4"/>
    <s v="Tubes tordus"/>
    <n v="66.36"/>
    <s v="AS201811"/>
    <m/>
  </r>
  <r>
    <x v="7"/>
    <x v="1"/>
    <n v="4"/>
    <s v="Bache arraché"/>
    <n v="51.3"/>
    <s v="AS201811"/>
    <m/>
  </r>
  <r>
    <x v="7"/>
    <x v="1"/>
    <s v="tous"/>
    <s v="petites fournitures"/>
    <n v="11.4"/>
    <s v="AS201811"/>
    <m/>
  </r>
  <r>
    <x v="7"/>
    <x v="1"/>
    <s v="tous"/>
    <s v="location de leister"/>
    <n v="50"/>
    <s v="AS201811"/>
    <m/>
  </r>
  <r>
    <x v="7"/>
    <x v="1"/>
    <s v="tous"/>
    <s v="MO déplacement"/>
    <n v="1187.8399999999999"/>
    <s v="AS201811"/>
    <m/>
  </r>
  <r>
    <x v="7"/>
    <x v="1"/>
    <n v="8"/>
    <s v="Porte bloque à cause d’un choc"/>
    <n v="235.63"/>
    <s v="AS210162"/>
    <m/>
  </r>
  <r>
    <x v="8"/>
    <x v="0"/>
    <s v="x"/>
    <s v="x"/>
    <n v="279"/>
    <s v="x"/>
    <m/>
  </r>
  <r>
    <x v="9"/>
    <x v="0"/>
    <s v="x"/>
    <s v="x"/>
    <n v="925"/>
    <s v="x"/>
    <m/>
  </r>
  <r>
    <x v="10"/>
    <x v="2"/>
    <s v="x"/>
    <s v="x"/>
    <n v="1105"/>
    <s v="x"/>
    <m/>
  </r>
  <r>
    <x v="11"/>
    <x v="1"/>
    <n v="20"/>
    <s v="poteau deterioré  "/>
    <n v="399.5"/>
    <s v="AS211708"/>
    <m/>
  </r>
  <r>
    <x v="11"/>
    <x v="1"/>
    <s v="12A"/>
    <s v="boitier de commande porte"/>
    <n v="827.93"/>
    <s v="AS210895"/>
    <m/>
  </r>
  <r>
    <x v="12"/>
    <x v="1"/>
    <n v="5"/>
    <s v="Radar HS"/>
    <n v="512.85"/>
    <s v="AS210994"/>
    <m/>
  </r>
  <r>
    <x v="12"/>
    <x v="1"/>
    <n v="7"/>
    <s v="Radar HS"/>
    <n v="512.85"/>
    <s v="AS210994"/>
    <m/>
  </r>
  <r>
    <x v="12"/>
    <x v="1"/>
    <s v="tous"/>
    <s v="petites fournitures"/>
    <n v="37.74"/>
    <s v="AS210994"/>
    <m/>
  </r>
  <r>
    <x v="12"/>
    <x v="1"/>
    <s v="tous"/>
    <s v="MO déplacement"/>
    <n v="485.71"/>
    <s v="AS210994"/>
    <m/>
  </r>
  <r>
    <x v="13"/>
    <x v="1"/>
    <n v="4"/>
    <s v="Bache arraché"/>
    <n v="325.08999999999997"/>
    <s v="AS211071"/>
    <m/>
  </r>
  <r>
    <x v="13"/>
    <x v="1"/>
    <n v="16"/>
    <s v="Tubes tordus"/>
    <n v="58.43"/>
    <s v="AS211071"/>
    <m/>
  </r>
  <r>
    <x v="13"/>
    <x v="1"/>
    <n v="1"/>
    <s v="Bache arraché"/>
    <n v="65.13"/>
    <s v="AS211071"/>
    <m/>
  </r>
  <r>
    <x v="13"/>
    <x v="1"/>
    <s v="tous"/>
    <s v="location de leister"/>
    <n v="52.5"/>
    <s v="AS211071"/>
    <m/>
  </r>
  <r>
    <x v="13"/>
    <x v="1"/>
    <s v="tous"/>
    <s v="MO déplacement"/>
    <n v="836.78"/>
    <s v="AS211071"/>
    <m/>
  </r>
  <r>
    <x v="14"/>
    <x v="1"/>
    <s v="QUAIS 1"/>
    <s v="Rampe de quais"/>
    <n v="3300"/>
    <m/>
    <s v="X"/>
  </r>
  <r>
    <x v="15"/>
    <x v="2"/>
    <s v="x"/>
    <s v="x"/>
    <n v="1105"/>
    <s v="x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A35958-5261-485A-8F8F-FD0AD2A940DE}" name="Tableau croisé dynamique1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Maintenance">
  <location ref="A3:C7" firstHeaderRow="0" firstDataRow="1" firstDataCol="1"/>
  <pivotFields count="7">
    <pivotField numFmtId="14" showAll="0">
      <items count="5">
        <item x="0"/>
        <item x="1"/>
        <item x="2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numFmtId="44"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T" fld="4" baseField="0" baseItem="0" numFmtId="165"/>
    <dataField name="%" fld="4" showDataAs="percentOfTotal" baseField="1" baseItem="1" numFmtId="10"/>
  </dataFields>
  <formats count="5">
    <format dxfId="1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CC18DA25-B01E-4576-B630-9D503397597D}" sourceName="DATE">
  <pivotTables>
    <pivotTable tabId="109" name="Tableau croisé dynamique1"/>
  </pivotTables>
  <data>
    <tabular pivotCacheId="1509567562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502A9A9-5740-4354-B79C-86794C728917}" cache="Segment_DATE" caption="Année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656675-CF4F-4B48-8D5E-55F83CBFFA45}" name="Tableau1" displayName="Tableau1" ref="B5:H44" totalsRowShown="0" headerRowDxfId="17" headerRowBorderDxfId="26" tableBorderDxfId="27" totalsRowBorderDxfId="25">
  <autoFilter ref="B5:H44" xr:uid="{A8656675-CF4F-4B48-8D5E-55F83CBFFA45}"/>
  <tableColumns count="7">
    <tableColumn id="1" xr3:uid="{2DE017FD-E56C-4827-B9F5-E8B83E3B04D4}" name="DATE" dataDxfId="24"/>
    <tableColumn id="2" xr3:uid="{564CCDEE-326D-4661-8AA3-EBF8490ADA47}" name="TYPE DE MAINTENANCE" dataDxfId="23"/>
    <tableColumn id="3" xr3:uid="{A874FE85-7E0B-4659-9FA1-5E2FEE8A6A71}" name=" PORTES" dataDxfId="22"/>
    <tableColumn id="4" xr3:uid="{4F848D6F-9C6F-49E0-B75E-181A830B951D}" name="DESCRIPTION" dataDxfId="21"/>
    <tableColumn id="5" xr3:uid="{81B37BFB-79AD-4A8D-B27F-9FA5827FBD32}" name="COUT €" dataDxfId="20"/>
    <tableColumn id="6" xr3:uid="{22C13C11-6F3C-4372-AF08-0E346CB29815}" name="AS" dataDxfId="19"/>
    <tableColumn id="7" xr3:uid="{6007BFA4-47F9-4653-9449-076554046755}" name="INVESTISSEMENT" dataDxfId="1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S22"/>
  <sheetViews>
    <sheetView showGridLines="0" zoomScale="110" zoomScaleNormal="110" workbookViewId="0">
      <pane ySplit="8" topLeftCell="A9" activePane="bottomLeft" state="frozen"/>
      <selection activeCell="E31" sqref="E31"/>
      <selection pane="bottomLeft" activeCell="G25" sqref="G25"/>
    </sheetView>
  </sheetViews>
  <sheetFormatPr baseColWidth="10" defaultColWidth="11" defaultRowHeight="12"/>
  <cols>
    <col min="1" max="1" width="3.7109375" style="2" customWidth="1"/>
    <col min="2" max="2" width="11.5703125" style="18" bestFit="1" customWidth="1"/>
    <col min="3" max="3" width="8.42578125" style="2" customWidth="1"/>
    <col min="4" max="4" width="7.42578125" style="2" customWidth="1"/>
    <col min="5" max="5" width="67.7109375" style="20" customWidth="1"/>
    <col min="6" max="6" width="15.140625" style="3" customWidth="1"/>
    <col min="7" max="7" width="12.140625" style="3" customWidth="1"/>
    <col min="8" max="8" width="36.42578125" style="3" customWidth="1"/>
    <col min="9" max="9" width="13.85546875" style="3" customWidth="1"/>
    <col min="10" max="10" width="6.42578125" style="2" hidden="1" customWidth="1"/>
    <col min="11" max="11" width="7.7109375" style="2" customWidth="1"/>
    <col min="12" max="12" width="6.42578125" style="2" hidden="1" customWidth="1"/>
    <col min="13" max="13" width="7.7109375" style="2" customWidth="1"/>
    <col min="14" max="14" width="6.42578125" style="2" hidden="1" customWidth="1"/>
    <col min="15" max="15" width="7.7109375" style="2" customWidth="1"/>
    <col min="16" max="16" width="6.42578125" style="2" hidden="1" customWidth="1"/>
    <col min="17" max="17" width="7.7109375" style="2" customWidth="1"/>
    <col min="18" max="18" width="0.42578125" style="2" customWidth="1"/>
    <col min="19" max="16384" width="11" style="2"/>
  </cols>
  <sheetData>
    <row r="1" spans="2:19">
      <c r="E1" s="19"/>
    </row>
    <row r="2" spans="2:19" ht="15.75">
      <c r="E2" s="6" t="s">
        <v>65</v>
      </c>
      <c r="I2" s="4"/>
    </row>
    <row r="3" spans="2:19" ht="15.75">
      <c r="E3" s="3" t="s">
        <v>64</v>
      </c>
      <c r="F3" s="6"/>
      <c r="G3" s="6"/>
      <c r="H3" s="6"/>
      <c r="J3" s="7"/>
      <c r="K3" s="7"/>
      <c r="L3" s="7"/>
      <c r="M3" s="7"/>
      <c r="N3" s="7"/>
      <c r="O3" s="7"/>
      <c r="P3" s="7"/>
      <c r="Q3" s="7"/>
      <c r="R3" s="7"/>
      <c r="S3" s="7"/>
    </row>
    <row r="4" spans="2:19">
      <c r="E4" s="3">
        <v>2015</v>
      </c>
      <c r="F4" s="24"/>
      <c r="G4" s="24"/>
      <c r="H4" s="24"/>
      <c r="J4" s="8"/>
      <c r="K4" s="8"/>
      <c r="L4" s="8"/>
      <c r="M4" s="8"/>
      <c r="N4" s="8"/>
      <c r="O4" s="8"/>
      <c r="P4" s="8"/>
      <c r="Q4" s="8"/>
      <c r="R4" s="8"/>
      <c r="S4" s="7"/>
    </row>
    <row r="5" spans="2:19">
      <c r="D5" s="105" t="s">
        <v>71</v>
      </c>
      <c r="E5" s="3"/>
      <c r="F5" s="106">
        <v>1611</v>
      </c>
      <c r="G5" s="9"/>
      <c r="H5" s="24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>
      <c r="D6" s="105" t="s">
        <v>106</v>
      </c>
      <c r="F6" s="106">
        <v>2675</v>
      </c>
      <c r="G6" s="10"/>
      <c r="H6" s="24"/>
      <c r="J6" s="7"/>
      <c r="K6" s="7"/>
      <c r="L6" s="7"/>
      <c r="M6" s="7"/>
      <c r="N6" s="7"/>
      <c r="O6" s="7"/>
      <c r="P6" s="7"/>
      <c r="Q6" s="7"/>
      <c r="R6" s="7"/>
      <c r="S6" s="7"/>
    </row>
    <row r="7" spans="2:19" ht="12.75" thickBot="1">
      <c r="D7" s="105" t="s">
        <v>70</v>
      </c>
      <c r="F7" s="106">
        <v>0</v>
      </c>
      <c r="J7" s="25"/>
      <c r="K7" s="189"/>
      <c r="L7" s="189"/>
      <c r="M7" s="189"/>
      <c r="N7" s="189"/>
      <c r="O7" s="189"/>
      <c r="P7" s="189"/>
      <c r="Q7" s="189"/>
      <c r="R7" s="189"/>
      <c r="S7" s="7"/>
    </row>
    <row r="8" spans="2:19" ht="12.75" customHeight="1">
      <c r="B8" s="29" t="s">
        <v>0</v>
      </c>
      <c r="C8" s="30" t="s">
        <v>1</v>
      </c>
      <c r="D8" s="30" t="s">
        <v>2</v>
      </c>
      <c r="E8" s="31" t="s">
        <v>3</v>
      </c>
      <c r="F8" s="32" t="s">
        <v>4</v>
      </c>
      <c r="G8" s="32" t="s">
        <v>5</v>
      </c>
      <c r="H8" s="32" t="s">
        <v>6</v>
      </c>
      <c r="I8" s="33" t="s">
        <v>9</v>
      </c>
      <c r="J8" s="24"/>
      <c r="K8" s="187"/>
      <c r="L8" s="188"/>
      <c r="M8" s="187"/>
      <c r="N8" s="188"/>
      <c r="O8" s="187"/>
      <c r="P8" s="188"/>
      <c r="Q8" s="187"/>
      <c r="R8" s="188"/>
      <c r="S8" s="7"/>
    </row>
    <row r="9" spans="2:19" ht="12.75" customHeight="1">
      <c r="B9" s="134">
        <v>42011</v>
      </c>
      <c r="C9" s="135">
        <f>YEAR(B12)</f>
        <v>2015</v>
      </c>
      <c r="D9" s="135">
        <f t="shared" ref="D9:D11" si="0">MONTH(B9)</f>
        <v>1</v>
      </c>
      <c r="E9" s="136" t="s">
        <v>13</v>
      </c>
      <c r="F9" s="158">
        <v>638</v>
      </c>
      <c r="G9" s="137"/>
      <c r="H9" s="138" t="s">
        <v>8</v>
      </c>
      <c r="I9" s="139">
        <v>42035</v>
      </c>
      <c r="J9" s="24"/>
      <c r="K9" s="23"/>
      <c r="L9" s="24"/>
      <c r="M9" s="23"/>
      <c r="N9" s="24"/>
      <c r="O9" s="23"/>
      <c r="P9" s="24"/>
      <c r="Q9" s="23"/>
      <c r="R9" s="24"/>
      <c r="S9" s="7"/>
    </row>
    <row r="10" spans="2:19" ht="12.75" customHeight="1">
      <c r="B10" s="134">
        <v>42011</v>
      </c>
      <c r="C10" s="135">
        <f t="shared" ref="C10:C11" si="1">YEAR(B13)</f>
        <v>2015</v>
      </c>
      <c r="D10" s="135">
        <f t="shared" si="0"/>
        <v>1</v>
      </c>
      <c r="E10" s="136" t="s">
        <v>14</v>
      </c>
      <c r="F10" s="158">
        <v>645</v>
      </c>
      <c r="G10" s="137"/>
      <c r="H10" s="138" t="s">
        <v>8</v>
      </c>
      <c r="I10" s="139">
        <v>42011</v>
      </c>
      <c r="J10" s="24"/>
      <c r="K10" s="23"/>
      <c r="L10" s="24"/>
      <c r="M10" s="23"/>
      <c r="N10" s="24"/>
      <c r="O10" s="23"/>
      <c r="P10" s="24"/>
      <c r="Q10" s="23"/>
      <c r="R10" s="24"/>
      <c r="S10" s="7"/>
    </row>
    <row r="11" spans="2:19" ht="12.75" customHeight="1">
      <c r="B11" s="134">
        <v>42013</v>
      </c>
      <c r="C11" s="135">
        <f t="shared" si="1"/>
        <v>2015</v>
      </c>
      <c r="D11" s="135">
        <f t="shared" si="0"/>
        <v>1</v>
      </c>
      <c r="E11" s="140" t="s">
        <v>15</v>
      </c>
      <c r="F11" s="158">
        <v>384.96</v>
      </c>
      <c r="G11" s="137"/>
      <c r="H11" s="138" t="s">
        <v>8</v>
      </c>
      <c r="I11" s="139">
        <v>42024</v>
      </c>
      <c r="J11" s="24"/>
      <c r="K11" s="23"/>
      <c r="L11" s="24"/>
      <c r="M11" s="23"/>
      <c r="N11" s="24"/>
      <c r="O11" s="23"/>
      <c r="P11" s="24"/>
      <c r="Q11" s="23"/>
      <c r="R11" s="24"/>
      <c r="S11" s="7"/>
    </row>
    <row r="12" spans="2:19" ht="12.75" customHeight="1">
      <c r="B12" s="134">
        <v>42011</v>
      </c>
      <c r="C12" s="135">
        <f>YEAR(B15)</f>
        <v>2015</v>
      </c>
      <c r="D12" s="135">
        <f>MONTH(B12)</f>
        <v>1</v>
      </c>
      <c r="E12" s="136" t="s">
        <v>7</v>
      </c>
      <c r="F12" s="159">
        <v>1400</v>
      </c>
      <c r="G12" s="141"/>
      <c r="H12" s="138" t="s">
        <v>8</v>
      </c>
      <c r="I12" s="142">
        <f>IF(COUNTA(#REF!)=0,0,1)</f>
        <v>1</v>
      </c>
      <c r="J12" s="24"/>
      <c r="K12" s="23"/>
      <c r="L12" s="24"/>
      <c r="M12" s="23"/>
      <c r="N12" s="24"/>
      <c r="O12" s="23"/>
      <c r="P12" s="24"/>
      <c r="Q12" s="23"/>
      <c r="R12" s="24"/>
      <c r="S12" s="7"/>
    </row>
    <row r="13" spans="2:19" ht="12.75" customHeight="1">
      <c r="B13" s="143">
        <v>42046</v>
      </c>
      <c r="C13" s="135">
        <f t="shared" ref="C13:C20" si="2">YEAR(B13)</f>
        <v>2015</v>
      </c>
      <c r="D13" s="135">
        <f>MONTH(B13)</f>
        <v>2</v>
      </c>
      <c r="E13" s="144" t="s">
        <v>11</v>
      </c>
      <c r="F13" s="160">
        <v>45</v>
      </c>
      <c r="G13" s="145" t="s">
        <v>12</v>
      </c>
      <c r="H13" s="146" t="s">
        <v>10</v>
      </c>
      <c r="I13" s="147">
        <v>42046</v>
      </c>
      <c r="J13" s="24"/>
      <c r="K13" s="23"/>
      <c r="L13" s="24"/>
      <c r="M13" s="23"/>
      <c r="N13" s="24"/>
      <c r="O13" s="23"/>
      <c r="P13" s="24"/>
      <c r="Q13" s="23"/>
      <c r="R13" s="24"/>
      <c r="S13" s="7"/>
    </row>
    <row r="14" spans="2:19" ht="12.75" customHeight="1">
      <c r="B14" s="143">
        <v>42058</v>
      </c>
      <c r="C14" s="135">
        <f t="shared" si="2"/>
        <v>2015</v>
      </c>
      <c r="D14" s="135">
        <f>MONTH(B14)</f>
        <v>2</v>
      </c>
      <c r="E14" s="144" t="s">
        <v>107</v>
      </c>
      <c r="F14" s="160">
        <v>1480</v>
      </c>
      <c r="G14" s="145"/>
      <c r="H14" s="146"/>
      <c r="I14" s="142">
        <f>IF(COUNTA(#REF!)=0,0,1)</f>
        <v>1</v>
      </c>
      <c r="J14" s="24"/>
      <c r="K14" s="23"/>
      <c r="L14" s="24"/>
      <c r="M14" s="23"/>
      <c r="N14" s="24"/>
      <c r="O14" s="23"/>
      <c r="P14" s="24"/>
      <c r="Q14" s="23"/>
      <c r="R14" s="24"/>
      <c r="S14" s="7"/>
    </row>
    <row r="15" spans="2:19" s="5" customFormat="1" ht="14.25">
      <c r="B15" s="148">
        <v>42184</v>
      </c>
      <c r="C15" s="135">
        <f t="shared" si="2"/>
        <v>2015</v>
      </c>
      <c r="D15" s="135">
        <f>MONTH(B15)</f>
        <v>6</v>
      </c>
      <c r="E15" s="144" t="s">
        <v>107</v>
      </c>
      <c r="F15" s="161">
        <v>1950</v>
      </c>
      <c r="G15" s="149"/>
      <c r="H15" s="149"/>
      <c r="I15" s="150">
        <f>IF(COUNTA(#REF!)=0,0,1)</f>
        <v>1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2:19" s="5" customFormat="1" ht="14.25">
      <c r="B16" s="151">
        <v>42256</v>
      </c>
      <c r="C16" s="135">
        <f t="shared" si="2"/>
        <v>2015</v>
      </c>
      <c r="D16" s="135">
        <f t="shared" ref="D16:D20" si="3">MONTH(B16)</f>
        <v>9</v>
      </c>
      <c r="E16" s="144" t="s">
        <v>107</v>
      </c>
      <c r="F16" s="161">
        <v>1214</v>
      </c>
      <c r="G16" s="149"/>
      <c r="H16" s="149"/>
      <c r="I16" s="150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 s="5" customFormat="1" ht="14.25">
      <c r="B17" s="151">
        <v>42257</v>
      </c>
      <c r="C17" s="135">
        <f t="shared" si="2"/>
        <v>2015</v>
      </c>
      <c r="D17" s="135">
        <f t="shared" si="3"/>
        <v>9</v>
      </c>
      <c r="E17" s="144" t="s">
        <v>107</v>
      </c>
      <c r="F17" s="161">
        <v>383</v>
      </c>
      <c r="G17" s="149"/>
      <c r="H17" s="149"/>
      <c r="I17" s="150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 s="5" customFormat="1" ht="14.25">
      <c r="B18" s="151">
        <v>43737</v>
      </c>
      <c r="C18" s="135">
        <f t="shared" si="2"/>
        <v>2019</v>
      </c>
      <c r="D18" s="135">
        <f t="shared" si="3"/>
        <v>9</v>
      </c>
      <c r="E18" s="144" t="s">
        <v>107</v>
      </c>
      <c r="F18" s="161">
        <v>923</v>
      </c>
      <c r="G18" s="149"/>
      <c r="H18" s="149"/>
      <c r="I18" s="150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 s="5" customFormat="1" ht="14.25">
      <c r="B19" s="151">
        <v>42298</v>
      </c>
      <c r="C19" s="157">
        <f t="shared" si="2"/>
        <v>2015</v>
      </c>
      <c r="D19" s="157">
        <f t="shared" si="3"/>
        <v>10</v>
      </c>
      <c r="E19" s="144" t="s">
        <v>107</v>
      </c>
      <c r="F19" s="161">
        <v>1489</v>
      </c>
      <c r="G19" s="149"/>
      <c r="H19" s="149"/>
      <c r="I19" s="150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 s="5" customFormat="1" ht="14.25">
      <c r="B20" s="151">
        <v>42310</v>
      </c>
      <c r="C20" s="157">
        <f t="shared" si="2"/>
        <v>2015</v>
      </c>
      <c r="D20" s="157">
        <f t="shared" si="3"/>
        <v>11</v>
      </c>
      <c r="E20" s="144" t="s">
        <v>107</v>
      </c>
      <c r="F20" s="161">
        <v>325</v>
      </c>
      <c r="G20" s="149"/>
      <c r="H20" s="149"/>
      <c r="I20" s="150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 s="5" customFormat="1" ht="15" thickBot="1">
      <c r="B21" s="152"/>
      <c r="C21" s="153"/>
      <c r="D21" s="153"/>
      <c r="E21" s="149"/>
      <c r="F21" s="161"/>
      <c r="G21" s="149"/>
      <c r="H21" s="149"/>
      <c r="I21" s="150">
        <f>IF(COUNTA(#REF!)=0,0,1)</f>
        <v>1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s="5" customFormat="1" ht="15.75" thickBot="1">
      <c r="B22" s="154"/>
      <c r="C22" s="155"/>
      <c r="D22" s="155"/>
      <c r="E22" s="156"/>
      <c r="F22" s="162">
        <f>SUM(F9:F21)</f>
        <v>10876.96</v>
      </c>
      <c r="G22" s="156"/>
      <c r="H22" s="156"/>
      <c r="I22" s="150">
        <f>IF(COUNTA(#REF!)=0,0,1)</f>
        <v>1</v>
      </c>
      <c r="J22" s="2"/>
      <c r="K22" s="2"/>
      <c r="L22" s="2"/>
      <c r="M22" s="2"/>
      <c r="N22" s="2"/>
      <c r="O22" s="2"/>
      <c r="P22" s="2"/>
      <c r="Q22" s="2"/>
      <c r="R22" s="2"/>
      <c r="S22" s="2"/>
    </row>
  </sheetData>
  <autoFilter ref="B8:I22" xr:uid="{00000000-0009-0000-0000-000000000000}"/>
  <mergeCells count="8">
    <mergeCell ref="O8:P8"/>
    <mergeCell ref="Q8:R8"/>
    <mergeCell ref="K8:L8"/>
    <mergeCell ref="M8:N8"/>
    <mergeCell ref="M7:N7"/>
    <mergeCell ref="O7:P7"/>
    <mergeCell ref="Q7:R7"/>
    <mergeCell ref="K7:L7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B1:Q83"/>
  <sheetViews>
    <sheetView showGridLines="0" zoomScale="110" zoomScaleNormal="110" workbookViewId="0">
      <pane ySplit="9" topLeftCell="A10" activePane="bottomLeft" state="frozen"/>
      <selection activeCell="E31" sqref="E31"/>
      <selection pane="bottomLeft" activeCell="Q13" sqref="Q13"/>
    </sheetView>
  </sheetViews>
  <sheetFormatPr baseColWidth="10" defaultColWidth="11" defaultRowHeight="12"/>
  <cols>
    <col min="1" max="1" width="3.7109375" style="2" customWidth="1"/>
    <col min="2" max="2" width="13.5703125" style="18" customWidth="1"/>
    <col min="3" max="3" width="8.42578125" style="2" customWidth="1"/>
    <col min="4" max="4" width="9.85546875" style="2" customWidth="1"/>
    <col min="5" max="5" width="65.85546875" style="20" customWidth="1"/>
    <col min="6" max="6" width="15.140625" style="3" customWidth="1"/>
    <col min="7" max="7" width="13.85546875" style="3" customWidth="1"/>
    <col min="8" max="8" width="6.42578125" style="2" hidden="1" customWidth="1"/>
    <col min="9" max="9" width="7.7109375" style="2" customWidth="1"/>
    <col min="10" max="10" width="6.42578125" style="2" hidden="1" customWidth="1"/>
    <col min="11" max="11" width="9.42578125" style="2" customWidth="1"/>
    <col min="12" max="12" width="6.42578125" style="2" hidden="1" customWidth="1"/>
    <col min="13" max="13" width="6.85546875" style="2" customWidth="1"/>
    <col min="14" max="14" width="12.85546875" style="2" customWidth="1"/>
    <col min="15" max="15" width="13.42578125" style="2" customWidth="1"/>
    <col min="16" max="16" width="3.140625" style="2" customWidth="1"/>
    <col min="17" max="16384" width="11" style="2"/>
  </cols>
  <sheetData>
    <row r="1" spans="2:17">
      <c r="E1" s="19"/>
    </row>
    <row r="2" spans="2:17" ht="15.75">
      <c r="E2" s="6" t="s">
        <v>65</v>
      </c>
      <c r="G2" s="4"/>
    </row>
    <row r="3" spans="2:17" ht="15.75">
      <c r="E3" s="3" t="s">
        <v>64</v>
      </c>
      <c r="F3" s="6"/>
      <c r="H3" s="7"/>
      <c r="I3" s="7"/>
      <c r="J3" s="7"/>
      <c r="K3" s="7"/>
      <c r="L3" s="7"/>
      <c r="M3" s="7"/>
      <c r="N3" s="7"/>
      <c r="O3" s="7"/>
      <c r="P3" s="7"/>
      <c r="Q3" s="7"/>
    </row>
    <row r="4" spans="2:17">
      <c r="E4" s="3">
        <v>2016</v>
      </c>
      <c r="F4" s="37"/>
      <c r="H4" s="8"/>
      <c r="I4" s="8"/>
      <c r="J4" s="8"/>
      <c r="K4" s="8"/>
      <c r="L4" s="8"/>
      <c r="M4" s="8"/>
      <c r="N4" s="8"/>
      <c r="O4" s="8"/>
      <c r="P4" s="8"/>
      <c r="Q4" s="7"/>
    </row>
    <row r="5" spans="2:17" ht="15">
      <c r="D5" s="127" t="s">
        <v>71</v>
      </c>
      <c r="E5" s="129"/>
      <c r="F5" s="130">
        <v>1062</v>
      </c>
      <c r="H5" s="7"/>
      <c r="I5" s="7"/>
      <c r="J5" s="7"/>
      <c r="K5" s="7"/>
      <c r="L5" s="7"/>
      <c r="M5" s="7"/>
      <c r="N5" s="7"/>
      <c r="O5" s="7"/>
      <c r="P5" s="7"/>
      <c r="Q5" s="7"/>
    </row>
    <row r="6" spans="2:17" ht="15">
      <c r="D6" s="127" t="s">
        <v>104</v>
      </c>
      <c r="E6" s="131"/>
      <c r="F6" s="130">
        <v>6822.85</v>
      </c>
      <c r="H6" s="7"/>
      <c r="I6" s="7"/>
      <c r="J6" s="7"/>
      <c r="K6" s="7"/>
      <c r="L6" s="7"/>
      <c r="M6" s="7"/>
      <c r="N6" s="7"/>
      <c r="O6" s="7"/>
      <c r="P6" s="7"/>
      <c r="Q6" s="7"/>
    </row>
    <row r="7" spans="2:17" ht="17.25" customHeight="1">
      <c r="D7" s="127" t="s">
        <v>70</v>
      </c>
      <c r="E7" s="131"/>
      <c r="F7" s="130">
        <v>13000</v>
      </c>
      <c r="H7" s="38"/>
      <c r="I7" s="189"/>
      <c r="J7" s="189"/>
      <c r="K7" s="189"/>
      <c r="L7" s="189"/>
      <c r="M7" s="189"/>
      <c r="N7" s="189"/>
      <c r="O7" s="189"/>
      <c r="P7" s="189"/>
      <c r="Q7" s="7"/>
    </row>
    <row r="8" spans="2:17" ht="17.25" customHeight="1" thickBot="1">
      <c r="D8" s="127"/>
      <c r="E8" s="131"/>
      <c r="F8" s="130"/>
      <c r="H8" s="123"/>
      <c r="I8" s="123"/>
      <c r="J8" s="123"/>
      <c r="K8" s="123"/>
      <c r="L8" s="123"/>
      <c r="M8" s="123"/>
      <c r="N8" s="123"/>
      <c r="O8" s="123"/>
      <c r="P8" s="123"/>
      <c r="Q8" s="7"/>
    </row>
    <row r="9" spans="2:17" ht="22.5" customHeight="1">
      <c r="B9" s="86" t="s">
        <v>68</v>
      </c>
      <c r="C9" s="87" t="s">
        <v>67</v>
      </c>
      <c r="D9" s="87" t="s">
        <v>66</v>
      </c>
      <c r="E9" s="88" t="s">
        <v>3</v>
      </c>
      <c r="F9" s="89" t="s">
        <v>4</v>
      </c>
      <c r="G9" s="87" t="s">
        <v>9</v>
      </c>
      <c r="H9" s="37"/>
      <c r="I9" s="187"/>
      <c r="J9" s="188"/>
      <c r="K9" s="190" t="s">
        <v>66</v>
      </c>
      <c r="L9" s="191"/>
      <c r="M9" s="192" t="s">
        <v>84</v>
      </c>
      <c r="N9" s="193"/>
      <c r="O9" s="194" t="s">
        <v>87</v>
      </c>
      <c r="P9" s="195"/>
      <c r="Q9" s="7"/>
    </row>
    <row r="10" spans="2:17" ht="15" customHeight="1">
      <c r="B10" s="64">
        <v>42376</v>
      </c>
      <c r="C10" s="56" t="e">
        <f>YEAR(#REF!)</f>
        <v>#REF!</v>
      </c>
      <c r="D10" s="56">
        <f t="shared" ref="D10:D12" si="0">MONTH(B10)</f>
        <v>1</v>
      </c>
      <c r="E10" s="90" t="s">
        <v>20</v>
      </c>
      <c r="F10" s="91">
        <v>720</v>
      </c>
      <c r="G10" s="92"/>
      <c r="H10" s="37"/>
      <c r="I10" s="36"/>
      <c r="J10" s="37"/>
      <c r="K10" s="125"/>
      <c r="L10" s="12"/>
      <c r="M10" s="132" t="s">
        <v>85</v>
      </c>
      <c r="N10" s="122" t="s">
        <v>86</v>
      </c>
      <c r="O10" s="132" t="s">
        <v>105</v>
      </c>
      <c r="P10" s="37"/>
      <c r="Q10" s="7"/>
    </row>
    <row r="11" spans="2:17" ht="15" customHeight="1">
      <c r="B11" s="55">
        <v>42422</v>
      </c>
      <c r="C11" s="56">
        <f>YEAR(B13)</f>
        <v>2016</v>
      </c>
      <c r="D11" s="56">
        <f t="shared" si="0"/>
        <v>2</v>
      </c>
      <c r="E11" s="93" t="s">
        <v>21</v>
      </c>
      <c r="F11" s="94">
        <v>478.24</v>
      </c>
      <c r="G11" s="92"/>
      <c r="H11" s="37"/>
      <c r="I11" s="36"/>
      <c r="J11" s="37"/>
      <c r="K11" s="110" t="s">
        <v>72</v>
      </c>
      <c r="L11" s="12"/>
      <c r="M11" s="115">
        <v>0</v>
      </c>
      <c r="N11" s="115">
        <v>0</v>
      </c>
      <c r="O11" s="115">
        <v>0</v>
      </c>
      <c r="P11" s="37"/>
      <c r="Q11" s="7"/>
    </row>
    <row r="12" spans="2:17" ht="15" customHeight="1">
      <c r="B12" s="62">
        <v>42444</v>
      </c>
      <c r="C12" s="56">
        <f>YEAR(B14)</f>
        <v>2016</v>
      </c>
      <c r="D12" s="56">
        <f t="shared" si="0"/>
        <v>3</v>
      </c>
      <c r="E12" s="93" t="s">
        <v>22</v>
      </c>
      <c r="F12" s="94">
        <v>392</v>
      </c>
      <c r="G12" s="92"/>
      <c r="H12" s="37"/>
      <c r="I12" s="36"/>
      <c r="J12" s="37"/>
      <c r="K12" s="110" t="s">
        <v>73</v>
      </c>
      <c r="L12" s="12"/>
      <c r="M12" s="115">
        <v>0</v>
      </c>
      <c r="N12" s="115">
        <v>0</v>
      </c>
      <c r="O12" s="115">
        <v>0</v>
      </c>
      <c r="P12" s="37"/>
      <c r="Q12" s="7"/>
    </row>
    <row r="13" spans="2:17" ht="15" customHeight="1">
      <c r="B13" s="62">
        <v>42486</v>
      </c>
      <c r="C13" s="56">
        <f t="shared" ref="C13:C22" si="1">YEAR(B13)</f>
        <v>2016</v>
      </c>
      <c r="D13" s="56">
        <f t="shared" ref="D13:D22" si="2">MONTH(B13)</f>
        <v>4</v>
      </c>
      <c r="E13" s="93" t="s">
        <v>23</v>
      </c>
      <c r="F13" s="94">
        <v>449.5</v>
      </c>
      <c r="G13" s="95"/>
      <c r="H13" s="37"/>
      <c r="I13" s="36"/>
      <c r="J13" s="37"/>
      <c r="K13" s="110" t="s">
        <v>74</v>
      </c>
      <c r="L13" s="12"/>
      <c r="M13" s="115">
        <v>0</v>
      </c>
      <c r="N13" s="115">
        <v>0</v>
      </c>
      <c r="O13" s="115">
        <v>0</v>
      </c>
      <c r="P13" s="37"/>
      <c r="Q13" s="7"/>
    </row>
    <row r="14" spans="2:17" ht="15" customHeight="1">
      <c r="B14" s="75">
        <v>42520</v>
      </c>
      <c r="C14" s="56">
        <f t="shared" si="1"/>
        <v>2016</v>
      </c>
      <c r="D14" s="56">
        <f t="shared" si="2"/>
        <v>5</v>
      </c>
      <c r="E14" s="97" t="s">
        <v>24</v>
      </c>
      <c r="F14" s="98">
        <v>562</v>
      </c>
      <c r="G14" s="96"/>
      <c r="H14" s="37"/>
      <c r="I14" s="36"/>
      <c r="J14" s="37"/>
      <c r="K14" s="110" t="s">
        <v>75</v>
      </c>
      <c r="L14" s="12"/>
      <c r="M14" s="115">
        <v>1214</v>
      </c>
      <c r="N14" s="115">
        <v>0</v>
      </c>
      <c r="O14" s="115">
        <v>320</v>
      </c>
      <c r="P14" s="37"/>
      <c r="Q14" s="7"/>
    </row>
    <row r="15" spans="2:17" ht="15" customHeight="1">
      <c r="B15" s="75">
        <v>42535</v>
      </c>
      <c r="C15" s="56">
        <f t="shared" si="1"/>
        <v>2016</v>
      </c>
      <c r="D15" s="56">
        <f t="shared" si="2"/>
        <v>6</v>
      </c>
      <c r="E15" s="97" t="s">
        <v>25</v>
      </c>
      <c r="F15" s="99">
        <v>3600</v>
      </c>
      <c r="G15" s="95"/>
      <c r="H15" s="37"/>
      <c r="I15" s="36"/>
      <c r="J15" s="37"/>
      <c r="K15" s="110" t="s">
        <v>76</v>
      </c>
      <c r="L15" s="12"/>
      <c r="M15" s="115">
        <v>0</v>
      </c>
      <c r="N15" s="115">
        <v>0</v>
      </c>
      <c r="O15" s="115">
        <v>0</v>
      </c>
      <c r="P15" s="37"/>
      <c r="Q15" s="7"/>
    </row>
    <row r="16" spans="2:17" ht="15" customHeight="1">
      <c r="B16" s="75">
        <v>42552</v>
      </c>
      <c r="C16" s="56">
        <f t="shared" si="1"/>
        <v>2016</v>
      </c>
      <c r="D16" s="56">
        <f t="shared" si="2"/>
        <v>7</v>
      </c>
      <c r="E16" s="100" t="s">
        <v>26</v>
      </c>
      <c r="F16" s="101">
        <v>999</v>
      </c>
      <c r="G16" s="95"/>
      <c r="H16" s="37"/>
      <c r="I16" s="36"/>
      <c r="J16" s="37"/>
      <c r="K16" s="110" t="s">
        <v>77</v>
      </c>
      <c r="L16" s="12"/>
      <c r="M16" s="115">
        <v>0</v>
      </c>
      <c r="N16" s="115">
        <v>0</v>
      </c>
      <c r="O16" s="115">
        <v>0</v>
      </c>
      <c r="P16" s="37"/>
      <c r="Q16" s="7"/>
    </row>
    <row r="17" spans="2:17" ht="15" customHeight="1">
      <c r="B17" s="75">
        <v>42563</v>
      </c>
      <c r="C17" s="56">
        <f t="shared" si="1"/>
        <v>2016</v>
      </c>
      <c r="D17" s="56">
        <f t="shared" si="2"/>
        <v>7</v>
      </c>
      <c r="E17" s="100" t="s">
        <v>27</v>
      </c>
      <c r="F17" s="102">
        <v>680</v>
      </c>
      <c r="G17" s="95"/>
      <c r="H17" s="37"/>
      <c r="I17" s="36"/>
      <c r="J17" s="37"/>
      <c r="K17" s="110" t="s">
        <v>78</v>
      </c>
      <c r="L17" s="12"/>
      <c r="M17" s="115">
        <v>0</v>
      </c>
      <c r="N17" s="115">
        <v>0</v>
      </c>
      <c r="O17" s="115">
        <v>0</v>
      </c>
      <c r="P17" s="37"/>
      <c r="Q17" s="7"/>
    </row>
    <row r="18" spans="2:17" ht="15" customHeight="1">
      <c r="B18" s="75">
        <v>42664</v>
      </c>
      <c r="C18" s="56">
        <f t="shared" si="1"/>
        <v>2016</v>
      </c>
      <c r="D18" s="56">
        <f t="shared" si="2"/>
        <v>10</v>
      </c>
      <c r="E18" s="97" t="s">
        <v>28</v>
      </c>
      <c r="F18" s="98">
        <v>1295</v>
      </c>
      <c r="G18" s="95"/>
      <c r="H18" s="37"/>
      <c r="I18" s="36"/>
      <c r="J18" s="37"/>
      <c r="K18" s="110" t="s">
        <v>79</v>
      </c>
      <c r="L18" s="12"/>
      <c r="M18" s="115">
        <v>0</v>
      </c>
      <c r="N18" s="115">
        <v>0</v>
      </c>
      <c r="O18" s="115">
        <v>382</v>
      </c>
      <c r="P18" s="37"/>
      <c r="Q18" s="7"/>
    </row>
    <row r="19" spans="2:17" ht="15" customHeight="1">
      <c r="B19" s="75">
        <v>42681</v>
      </c>
      <c r="C19" s="56">
        <f t="shared" si="1"/>
        <v>2016</v>
      </c>
      <c r="D19" s="56">
        <f t="shared" si="2"/>
        <v>11</v>
      </c>
      <c r="E19" s="79" t="s">
        <v>29</v>
      </c>
      <c r="F19" s="103">
        <v>593.24</v>
      </c>
      <c r="G19" s="95"/>
      <c r="H19" s="37"/>
      <c r="I19" s="36"/>
      <c r="J19" s="37"/>
      <c r="K19" s="110" t="s">
        <v>80</v>
      </c>
      <c r="L19" s="12"/>
      <c r="M19" s="115">
        <v>0</v>
      </c>
      <c r="N19" s="115">
        <v>0</v>
      </c>
      <c r="O19" s="115">
        <v>360</v>
      </c>
      <c r="P19" s="37"/>
      <c r="Q19" s="7"/>
    </row>
    <row r="20" spans="2:17" ht="15" customHeight="1">
      <c r="B20" s="75">
        <v>42690</v>
      </c>
      <c r="C20" s="56">
        <f t="shared" si="1"/>
        <v>2016</v>
      </c>
      <c r="D20" s="56">
        <f t="shared" si="2"/>
        <v>11</v>
      </c>
      <c r="E20" s="79" t="s">
        <v>30</v>
      </c>
      <c r="F20" s="103">
        <v>594</v>
      </c>
      <c r="G20" s="95"/>
      <c r="H20" s="37"/>
      <c r="I20" s="36"/>
      <c r="J20" s="37"/>
      <c r="K20" s="110" t="s">
        <v>81</v>
      </c>
      <c r="L20" s="12"/>
      <c r="M20" s="115">
        <v>1214</v>
      </c>
      <c r="N20" s="115">
        <f>3080+1314.85</f>
        <v>4394.8500000000004</v>
      </c>
      <c r="O20" s="115">
        <v>0</v>
      </c>
      <c r="P20" s="37"/>
      <c r="Q20" s="7"/>
    </row>
    <row r="21" spans="2:17" ht="15" customHeight="1">
      <c r="B21" s="75">
        <v>42703</v>
      </c>
      <c r="C21" s="56">
        <f t="shared" si="1"/>
        <v>2016</v>
      </c>
      <c r="D21" s="56">
        <f t="shared" si="2"/>
        <v>11</v>
      </c>
      <c r="E21" s="79" t="s">
        <v>31</v>
      </c>
      <c r="F21" s="103">
        <v>2500</v>
      </c>
      <c r="G21" s="95"/>
      <c r="H21" s="37"/>
      <c r="I21" s="36"/>
      <c r="J21" s="37"/>
      <c r="K21" s="110" t="s">
        <v>82</v>
      </c>
      <c r="L21" s="12"/>
      <c r="M21" s="115">
        <v>0</v>
      </c>
      <c r="N21" s="115">
        <v>0</v>
      </c>
      <c r="O21" s="115">
        <v>0</v>
      </c>
      <c r="P21" s="37"/>
      <c r="Q21" s="7"/>
    </row>
    <row r="22" spans="2:17" ht="15" customHeight="1">
      <c r="B22" s="75">
        <v>42709</v>
      </c>
      <c r="C22" s="56">
        <f t="shared" si="1"/>
        <v>2016</v>
      </c>
      <c r="D22" s="56">
        <f t="shared" si="2"/>
        <v>12</v>
      </c>
      <c r="E22" s="79" t="s">
        <v>32</v>
      </c>
      <c r="F22" s="103">
        <v>784</v>
      </c>
      <c r="G22" s="95"/>
      <c r="H22" s="37"/>
      <c r="I22" s="36"/>
      <c r="J22" s="37"/>
      <c r="K22" s="110" t="s">
        <v>83</v>
      </c>
      <c r="L22" s="12"/>
      <c r="M22" s="115">
        <v>0</v>
      </c>
      <c r="N22" s="115">
        <v>0</v>
      </c>
      <c r="O22" s="115">
        <v>0</v>
      </c>
      <c r="P22" s="37"/>
      <c r="Q22" s="7"/>
    </row>
    <row r="23" spans="2:17" ht="15" customHeight="1" thickBot="1">
      <c r="B23" s="81"/>
      <c r="C23" s="82"/>
      <c r="D23" s="82"/>
      <c r="E23" s="83"/>
      <c r="F23" s="104">
        <f>SUM(F10:F22)</f>
        <v>13646.98</v>
      </c>
      <c r="G23" s="80">
        <f>IF(COUNTA(#REF!)=0,0,1)</f>
        <v>1</v>
      </c>
      <c r="M23" s="127" t="s">
        <v>89</v>
      </c>
      <c r="N23" s="133">
        <f>SUM(M10:N21)</f>
        <v>6822.85</v>
      </c>
      <c r="O23" s="133">
        <f>SUM(O11:O22)</f>
        <v>1062</v>
      </c>
    </row>
    <row r="24" spans="2:17" ht="11.25" customHeight="1"/>
    <row r="25" spans="2:17" ht="16.5" customHeight="1"/>
    <row r="26" spans="2:17" ht="16.5" customHeight="1"/>
    <row r="27" spans="2:17" ht="16.5" customHeight="1"/>
    <row r="28" spans="2:17" ht="16.5" customHeight="1"/>
    <row r="29" spans="2:17" ht="16.5" customHeight="1"/>
    <row r="30" spans="2:17" ht="16.5" customHeight="1"/>
    <row r="31" spans="2:17" ht="16.5" customHeight="1"/>
    <row r="32" spans="2:1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66" spans="2:17" s="5" customFormat="1">
      <c r="B66" s="18"/>
      <c r="C66" s="2"/>
      <c r="D66" s="2"/>
      <c r="E66" s="20"/>
      <c r="F66" s="3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2:17" s="5" customFormat="1">
      <c r="B67" s="18"/>
      <c r="C67" s="2"/>
      <c r="D67" s="2"/>
      <c r="E67" s="20"/>
      <c r="F67" s="3"/>
      <c r="G67" s="3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2:17" s="5" customFormat="1">
      <c r="B68" s="18"/>
      <c r="C68" s="2"/>
      <c r="D68" s="2"/>
      <c r="E68" s="20"/>
      <c r="F68" s="3"/>
      <c r="G68" s="3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2:17" s="5" customFormat="1">
      <c r="B69" s="18"/>
      <c r="C69" s="2"/>
      <c r="D69" s="2"/>
      <c r="E69" s="20"/>
      <c r="F69" s="3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2:17" s="5" customFormat="1">
      <c r="B70" s="18"/>
      <c r="C70" s="2"/>
      <c r="D70" s="2"/>
      <c r="E70" s="20"/>
      <c r="F70" s="3"/>
      <c r="G70" s="3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2:17" s="5" customFormat="1">
      <c r="B71" s="18"/>
      <c r="C71" s="2"/>
      <c r="D71" s="2"/>
      <c r="E71" s="20"/>
      <c r="F71" s="3"/>
      <c r="G71" s="3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2:17" s="5" customFormat="1">
      <c r="B72" s="18"/>
      <c r="C72" s="2"/>
      <c r="D72" s="2"/>
      <c r="E72" s="20"/>
      <c r="F72" s="3"/>
      <c r="G72" s="3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2:17" s="5" customFormat="1">
      <c r="B73" s="18"/>
      <c r="C73" s="2"/>
      <c r="D73" s="2"/>
      <c r="E73" s="20"/>
      <c r="F73" s="3"/>
      <c r="G73" s="3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2:17" s="5" customFormat="1">
      <c r="B74" s="18"/>
      <c r="C74" s="2"/>
      <c r="D74" s="2"/>
      <c r="E74" s="20"/>
      <c r="F74" s="3"/>
      <c r="G74" s="3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2:17" s="5" customFormat="1">
      <c r="B75" s="18"/>
      <c r="C75" s="2"/>
      <c r="D75" s="2"/>
      <c r="E75" s="20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2:17" s="5" customFormat="1">
      <c r="B76" s="18"/>
      <c r="C76" s="2"/>
      <c r="D76" s="2"/>
      <c r="E76" s="20"/>
      <c r="F76" s="3"/>
      <c r="G76" s="3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2:17" s="5" customFormat="1">
      <c r="B77" s="18"/>
      <c r="C77" s="2"/>
      <c r="D77" s="2"/>
      <c r="E77" s="20"/>
      <c r="F77" s="3"/>
      <c r="G77" s="3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2:17" s="5" customFormat="1">
      <c r="B78" s="18"/>
      <c r="C78" s="2"/>
      <c r="D78" s="2"/>
      <c r="E78" s="20"/>
      <c r="F78" s="3"/>
      <c r="G78" s="3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2:17" s="5" customFormat="1">
      <c r="B79" s="18"/>
      <c r="C79" s="2"/>
      <c r="D79" s="2"/>
      <c r="E79" s="20"/>
      <c r="F79" s="3"/>
      <c r="G79" s="3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2:17" s="5" customFormat="1">
      <c r="B80" s="18"/>
      <c r="C80" s="2"/>
      <c r="D80" s="2"/>
      <c r="E80" s="20"/>
      <c r="F80" s="3"/>
      <c r="G80" s="3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2:17" s="5" customFormat="1">
      <c r="B81" s="18"/>
      <c r="C81" s="2"/>
      <c r="D81" s="2"/>
      <c r="E81" s="20"/>
      <c r="F81" s="3"/>
      <c r="G81" s="3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2:17" s="5" customFormat="1">
      <c r="B82" s="18"/>
      <c r="C82" s="2"/>
      <c r="D82" s="2"/>
      <c r="E82" s="20"/>
      <c r="F82" s="3"/>
      <c r="G82" s="3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2:17" s="5" customFormat="1">
      <c r="B83" s="18"/>
      <c r="C83" s="2"/>
      <c r="D83" s="2"/>
      <c r="E83" s="20"/>
      <c r="F83" s="3"/>
      <c r="G83" s="3"/>
      <c r="H83" s="2"/>
      <c r="I83" s="2"/>
      <c r="J83" s="2"/>
      <c r="K83" s="2"/>
      <c r="L83" s="2"/>
      <c r="M83" s="2"/>
      <c r="N83" s="2"/>
      <c r="O83" s="2"/>
      <c r="P83" s="2"/>
      <c r="Q83" s="2"/>
    </row>
  </sheetData>
  <autoFilter ref="B9:G23" xr:uid="{00000000-0009-0000-0000-000001000000}"/>
  <mergeCells count="8">
    <mergeCell ref="I7:J7"/>
    <mergeCell ref="K7:L7"/>
    <mergeCell ref="M7:N7"/>
    <mergeCell ref="O7:P7"/>
    <mergeCell ref="I9:J9"/>
    <mergeCell ref="K9:L9"/>
    <mergeCell ref="M9:N9"/>
    <mergeCell ref="O9:P9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S25"/>
  <sheetViews>
    <sheetView showGridLines="0" topLeftCell="E1" zoomScale="110" zoomScaleNormal="110" workbookViewId="0">
      <pane ySplit="9" topLeftCell="A10" activePane="bottomLeft" state="frozen"/>
      <selection activeCell="E31" sqref="E31"/>
      <selection pane="bottomLeft" activeCell="N25" sqref="N25"/>
    </sheetView>
  </sheetViews>
  <sheetFormatPr baseColWidth="10" defaultColWidth="11" defaultRowHeight="12"/>
  <cols>
    <col min="1" max="1" width="3.7109375" style="2" customWidth="1"/>
    <col min="2" max="2" width="12.85546875" style="18" bestFit="1" customWidth="1"/>
    <col min="3" max="3" width="8.42578125" style="2" customWidth="1"/>
    <col min="4" max="4" width="7.42578125" style="2" customWidth="1"/>
    <col min="5" max="5" width="65.85546875" style="20" customWidth="1"/>
    <col min="6" max="6" width="15.140625" style="3" customWidth="1"/>
    <col min="7" max="7" width="12.140625" style="3" customWidth="1"/>
    <col min="8" max="8" width="15.7109375" style="3" customWidth="1"/>
    <col min="9" max="9" width="13.85546875" style="3" customWidth="1"/>
    <col min="10" max="10" width="6.42578125" style="2" hidden="1" customWidth="1"/>
    <col min="11" max="11" width="11.5703125" style="2" customWidth="1"/>
    <col min="12" max="12" width="12.28515625" style="2" customWidth="1"/>
    <col min="13" max="13" width="9.42578125" style="2" customWidth="1"/>
    <col min="14" max="15" width="10.5703125" style="2" customWidth="1"/>
    <col min="16" max="16" width="2" style="2" customWidth="1"/>
    <col min="17" max="17" width="7.7109375" style="2" customWidth="1"/>
    <col min="18" max="18" width="0.42578125" style="2" customWidth="1"/>
    <col min="19" max="16384" width="11" style="2"/>
  </cols>
  <sheetData>
    <row r="1" spans="2:19">
      <c r="E1" s="19"/>
      <c r="G1" s="2"/>
      <c r="H1" s="2"/>
      <c r="I1" s="2"/>
    </row>
    <row r="2" spans="2:19" ht="15.75">
      <c r="E2" s="6" t="s">
        <v>65</v>
      </c>
      <c r="G2" s="2"/>
      <c r="H2" s="2"/>
      <c r="I2" s="2"/>
    </row>
    <row r="3" spans="2:19" ht="15.75">
      <c r="E3" s="3" t="s">
        <v>64</v>
      </c>
      <c r="F3" s="6"/>
      <c r="G3" s="7"/>
      <c r="H3" s="2"/>
      <c r="I3" s="2"/>
    </row>
    <row r="4" spans="2:19">
      <c r="E4" s="3">
        <v>2017</v>
      </c>
      <c r="F4" s="28"/>
      <c r="G4" s="7"/>
      <c r="H4" s="2"/>
      <c r="I4" s="2"/>
    </row>
    <row r="5" spans="2:19" ht="15">
      <c r="E5" s="127" t="s">
        <v>71</v>
      </c>
      <c r="F5" s="129"/>
      <c r="G5" s="130">
        <v>2149.9499999999998</v>
      </c>
      <c r="H5" s="2"/>
      <c r="I5" s="2"/>
    </row>
    <row r="6" spans="2:19" ht="15">
      <c r="E6" s="127" t="s">
        <v>103</v>
      </c>
      <c r="F6" s="131"/>
      <c r="G6" s="130">
        <v>8644</v>
      </c>
      <c r="H6" s="2"/>
      <c r="I6" s="2"/>
    </row>
    <row r="7" spans="2:19" ht="15">
      <c r="E7" s="127" t="s">
        <v>70</v>
      </c>
      <c r="F7" s="131"/>
      <c r="G7" s="130">
        <v>9370</v>
      </c>
      <c r="J7" s="26"/>
      <c r="K7" s="189"/>
      <c r="L7" s="189"/>
      <c r="M7" s="189"/>
      <c r="N7" s="189"/>
      <c r="O7" s="189"/>
      <c r="P7" s="189"/>
      <c r="Q7" s="189"/>
      <c r="R7" s="189"/>
      <c r="S7" s="7"/>
    </row>
    <row r="8" spans="2:19" ht="12.75" thickBot="1">
      <c r="E8" s="105"/>
      <c r="F8" s="20"/>
      <c r="G8" s="106"/>
      <c r="J8" s="107"/>
      <c r="K8" s="107"/>
      <c r="L8" s="107"/>
      <c r="M8" s="107"/>
      <c r="N8" s="107"/>
      <c r="O8" s="107"/>
      <c r="P8" s="107"/>
      <c r="Q8" s="107"/>
      <c r="R8" s="107"/>
      <c r="S8" s="7"/>
    </row>
    <row r="9" spans="2:19" ht="12.75" customHeight="1">
      <c r="B9" s="29" t="s">
        <v>0</v>
      </c>
      <c r="C9" s="30" t="s">
        <v>1</v>
      </c>
      <c r="D9" s="30" t="s">
        <v>2</v>
      </c>
      <c r="E9" s="31" t="s">
        <v>3</v>
      </c>
      <c r="F9" s="32" t="s">
        <v>4</v>
      </c>
      <c r="G9" s="32" t="s">
        <v>5</v>
      </c>
      <c r="H9" s="32" t="s">
        <v>6</v>
      </c>
      <c r="I9" s="33" t="s">
        <v>9</v>
      </c>
      <c r="J9" s="28"/>
      <c r="K9" s="187"/>
      <c r="L9" s="188"/>
      <c r="M9" s="187"/>
      <c r="N9" s="188"/>
      <c r="O9" s="187"/>
      <c r="P9" s="188"/>
      <c r="Q9" s="187"/>
      <c r="R9" s="188"/>
      <c r="S9" s="7"/>
    </row>
    <row r="10" spans="2:19" ht="12.75" customHeight="1">
      <c r="B10" s="17">
        <v>42745</v>
      </c>
      <c r="C10" s="16">
        <f t="shared" ref="C10:C14" si="0">YEAR(B10)</f>
        <v>2017</v>
      </c>
      <c r="D10" s="16">
        <f t="shared" ref="D10:D12" si="1">MONTH(B10)</f>
        <v>1</v>
      </c>
      <c r="E10" s="42" t="s">
        <v>16</v>
      </c>
      <c r="F10" s="44">
        <v>1107</v>
      </c>
      <c r="G10" s="35"/>
      <c r="H10" s="34" t="s">
        <v>19</v>
      </c>
      <c r="I10" s="39">
        <v>42768</v>
      </c>
      <c r="J10" s="28"/>
      <c r="K10" s="27"/>
      <c r="L10" s="198" t="s">
        <v>102</v>
      </c>
      <c r="M10" s="196" t="s">
        <v>84</v>
      </c>
      <c r="N10" s="196"/>
      <c r="O10" s="197" t="s">
        <v>87</v>
      </c>
      <c r="P10" s="28"/>
      <c r="Q10" s="27"/>
      <c r="R10" s="28"/>
      <c r="S10" s="7"/>
    </row>
    <row r="11" spans="2:19" ht="12.75" customHeight="1">
      <c r="B11" s="15">
        <v>42796</v>
      </c>
      <c r="C11" s="16">
        <f t="shared" si="0"/>
        <v>2017</v>
      </c>
      <c r="D11" s="16">
        <f t="shared" si="1"/>
        <v>3</v>
      </c>
      <c r="E11" s="43" t="s">
        <v>17</v>
      </c>
      <c r="F11" s="45">
        <v>940</v>
      </c>
      <c r="G11" s="35"/>
      <c r="H11" s="34" t="s">
        <v>19</v>
      </c>
      <c r="I11" s="39">
        <v>42839</v>
      </c>
      <c r="J11" s="28"/>
      <c r="K11" s="27"/>
      <c r="L11" s="199"/>
      <c r="M11" s="196"/>
      <c r="N11" s="196"/>
      <c r="O11" s="197"/>
      <c r="P11" s="28"/>
      <c r="Q11" s="27"/>
      <c r="R11" s="28"/>
      <c r="S11" s="7"/>
    </row>
    <row r="12" spans="2:19" ht="12.75" customHeight="1">
      <c r="B12" s="55">
        <v>42811</v>
      </c>
      <c r="C12" s="56">
        <f t="shared" si="0"/>
        <v>2017</v>
      </c>
      <c r="D12" s="56">
        <f t="shared" si="1"/>
        <v>3</v>
      </c>
      <c r="E12" s="57" t="s">
        <v>18</v>
      </c>
      <c r="F12" s="58">
        <v>573</v>
      </c>
      <c r="G12" s="59"/>
      <c r="H12" s="60" t="s">
        <v>19</v>
      </c>
      <c r="I12" s="61">
        <v>42839</v>
      </c>
      <c r="J12" s="28"/>
      <c r="K12" s="27"/>
      <c r="L12" s="125"/>
      <c r="M12" s="132" t="s">
        <v>85</v>
      </c>
      <c r="N12" s="122" t="s">
        <v>86</v>
      </c>
      <c r="O12" s="132" t="s">
        <v>88</v>
      </c>
      <c r="P12" s="28"/>
      <c r="Q12" s="27"/>
      <c r="R12" s="28"/>
      <c r="S12" s="7"/>
    </row>
    <row r="13" spans="2:19" ht="12.75" customHeight="1">
      <c r="B13" s="62">
        <v>42822</v>
      </c>
      <c r="C13" s="56">
        <f t="shared" si="0"/>
        <v>2017</v>
      </c>
      <c r="D13" s="56">
        <f>MONTH(B13)</f>
        <v>3</v>
      </c>
      <c r="E13" s="57" t="s">
        <v>34</v>
      </c>
      <c r="F13" s="58">
        <v>619.49</v>
      </c>
      <c r="G13" s="63"/>
      <c r="H13" s="60" t="s">
        <v>19</v>
      </c>
      <c r="I13" s="61">
        <v>42839</v>
      </c>
      <c r="J13" s="28"/>
      <c r="K13" s="27"/>
      <c r="L13" s="124" t="s">
        <v>72</v>
      </c>
      <c r="M13" s="126">
        <v>0</v>
      </c>
      <c r="N13" s="124">
        <v>0</v>
      </c>
      <c r="O13" s="115">
        <v>0</v>
      </c>
      <c r="P13" s="28"/>
      <c r="Q13" s="27"/>
      <c r="R13" s="28"/>
      <c r="S13" s="7"/>
    </row>
    <row r="14" spans="2:19" ht="12.75" customHeight="1">
      <c r="B14" s="64">
        <v>42757</v>
      </c>
      <c r="C14" s="56">
        <f t="shared" si="0"/>
        <v>2017</v>
      </c>
      <c r="D14" s="56">
        <f>MONTH(B14)</f>
        <v>1</v>
      </c>
      <c r="E14" s="65" t="s">
        <v>36</v>
      </c>
      <c r="F14" s="66">
        <v>2500</v>
      </c>
      <c r="G14" s="67"/>
      <c r="H14" s="60" t="s">
        <v>19</v>
      </c>
      <c r="I14" s="61">
        <v>42810</v>
      </c>
      <c r="J14" s="28"/>
      <c r="K14" s="27"/>
      <c r="L14" s="124" t="s">
        <v>73</v>
      </c>
      <c r="M14" s="126">
        <v>0</v>
      </c>
      <c r="N14" s="124">
        <v>0</v>
      </c>
      <c r="O14" s="115">
        <v>0</v>
      </c>
      <c r="P14" s="28"/>
      <c r="Q14" s="27"/>
      <c r="R14" s="28"/>
      <c r="S14" s="7"/>
    </row>
    <row r="15" spans="2:19" ht="12.75" customHeight="1">
      <c r="B15" s="64">
        <v>42844</v>
      </c>
      <c r="C15" s="56">
        <f t="shared" ref="C15:C22" si="2">YEAR(B15)</f>
        <v>2017</v>
      </c>
      <c r="D15" s="56">
        <f t="shared" ref="D15:D22" si="3">MONTH(B15)</f>
        <v>4</v>
      </c>
      <c r="E15" s="68" t="s">
        <v>33</v>
      </c>
      <c r="F15" s="66">
        <v>409</v>
      </c>
      <c r="G15" s="67"/>
      <c r="H15" s="60" t="s">
        <v>19</v>
      </c>
      <c r="I15" s="61">
        <v>42839</v>
      </c>
      <c r="J15" s="28"/>
      <c r="K15" s="27"/>
      <c r="L15" s="124" t="s">
        <v>74</v>
      </c>
      <c r="M15" s="126">
        <v>0</v>
      </c>
      <c r="N15" s="124">
        <v>0</v>
      </c>
      <c r="O15" s="115">
        <v>0</v>
      </c>
      <c r="P15" s="28"/>
      <c r="Q15" s="27"/>
      <c r="R15" s="28"/>
      <c r="S15" s="7"/>
    </row>
    <row r="16" spans="2:19" ht="12.75" customHeight="1">
      <c r="B16" s="64">
        <v>42999</v>
      </c>
      <c r="C16" s="56">
        <f t="shared" si="2"/>
        <v>2017</v>
      </c>
      <c r="D16" s="56">
        <f t="shared" si="3"/>
        <v>9</v>
      </c>
      <c r="E16" s="68" t="s">
        <v>35</v>
      </c>
      <c r="F16" s="66">
        <v>452</v>
      </c>
      <c r="G16" s="67" t="s">
        <v>37</v>
      </c>
      <c r="H16" s="60" t="s">
        <v>19</v>
      </c>
      <c r="I16" s="69">
        <v>42999</v>
      </c>
      <c r="J16" s="28"/>
      <c r="K16" s="27"/>
      <c r="L16" s="124" t="s">
        <v>75</v>
      </c>
      <c r="M16" s="126">
        <v>1471</v>
      </c>
      <c r="N16" s="124">
        <v>0</v>
      </c>
      <c r="O16" s="115">
        <v>837.55</v>
      </c>
      <c r="P16" s="28"/>
      <c r="Q16" s="27"/>
      <c r="R16" s="28"/>
      <c r="S16" s="7"/>
    </row>
    <row r="17" spans="2:19" ht="12.75" customHeight="1">
      <c r="B17" s="64">
        <v>42999</v>
      </c>
      <c r="C17" s="56">
        <f t="shared" si="2"/>
        <v>2017</v>
      </c>
      <c r="D17" s="56">
        <f t="shared" si="3"/>
        <v>9</v>
      </c>
      <c r="E17" s="68" t="s">
        <v>38</v>
      </c>
      <c r="F17" s="66">
        <v>1063</v>
      </c>
      <c r="G17" s="67"/>
      <c r="H17" s="60" t="s">
        <v>19</v>
      </c>
      <c r="I17" s="70" t="s">
        <v>41</v>
      </c>
      <c r="J17" s="28"/>
      <c r="K17" s="27"/>
      <c r="L17" s="124" t="s">
        <v>76</v>
      </c>
      <c r="M17" s="126">
        <v>0</v>
      </c>
      <c r="N17" s="124">
        <v>0</v>
      </c>
      <c r="O17" s="115">
        <v>0</v>
      </c>
      <c r="P17" s="28"/>
      <c r="Q17" s="27"/>
      <c r="R17" s="28"/>
      <c r="S17" s="7"/>
    </row>
    <row r="18" spans="2:19" ht="12.75" customHeight="1">
      <c r="B18" s="64">
        <v>43004</v>
      </c>
      <c r="C18" s="56">
        <f t="shared" si="2"/>
        <v>2017</v>
      </c>
      <c r="D18" s="56">
        <f t="shared" si="3"/>
        <v>9</v>
      </c>
      <c r="E18" s="68" t="s">
        <v>39</v>
      </c>
      <c r="F18" s="66">
        <v>897</v>
      </c>
      <c r="G18" s="67"/>
      <c r="H18" s="60" t="s">
        <v>19</v>
      </c>
      <c r="I18" s="71">
        <f>IF(COUNTA(#REF!)=0,0,1)</f>
        <v>1</v>
      </c>
      <c r="J18" s="28"/>
      <c r="K18" s="27"/>
      <c r="L18" s="124" t="s">
        <v>77</v>
      </c>
      <c r="M18" s="126">
        <v>0</v>
      </c>
      <c r="N18" s="124">
        <v>0</v>
      </c>
      <c r="O18" s="115">
        <v>0</v>
      </c>
      <c r="P18" s="28"/>
      <c r="Q18" s="27"/>
      <c r="R18" s="28"/>
      <c r="S18" s="7"/>
    </row>
    <row r="19" spans="2:19" ht="12.75" customHeight="1">
      <c r="B19" s="64">
        <v>43013</v>
      </c>
      <c r="C19" s="56">
        <f t="shared" si="2"/>
        <v>2017</v>
      </c>
      <c r="D19" s="56">
        <f t="shared" si="3"/>
        <v>10</v>
      </c>
      <c r="E19" s="68" t="s">
        <v>40</v>
      </c>
      <c r="F19" s="66">
        <v>619.65</v>
      </c>
      <c r="G19" s="72"/>
      <c r="H19" s="60" t="s">
        <v>19</v>
      </c>
      <c r="I19" s="71">
        <f>IF(COUNTA(#REF!)=0,0,1)</f>
        <v>1</v>
      </c>
      <c r="J19" s="28"/>
      <c r="K19" s="27"/>
      <c r="L19" s="124" t="s">
        <v>78</v>
      </c>
      <c r="M19" s="126">
        <v>0</v>
      </c>
      <c r="N19" s="124">
        <v>0</v>
      </c>
      <c r="O19" s="115">
        <v>0</v>
      </c>
      <c r="P19" s="28"/>
      <c r="Q19" s="27"/>
      <c r="R19" s="28"/>
      <c r="S19" s="7"/>
    </row>
    <row r="20" spans="2:19" ht="12.75" customHeight="1">
      <c r="B20" s="64">
        <v>43045</v>
      </c>
      <c r="C20" s="56">
        <f t="shared" si="2"/>
        <v>2017</v>
      </c>
      <c r="D20" s="56">
        <f t="shared" si="3"/>
        <v>11</v>
      </c>
      <c r="E20" s="68" t="s">
        <v>42</v>
      </c>
      <c r="F20" s="66">
        <v>542</v>
      </c>
      <c r="G20" s="73"/>
      <c r="H20" s="60" t="s">
        <v>19</v>
      </c>
      <c r="I20" s="71">
        <f>IF(COUNTA(#REF!)=0,0,1)</f>
        <v>1</v>
      </c>
      <c r="J20" s="28"/>
      <c r="K20" s="27"/>
      <c r="L20" s="124" t="s">
        <v>99</v>
      </c>
      <c r="M20" s="126">
        <v>0</v>
      </c>
      <c r="N20" s="124">
        <v>0</v>
      </c>
      <c r="O20" s="115">
        <v>0</v>
      </c>
      <c r="P20" s="28"/>
      <c r="Q20" s="27"/>
      <c r="R20" s="28"/>
      <c r="S20" s="7"/>
    </row>
    <row r="21" spans="2:19" ht="12.75" customHeight="1">
      <c r="B21" s="64">
        <v>43004</v>
      </c>
      <c r="C21" s="56">
        <f t="shared" si="2"/>
        <v>2017</v>
      </c>
      <c r="D21" s="56">
        <f t="shared" si="3"/>
        <v>9</v>
      </c>
      <c r="E21" s="68" t="s">
        <v>98</v>
      </c>
      <c r="F21" s="66">
        <v>902.22</v>
      </c>
      <c r="G21" s="73"/>
      <c r="H21" s="74"/>
      <c r="I21" s="71">
        <f>IF(COUNTA(#REF!)=0,0,1)</f>
        <v>1</v>
      </c>
      <c r="J21" s="28"/>
      <c r="K21" s="27"/>
      <c r="L21" s="124" t="s">
        <v>80</v>
      </c>
      <c r="M21" s="126">
        <v>0</v>
      </c>
      <c r="N21" s="124">
        <v>825.59</v>
      </c>
      <c r="O21" s="115">
        <f>859.94+452.46</f>
        <v>1312.4</v>
      </c>
      <c r="P21" s="28"/>
      <c r="Q21" s="27"/>
      <c r="R21" s="28"/>
      <c r="S21" s="7"/>
    </row>
    <row r="22" spans="2:19" ht="15">
      <c r="B22" s="75">
        <v>42903</v>
      </c>
      <c r="C22" s="56">
        <f t="shared" si="2"/>
        <v>2017</v>
      </c>
      <c r="D22" s="56">
        <f t="shared" si="3"/>
        <v>6</v>
      </c>
      <c r="E22" s="77" t="s">
        <v>97</v>
      </c>
      <c r="F22" s="78">
        <v>479.68</v>
      </c>
      <c r="G22" s="79"/>
      <c r="H22" s="79"/>
      <c r="I22" s="80">
        <f>IF(COUNTA(#REF!)=0,0,1)</f>
        <v>1</v>
      </c>
      <c r="J22" s="7"/>
      <c r="K22" s="7"/>
      <c r="L22" s="124" t="s">
        <v>101</v>
      </c>
      <c r="M22" s="126">
        <v>1471</v>
      </c>
      <c r="N22" s="124">
        <f>3491.46+1385</f>
        <v>4876.46</v>
      </c>
      <c r="O22" s="115">
        <v>0</v>
      </c>
      <c r="P22" s="7"/>
      <c r="Q22" s="7"/>
      <c r="R22" s="7"/>
      <c r="S22" s="7"/>
    </row>
    <row r="23" spans="2:19" ht="15">
      <c r="B23" s="75"/>
      <c r="C23" s="76"/>
      <c r="D23" s="76"/>
      <c r="E23" s="77"/>
      <c r="F23" s="78"/>
      <c r="G23" s="79"/>
      <c r="H23" s="79"/>
      <c r="I23" s="80">
        <f>IF(COUNTA(#REF!)=0,0,1)</f>
        <v>1</v>
      </c>
      <c r="J23" s="7"/>
      <c r="K23" s="7"/>
      <c r="L23" s="124" t="s">
        <v>82</v>
      </c>
      <c r="M23" s="126">
        <v>0</v>
      </c>
      <c r="N23" s="124">
        <v>0</v>
      </c>
      <c r="O23" s="115">
        <v>0</v>
      </c>
      <c r="P23" s="7"/>
      <c r="Q23" s="7"/>
      <c r="R23" s="7"/>
      <c r="S23" s="7"/>
    </row>
    <row r="24" spans="2:19" ht="15">
      <c r="B24" s="75"/>
      <c r="C24" s="76"/>
      <c r="D24" s="76"/>
      <c r="E24" s="77"/>
      <c r="F24" s="78"/>
      <c r="G24" s="79"/>
      <c r="H24" s="79"/>
      <c r="I24" s="80">
        <f>IF(COUNTA(#REF!)=0,0,1)</f>
        <v>1</v>
      </c>
      <c r="J24" s="7"/>
      <c r="K24" s="7"/>
      <c r="L24" s="124" t="s">
        <v>100</v>
      </c>
      <c r="M24" s="126">
        <v>0</v>
      </c>
      <c r="N24" s="124">
        <v>0</v>
      </c>
      <c r="O24" s="115">
        <v>0</v>
      </c>
      <c r="P24" s="7"/>
      <c r="Q24" s="7"/>
      <c r="R24" s="7"/>
      <c r="S24" s="7"/>
    </row>
    <row r="25" spans="2:19" s="5" customFormat="1" ht="16.5" thickBot="1">
      <c r="B25" s="81"/>
      <c r="C25" s="82"/>
      <c r="D25" s="82"/>
      <c r="E25" s="83"/>
      <c r="F25" s="84">
        <f>SUM(F10:F24)</f>
        <v>11104.039999999999</v>
      </c>
      <c r="G25" s="85"/>
      <c r="H25" s="85"/>
      <c r="I25" s="80">
        <f>IF(COUNTA(#REF!)=0,0,1)</f>
        <v>1</v>
      </c>
      <c r="J25" s="2"/>
      <c r="K25" s="2"/>
      <c r="L25" s="2"/>
      <c r="M25" s="127" t="s">
        <v>69</v>
      </c>
      <c r="N25" s="128">
        <f>SUM(M12:N23)</f>
        <v>8644.0499999999993</v>
      </c>
      <c r="O25" s="127">
        <f>SUM(O13:O24)</f>
        <v>2149.9499999999998</v>
      </c>
      <c r="P25" s="2"/>
      <c r="Q25" s="2"/>
      <c r="R25" s="2"/>
      <c r="S25" s="2"/>
    </row>
  </sheetData>
  <autoFilter ref="B9:I25" xr:uid="{00000000-0009-0000-0000-000002000000}"/>
  <mergeCells count="11">
    <mergeCell ref="Q7:R7"/>
    <mergeCell ref="K9:L9"/>
    <mergeCell ref="M9:N9"/>
    <mergeCell ref="O9:P9"/>
    <mergeCell ref="Q9:R9"/>
    <mergeCell ref="M10:N11"/>
    <mergeCell ref="O10:O11"/>
    <mergeCell ref="L10:L11"/>
    <mergeCell ref="K7:L7"/>
    <mergeCell ref="M7:N7"/>
    <mergeCell ref="O7:P7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B1:S26"/>
  <sheetViews>
    <sheetView showGridLines="0" zoomScale="115" zoomScaleNormal="115" workbookViewId="0">
      <pane ySplit="9" topLeftCell="A10" activePane="bottomLeft" state="frozen"/>
      <selection activeCell="F22" sqref="F22"/>
      <selection pane="bottomLeft" activeCell="G5" sqref="G5"/>
    </sheetView>
  </sheetViews>
  <sheetFormatPr baseColWidth="10" defaultColWidth="11" defaultRowHeight="12"/>
  <cols>
    <col min="1" max="1" width="3.7109375" style="2" customWidth="1"/>
    <col min="2" max="2" width="12.42578125" style="18" bestFit="1" customWidth="1"/>
    <col min="3" max="3" width="8.42578125" style="2" customWidth="1"/>
    <col min="4" max="4" width="7.42578125" style="2" customWidth="1"/>
    <col min="5" max="5" width="51.140625" style="20" customWidth="1"/>
    <col min="6" max="6" width="15.140625" style="3" customWidth="1"/>
    <col min="7" max="7" width="14.42578125" style="3" customWidth="1"/>
    <col min="8" max="8" width="15.7109375" style="3" customWidth="1"/>
    <col min="9" max="9" width="13.85546875" style="3" customWidth="1"/>
    <col min="10" max="10" width="6.42578125" style="2" hidden="1" customWidth="1"/>
    <col min="11" max="11" width="11.42578125" style="2" customWidth="1"/>
    <col min="12" max="12" width="9.5703125" style="2" customWidth="1"/>
    <col min="13" max="13" width="8.140625" style="2" customWidth="1"/>
    <col min="14" max="14" width="9.7109375" style="2" customWidth="1"/>
    <col min="15" max="15" width="9.5703125" style="2" customWidth="1"/>
    <col min="16" max="16" width="8.140625" style="2" customWidth="1"/>
    <col min="17" max="17" width="7.7109375" style="2" customWidth="1"/>
    <col min="18" max="18" width="0.42578125" style="2" customWidth="1"/>
    <col min="19" max="16384" width="11" style="2"/>
  </cols>
  <sheetData>
    <row r="1" spans="2:19">
      <c r="E1" s="19"/>
      <c r="G1" s="2"/>
      <c r="H1" s="2"/>
      <c r="I1" s="2"/>
    </row>
    <row r="2" spans="2:19" ht="15.75">
      <c r="E2" s="6" t="s">
        <v>65</v>
      </c>
      <c r="G2" s="2"/>
      <c r="H2" s="2"/>
      <c r="I2" s="2"/>
    </row>
    <row r="3" spans="2:19" ht="15.75">
      <c r="E3" s="3" t="s">
        <v>64</v>
      </c>
      <c r="F3" s="6"/>
      <c r="G3" s="7"/>
      <c r="H3" s="2"/>
      <c r="I3" s="2"/>
    </row>
    <row r="4" spans="2:19">
      <c r="E4" s="3">
        <v>2018</v>
      </c>
      <c r="F4" s="49"/>
      <c r="G4" s="7"/>
      <c r="H4" s="2"/>
      <c r="I4" s="2"/>
    </row>
    <row r="5" spans="2:19" ht="15">
      <c r="C5" s="108"/>
      <c r="D5" s="127" t="s">
        <v>71</v>
      </c>
      <c r="E5" s="129"/>
      <c r="F5" s="130">
        <f>O26</f>
        <v>5049.0200000000004</v>
      </c>
      <c r="G5" s="7"/>
      <c r="H5" s="2"/>
      <c r="I5" s="2"/>
    </row>
    <row r="6" spans="2:19" ht="15">
      <c r="C6" s="108"/>
      <c r="D6" s="127" t="s">
        <v>96</v>
      </c>
      <c r="E6" s="131"/>
      <c r="F6" s="130">
        <f>N26</f>
        <v>8990</v>
      </c>
      <c r="G6" s="7"/>
      <c r="H6" s="2"/>
      <c r="I6" s="2"/>
    </row>
    <row r="7" spans="2:19" ht="15">
      <c r="C7" s="108"/>
      <c r="D7" s="127" t="s">
        <v>70</v>
      </c>
      <c r="E7" s="131"/>
      <c r="F7" s="130">
        <v>11000</v>
      </c>
      <c r="J7" s="47"/>
      <c r="K7" s="189"/>
      <c r="L7" s="189"/>
      <c r="M7" s="189"/>
      <c r="N7" s="189"/>
      <c r="O7" s="189"/>
      <c r="P7" s="189"/>
      <c r="Q7" s="189"/>
      <c r="R7" s="189"/>
      <c r="S7" s="7"/>
    </row>
    <row r="8" spans="2:19" ht="12.75" thickBot="1">
      <c r="C8" s="108"/>
      <c r="D8" s="105"/>
      <c r="F8" s="106"/>
      <c r="J8" s="107"/>
      <c r="K8" s="107"/>
      <c r="L8" s="107"/>
      <c r="M8" s="107"/>
      <c r="N8" s="107"/>
      <c r="O8" s="107"/>
      <c r="P8" s="107"/>
      <c r="Q8" s="107"/>
      <c r="R8" s="107"/>
      <c r="S8" s="7"/>
    </row>
    <row r="9" spans="2:19" ht="12.75" customHeight="1">
      <c r="B9" s="29" t="s">
        <v>0</v>
      </c>
      <c r="C9" s="30" t="s">
        <v>1</v>
      </c>
      <c r="D9" s="30" t="s">
        <v>2</v>
      </c>
      <c r="E9" s="31" t="s">
        <v>3</v>
      </c>
      <c r="F9" s="32" t="s">
        <v>4</v>
      </c>
      <c r="G9" s="32" t="s">
        <v>48</v>
      </c>
      <c r="H9" s="32" t="s">
        <v>6</v>
      </c>
      <c r="I9" s="33" t="s">
        <v>9</v>
      </c>
      <c r="J9" s="49"/>
      <c r="K9" s="116"/>
      <c r="L9" s="198" t="s">
        <v>102</v>
      </c>
      <c r="M9" s="196" t="s">
        <v>84</v>
      </c>
      <c r="N9" s="196"/>
      <c r="O9" s="197" t="s">
        <v>87</v>
      </c>
      <c r="P9" s="113"/>
      <c r="Q9" s="118"/>
      <c r="R9" s="117"/>
      <c r="S9" s="7"/>
    </row>
    <row r="10" spans="2:19" ht="12.75" customHeight="1">
      <c r="B10" s="17">
        <v>43132</v>
      </c>
      <c r="C10" s="16">
        <f t="shared" ref="C10:C23" si="0">YEAR(B10)</f>
        <v>2018</v>
      </c>
      <c r="D10" s="16">
        <f t="shared" ref="D10:D12" si="1">MONTH(B10)</f>
        <v>2</v>
      </c>
      <c r="E10" s="42" t="s">
        <v>45</v>
      </c>
      <c r="F10" s="163">
        <v>500.83</v>
      </c>
      <c r="G10" s="35" t="s">
        <v>43</v>
      </c>
      <c r="H10" s="34" t="s">
        <v>19</v>
      </c>
      <c r="I10" s="39" t="s">
        <v>44</v>
      </c>
      <c r="J10" s="49"/>
      <c r="K10" s="48"/>
      <c r="L10" s="199"/>
      <c r="M10" s="196"/>
      <c r="N10" s="196"/>
      <c r="O10" s="197"/>
      <c r="P10" s="113"/>
      <c r="Q10" s="113"/>
      <c r="R10" s="113"/>
      <c r="S10" s="7"/>
    </row>
    <row r="11" spans="2:19" ht="12.75" customHeight="1">
      <c r="B11" s="15">
        <v>43280</v>
      </c>
      <c r="C11" s="16">
        <f t="shared" si="0"/>
        <v>2018</v>
      </c>
      <c r="D11" s="16">
        <f t="shared" si="1"/>
        <v>6</v>
      </c>
      <c r="E11" s="43" t="s">
        <v>46</v>
      </c>
      <c r="F11" s="164">
        <v>642</v>
      </c>
      <c r="G11" s="35" t="s">
        <v>51</v>
      </c>
      <c r="H11" s="34" t="s">
        <v>19</v>
      </c>
      <c r="I11" s="39" t="s">
        <v>44</v>
      </c>
      <c r="J11" s="49"/>
      <c r="K11" s="48"/>
      <c r="L11" s="115">
        <v>2018</v>
      </c>
      <c r="M11" s="111" t="s">
        <v>85</v>
      </c>
      <c r="N11" s="111" t="s">
        <v>86</v>
      </c>
      <c r="O11" s="111" t="s">
        <v>88</v>
      </c>
      <c r="P11" s="113"/>
      <c r="Q11" s="113"/>
      <c r="R11" s="113"/>
      <c r="S11" s="7"/>
    </row>
    <row r="12" spans="2:19" ht="12.75" customHeight="1">
      <c r="B12" s="15">
        <v>43285</v>
      </c>
      <c r="C12" s="16">
        <f t="shared" si="0"/>
        <v>2018</v>
      </c>
      <c r="D12" s="16">
        <f t="shared" si="1"/>
        <v>7</v>
      </c>
      <c r="E12" s="43" t="s">
        <v>47</v>
      </c>
      <c r="F12" s="164">
        <v>544.79999999999995</v>
      </c>
      <c r="G12" s="35" t="s">
        <v>50</v>
      </c>
      <c r="H12" s="34" t="s">
        <v>19</v>
      </c>
      <c r="I12" s="39" t="s">
        <v>44</v>
      </c>
      <c r="J12" s="49"/>
      <c r="K12" s="48"/>
      <c r="L12" s="109" t="s">
        <v>72</v>
      </c>
      <c r="M12" s="12">
        <v>0</v>
      </c>
      <c r="N12" s="12">
        <v>0</v>
      </c>
      <c r="O12" s="111">
        <f>1700+333.38+193.64</f>
        <v>2227.02</v>
      </c>
      <c r="P12" s="113"/>
      <c r="Q12" s="113"/>
      <c r="R12" s="113"/>
      <c r="S12" s="7"/>
    </row>
    <row r="13" spans="2:19" ht="12.75" customHeight="1">
      <c r="B13" s="15">
        <v>43286</v>
      </c>
      <c r="C13" s="16">
        <f t="shared" si="0"/>
        <v>2018</v>
      </c>
      <c r="D13" s="16">
        <f>MONTH(B13)</f>
        <v>7</v>
      </c>
      <c r="E13" s="43" t="s">
        <v>56</v>
      </c>
      <c r="F13" s="164">
        <v>1559</v>
      </c>
      <c r="G13" s="51" t="s">
        <v>53</v>
      </c>
      <c r="H13" s="34" t="s">
        <v>19</v>
      </c>
      <c r="I13" s="39"/>
      <c r="J13" s="49"/>
      <c r="K13" s="48"/>
      <c r="L13" s="109" t="s">
        <v>73</v>
      </c>
      <c r="M13" s="12">
        <v>0</v>
      </c>
      <c r="N13" s="12">
        <v>0</v>
      </c>
      <c r="O13" s="12">
        <v>0</v>
      </c>
      <c r="P13" s="49"/>
      <c r="Q13" s="48"/>
      <c r="R13" s="49"/>
      <c r="S13" s="7"/>
    </row>
    <row r="14" spans="2:19" ht="12.75" customHeight="1">
      <c r="B14" s="15">
        <v>43290</v>
      </c>
      <c r="C14" s="16">
        <f t="shared" si="0"/>
        <v>2018</v>
      </c>
      <c r="D14" s="16">
        <f>MONTH(B14)</f>
        <v>7</v>
      </c>
      <c r="E14" s="42" t="s">
        <v>55</v>
      </c>
      <c r="F14" s="165">
        <v>364.54</v>
      </c>
      <c r="G14" s="50" t="s">
        <v>49</v>
      </c>
      <c r="H14" s="34" t="s">
        <v>19</v>
      </c>
      <c r="I14" s="39" t="s">
        <v>44</v>
      </c>
      <c r="J14" s="49"/>
      <c r="K14" s="48"/>
      <c r="L14" s="109" t="s">
        <v>74</v>
      </c>
      <c r="M14" s="12">
        <v>0</v>
      </c>
      <c r="N14" s="12">
        <v>0</v>
      </c>
      <c r="O14" s="12">
        <v>1152</v>
      </c>
      <c r="P14" s="49"/>
      <c r="Q14" s="48"/>
      <c r="R14" s="49"/>
      <c r="S14" s="7"/>
    </row>
    <row r="15" spans="2:19" ht="12.75" customHeight="1">
      <c r="B15" s="17">
        <v>43286</v>
      </c>
      <c r="C15" s="16">
        <f t="shared" si="0"/>
        <v>2018</v>
      </c>
      <c r="D15" s="16">
        <f t="shared" ref="D15:D23" si="2">MONTH(B15)</f>
        <v>7</v>
      </c>
      <c r="E15" s="21" t="s">
        <v>54</v>
      </c>
      <c r="F15" s="165">
        <v>409.05</v>
      </c>
      <c r="G15" s="50" t="s">
        <v>52</v>
      </c>
      <c r="H15" s="34" t="s">
        <v>19</v>
      </c>
      <c r="I15" s="39" t="s">
        <v>44</v>
      </c>
      <c r="J15" s="49"/>
      <c r="K15" s="48"/>
      <c r="L15" s="109" t="s">
        <v>75</v>
      </c>
      <c r="M15" s="12">
        <v>2212</v>
      </c>
      <c r="N15" s="12">
        <v>0</v>
      </c>
      <c r="O15" s="12">
        <v>0</v>
      </c>
      <c r="P15" s="49"/>
      <c r="Q15" s="48"/>
      <c r="R15" s="49"/>
      <c r="S15" s="7"/>
    </row>
    <row r="16" spans="2:19" ht="12.75" customHeight="1">
      <c r="B16" s="17">
        <v>43361</v>
      </c>
      <c r="C16" s="16">
        <f t="shared" si="0"/>
        <v>2018</v>
      </c>
      <c r="D16" s="16">
        <f t="shared" si="2"/>
        <v>9</v>
      </c>
      <c r="E16" s="21" t="s">
        <v>57</v>
      </c>
      <c r="F16" s="165">
        <v>452.08</v>
      </c>
      <c r="G16" s="50" t="s">
        <v>58</v>
      </c>
      <c r="H16" s="34" t="s">
        <v>19</v>
      </c>
      <c r="I16" s="39" t="s">
        <v>44</v>
      </c>
      <c r="J16" s="49"/>
      <c r="K16" s="48"/>
      <c r="L16" s="109" t="s">
        <v>76</v>
      </c>
      <c r="M16" s="12">
        <v>0</v>
      </c>
      <c r="N16" s="12">
        <v>0</v>
      </c>
      <c r="O16" s="12">
        <v>0</v>
      </c>
      <c r="P16" s="49"/>
      <c r="Q16" s="48"/>
      <c r="R16" s="49"/>
      <c r="S16" s="7"/>
    </row>
    <row r="17" spans="2:19" ht="12.75" customHeight="1">
      <c r="B17" s="17">
        <v>43383</v>
      </c>
      <c r="C17" s="16">
        <f t="shared" si="0"/>
        <v>2018</v>
      </c>
      <c r="D17" s="16">
        <f t="shared" si="2"/>
        <v>10</v>
      </c>
      <c r="E17" s="21" t="s">
        <v>59</v>
      </c>
      <c r="F17" s="165">
        <v>516</v>
      </c>
      <c r="G17" s="50"/>
      <c r="H17" s="34" t="s">
        <v>19</v>
      </c>
      <c r="I17" s="46"/>
      <c r="J17" s="49"/>
      <c r="K17" s="48"/>
      <c r="L17" s="109" t="s">
        <v>77</v>
      </c>
      <c r="M17" s="12">
        <v>0</v>
      </c>
      <c r="N17" s="12">
        <v>0</v>
      </c>
      <c r="O17" s="12">
        <v>0</v>
      </c>
      <c r="P17" s="49"/>
      <c r="Q17" s="48"/>
      <c r="R17" s="49"/>
      <c r="S17" s="7"/>
    </row>
    <row r="18" spans="2:19" ht="12.75" customHeight="1">
      <c r="B18" s="17">
        <v>43390</v>
      </c>
      <c r="C18" s="16">
        <f t="shared" si="0"/>
        <v>2018</v>
      </c>
      <c r="D18" s="16">
        <f t="shared" si="2"/>
        <v>10</v>
      </c>
      <c r="E18" s="21" t="s">
        <v>60</v>
      </c>
      <c r="F18" s="165">
        <v>633.23</v>
      </c>
      <c r="G18" s="50" t="s">
        <v>61</v>
      </c>
      <c r="H18" s="34" t="s">
        <v>19</v>
      </c>
      <c r="I18" s="40"/>
      <c r="J18" s="49"/>
      <c r="K18" s="48"/>
      <c r="L18" s="109" t="s">
        <v>78</v>
      </c>
      <c r="M18" s="12">
        <v>0</v>
      </c>
      <c r="N18" s="12">
        <v>0</v>
      </c>
      <c r="O18" s="12">
        <v>0</v>
      </c>
      <c r="P18" s="49"/>
      <c r="Q18" s="48"/>
      <c r="R18" s="49"/>
      <c r="S18" s="7"/>
    </row>
    <row r="19" spans="2:19" ht="12.75" customHeight="1">
      <c r="B19" s="17">
        <v>43426</v>
      </c>
      <c r="C19" s="16">
        <f t="shared" si="0"/>
        <v>2018</v>
      </c>
      <c r="D19" s="16">
        <f t="shared" si="2"/>
        <v>11</v>
      </c>
      <c r="E19" s="21" t="s">
        <v>63</v>
      </c>
      <c r="F19" s="165">
        <v>336</v>
      </c>
      <c r="G19" s="52" t="s">
        <v>62</v>
      </c>
      <c r="H19" s="34" t="s">
        <v>19</v>
      </c>
      <c r="I19" s="40">
        <f>IF(COUNTA(#REF!)=0,0,1)</f>
        <v>1</v>
      </c>
      <c r="J19" s="49"/>
      <c r="K19" s="48"/>
      <c r="L19" s="109" t="s">
        <v>79</v>
      </c>
      <c r="M19" s="12">
        <v>0</v>
      </c>
      <c r="N19" s="12">
        <v>0</v>
      </c>
      <c r="O19" s="12">
        <v>1670</v>
      </c>
      <c r="P19" s="49"/>
      <c r="Q19" s="48"/>
      <c r="R19" s="49"/>
      <c r="S19" s="7"/>
    </row>
    <row r="20" spans="2:19" ht="12.75" customHeight="1">
      <c r="B20" s="17">
        <v>43165</v>
      </c>
      <c r="C20" s="16">
        <f t="shared" si="0"/>
        <v>2018</v>
      </c>
      <c r="D20" s="16">
        <f t="shared" si="2"/>
        <v>3</v>
      </c>
      <c r="E20" s="21" t="s">
        <v>91</v>
      </c>
      <c r="F20" s="165">
        <v>572.14</v>
      </c>
      <c r="G20" s="53" t="s">
        <v>90</v>
      </c>
      <c r="H20" s="34" t="s">
        <v>19</v>
      </c>
      <c r="I20" s="40">
        <f>IF(COUNTA(#REF!)=0,0,1)</f>
        <v>1</v>
      </c>
      <c r="J20" s="49"/>
      <c r="K20" s="48"/>
      <c r="L20" s="109" t="s">
        <v>80</v>
      </c>
      <c r="M20" s="12">
        <v>0</v>
      </c>
      <c r="N20" s="12">
        <v>1080</v>
      </c>
      <c r="O20" s="12">
        <v>0</v>
      </c>
      <c r="P20" s="49"/>
      <c r="Q20" s="48"/>
      <c r="R20" s="49"/>
      <c r="S20" s="7"/>
    </row>
    <row r="21" spans="2:19" ht="12.75">
      <c r="B21" s="14">
        <v>43166</v>
      </c>
      <c r="C21" s="11">
        <f t="shared" si="0"/>
        <v>2018</v>
      </c>
      <c r="D21" s="11">
        <f t="shared" si="2"/>
        <v>3</v>
      </c>
      <c r="E21" s="121" t="s">
        <v>93</v>
      </c>
      <c r="F21" s="166">
        <v>392</v>
      </c>
      <c r="G21" s="122" t="s">
        <v>92</v>
      </c>
      <c r="H21" s="12"/>
      <c r="I21" s="41">
        <f>IF(COUNTA(#REF!)=0,0,1)</f>
        <v>1</v>
      </c>
      <c r="J21" s="7"/>
      <c r="K21" s="7"/>
      <c r="L21" s="109" t="s">
        <v>81</v>
      </c>
      <c r="M21" s="12">
        <v>2212</v>
      </c>
      <c r="N21" s="12">
        <f>1248+638</f>
        <v>1886</v>
      </c>
      <c r="O21" s="12">
        <v>0</v>
      </c>
      <c r="P21" s="7"/>
      <c r="Q21" s="7"/>
      <c r="R21" s="7"/>
      <c r="S21" s="7"/>
    </row>
    <row r="22" spans="2:19" ht="12.75">
      <c r="B22" s="14">
        <v>43312</v>
      </c>
      <c r="C22" s="11">
        <f t="shared" si="0"/>
        <v>2018</v>
      </c>
      <c r="D22" s="11">
        <f t="shared" si="2"/>
        <v>7</v>
      </c>
      <c r="E22" s="121" t="s">
        <v>108</v>
      </c>
      <c r="F22" s="166">
        <v>1318.39</v>
      </c>
      <c r="G22" s="122"/>
      <c r="H22" s="12"/>
      <c r="I22" s="41"/>
      <c r="J22" s="7"/>
      <c r="K22" s="7"/>
      <c r="L22" s="109" t="s">
        <v>82</v>
      </c>
      <c r="M22" s="12">
        <v>0</v>
      </c>
      <c r="N22" s="12">
        <v>1600</v>
      </c>
      <c r="O22" s="12">
        <v>0</v>
      </c>
      <c r="P22" s="7"/>
      <c r="Q22" s="7"/>
      <c r="R22" s="7"/>
      <c r="S22" s="7"/>
    </row>
    <row r="23" spans="2:19" ht="12.75">
      <c r="B23" s="14">
        <v>43446</v>
      </c>
      <c r="C23" s="11">
        <f t="shared" si="0"/>
        <v>2018</v>
      </c>
      <c r="D23" s="11">
        <f t="shared" si="2"/>
        <v>12</v>
      </c>
      <c r="E23" s="121" t="s">
        <v>95</v>
      </c>
      <c r="F23" s="166">
        <v>243.25</v>
      </c>
      <c r="G23" s="111" t="s">
        <v>94</v>
      </c>
      <c r="H23" s="12"/>
      <c r="I23" s="1">
        <f>IF(COUNTA(#REF!)=0,0,1)</f>
        <v>1</v>
      </c>
      <c r="J23" s="7"/>
      <c r="K23" s="7"/>
      <c r="L23" s="109" t="s">
        <v>83</v>
      </c>
      <c r="M23" s="12">
        <v>0</v>
      </c>
      <c r="N23" s="12">
        <v>0</v>
      </c>
      <c r="O23" s="12">
        <v>0</v>
      </c>
      <c r="P23" s="7"/>
      <c r="Q23" s="7"/>
      <c r="R23" s="7"/>
      <c r="S23" s="7"/>
    </row>
    <row r="24" spans="2:19" s="5" customFormat="1" ht="13.5" thickBot="1">
      <c r="B24" s="18"/>
      <c r="C24" s="2"/>
      <c r="D24" s="2"/>
      <c r="E24" s="22"/>
      <c r="F24" s="54">
        <f>SUM(F10:F23)</f>
        <v>8483.3100000000013</v>
      </c>
      <c r="G24" s="13"/>
      <c r="H24" s="13"/>
      <c r="I24" s="1">
        <f>IF(COUNTA(#REF!)=0,0,1)</f>
        <v>1</v>
      </c>
      <c r="J24" s="2"/>
      <c r="K24" s="2"/>
      <c r="P24" s="2"/>
      <c r="Q24" s="2"/>
      <c r="R24" s="2"/>
      <c r="S24" s="2"/>
    </row>
    <row r="25" spans="2:19">
      <c r="L25" s="109"/>
      <c r="M25" s="12"/>
      <c r="N25" s="12"/>
      <c r="O25" s="12"/>
    </row>
    <row r="26" spans="2:19" ht="15">
      <c r="L26" s="112"/>
      <c r="M26" s="119" t="s">
        <v>89</v>
      </c>
      <c r="N26" s="114">
        <f>SUM(M12:N23)</f>
        <v>8990</v>
      </c>
      <c r="O26" s="120">
        <f>SUM(O12:O23)</f>
        <v>5049.0200000000004</v>
      </c>
    </row>
  </sheetData>
  <autoFilter ref="B9:I24" xr:uid="{00000000-0009-0000-0000-000003000000}"/>
  <mergeCells count="7">
    <mergeCell ref="K7:L7"/>
    <mergeCell ref="M7:N7"/>
    <mergeCell ref="O7:P7"/>
    <mergeCell ref="Q7:R7"/>
    <mergeCell ref="M9:N10"/>
    <mergeCell ref="O9:O10"/>
    <mergeCell ref="L9:L10"/>
  </mergeCells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829CF-862C-43AC-9161-637DC5FDB3FD}">
  <dimension ref="A3:C7"/>
  <sheetViews>
    <sheetView showGridLines="0" tabSelected="1" workbookViewId="0">
      <selection activeCell="A4" sqref="A4"/>
    </sheetView>
  </sheetViews>
  <sheetFormatPr baseColWidth="10" defaultRowHeight="12"/>
  <cols>
    <col min="1" max="1" width="19.28515625" bestFit="1" customWidth="1"/>
    <col min="2" max="2" width="16.28515625" bestFit="1" customWidth="1"/>
    <col min="3" max="3" width="7.7109375" bestFit="1" customWidth="1"/>
  </cols>
  <sheetData>
    <row r="3" spans="1:3">
      <c r="A3" s="218" t="s">
        <v>161</v>
      </c>
      <c r="B3" s="221" t="s">
        <v>4</v>
      </c>
      <c r="C3" s="221" t="s">
        <v>157</v>
      </c>
    </row>
    <row r="4" spans="1:3">
      <c r="A4" s="219" t="s">
        <v>150</v>
      </c>
      <c r="B4" s="222">
        <v>3672</v>
      </c>
      <c r="C4" s="220">
        <v>0.16984749110694355</v>
      </c>
    </row>
    <row r="5" spans="1:3">
      <c r="A5" s="219" t="s">
        <v>148</v>
      </c>
      <c r="B5" s="222">
        <v>15737.395</v>
      </c>
      <c r="C5" s="220">
        <v>0.72792948183795148</v>
      </c>
    </row>
    <row r="6" spans="1:3">
      <c r="A6" s="219" t="s">
        <v>149</v>
      </c>
      <c r="B6" s="222">
        <v>2210</v>
      </c>
      <c r="C6" s="220">
        <v>0.10222302705510491</v>
      </c>
    </row>
    <row r="7" spans="1:3">
      <c r="A7" s="219" t="s">
        <v>160</v>
      </c>
      <c r="B7" s="222">
        <v>21619.395</v>
      </c>
      <c r="C7" s="220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44"/>
  <sheetViews>
    <sheetView zoomScale="85" zoomScaleNormal="85" workbookViewId="0">
      <pane ySplit="5" topLeftCell="A33" activePane="bottomLeft" state="frozen"/>
      <selection pane="bottomLeft" activeCell="E55" sqref="E55:E56"/>
    </sheetView>
  </sheetViews>
  <sheetFormatPr baseColWidth="10" defaultRowHeight="12"/>
  <cols>
    <col min="1" max="1" width="2.28515625" customWidth="1"/>
    <col min="2" max="2" width="13.85546875" customWidth="1"/>
    <col min="3" max="3" width="30.7109375" customWidth="1"/>
    <col min="4" max="4" width="15.85546875" customWidth="1"/>
    <col min="5" max="5" width="42.28515625" customWidth="1"/>
    <col min="6" max="6" width="17.140625" style="174" customWidth="1"/>
    <col min="7" max="7" width="22" customWidth="1"/>
    <col min="8" max="8" width="24.28515625" customWidth="1"/>
    <col min="9" max="9" width="15.5703125" customWidth="1"/>
  </cols>
  <sheetData>
    <row r="1" spans="2:13" ht="33.75" customHeight="1" thickBot="1">
      <c r="B1" s="200" t="s">
        <v>142</v>
      </c>
      <c r="C1" s="201"/>
      <c r="D1" s="201"/>
      <c r="E1" s="201"/>
      <c r="F1" s="201"/>
      <c r="G1" s="201"/>
      <c r="H1" s="202"/>
      <c r="K1" s="170"/>
      <c r="L1" s="170"/>
      <c r="M1" s="171"/>
    </row>
    <row r="2" spans="2:13">
      <c r="F2" s="177"/>
    </row>
    <row r="3" spans="2:13" s="169" customFormat="1" ht="15.75">
      <c r="F3" s="178"/>
    </row>
    <row r="4" spans="2:13" s="169" customFormat="1" ht="15.75">
      <c r="F4" s="179"/>
      <c r="L4" s="172"/>
    </row>
    <row r="5" spans="2:13" s="169" customFormat="1" ht="15.75">
      <c r="B5" s="207" t="s">
        <v>115</v>
      </c>
      <c r="C5" s="208" t="s">
        <v>146</v>
      </c>
      <c r="D5" s="208" t="s">
        <v>117</v>
      </c>
      <c r="E5" s="209" t="s">
        <v>147</v>
      </c>
      <c r="F5" s="210" t="s">
        <v>118</v>
      </c>
      <c r="G5" s="208" t="s">
        <v>116</v>
      </c>
      <c r="H5" s="211" t="s">
        <v>143</v>
      </c>
      <c r="J5" s="170"/>
      <c r="K5" s="170"/>
      <c r="L5" s="172"/>
    </row>
    <row r="6" spans="2:13" ht="15.75">
      <c r="B6" s="204">
        <v>43831</v>
      </c>
      <c r="C6" s="55" t="s">
        <v>150</v>
      </c>
      <c r="D6" s="168" t="s">
        <v>144</v>
      </c>
      <c r="E6" s="180" t="s">
        <v>144</v>
      </c>
      <c r="F6" s="175">
        <v>2468</v>
      </c>
      <c r="G6" s="168" t="s">
        <v>144</v>
      </c>
      <c r="H6" s="205"/>
      <c r="J6" s="170"/>
      <c r="K6" s="170"/>
      <c r="L6" s="171"/>
    </row>
    <row r="7" spans="2:13" ht="15.75">
      <c r="B7" s="204">
        <v>43859</v>
      </c>
      <c r="C7" s="55" t="s">
        <v>148</v>
      </c>
      <c r="D7" s="168" t="s">
        <v>151</v>
      </c>
      <c r="E7" s="180" t="s">
        <v>109</v>
      </c>
      <c r="F7" s="175">
        <v>802</v>
      </c>
      <c r="G7" s="168"/>
      <c r="H7" s="205"/>
      <c r="J7" s="170"/>
      <c r="K7" s="170"/>
      <c r="L7" s="171"/>
    </row>
    <row r="8" spans="2:13" ht="15">
      <c r="B8" s="204">
        <v>43874</v>
      </c>
      <c r="C8" s="55" t="s">
        <v>148</v>
      </c>
      <c r="D8" s="168" t="s">
        <v>151</v>
      </c>
      <c r="E8" s="180" t="s">
        <v>152</v>
      </c>
      <c r="F8" s="175">
        <v>576</v>
      </c>
      <c r="G8" s="168"/>
      <c r="H8" s="205"/>
    </row>
    <row r="9" spans="2:13" ht="15">
      <c r="B9" s="204">
        <v>43902</v>
      </c>
      <c r="C9" s="55" t="s">
        <v>148</v>
      </c>
      <c r="D9" s="168" t="s">
        <v>153</v>
      </c>
      <c r="E9" s="180" t="s">
        <v>110</v>
      </c>
      <c r="F9" s="175">
        <v>644</v>
      </c>
      <c r="G9" s="168"/>
      <c r="H9" s="205"/>
    </row>
    <row r="10" spans="2:13" s="167" customFormat="1" ht="15">
      <c r="B10" s="204">
        <v>43906</v>
      </c>
      <c r="C10" s="55" t="s">
        <v>148</v>
      </c>
      <c r="D10" s="168" t="s">
        <v>154</v>
      </c>
      <c r="E10" s="180"/>
      <c r="F10" s="175">
        <f>321.02</f>
        <v>321.02</v>
      </c>
      <c r="G10" s="168"/>
      <c r="H10" s="205"/>
    </row>
    <row r="11" spans="2:13" ht="15">
      <c r="B11" s="204">
        <v>43906</v>
      </c>
      <c r="C11" s="55" t="s">
        <v>148</v>
      </c>
      <c r="D11" s="168" t="s">
        <v>155</v>
      </c>
      <c r="E11" s="180"/>
      <c r="F11" s="175">
        <f>642.03/2</f>
        <v>321.01499999999999</v>
      </c>
      <c r="G11" s="168"/>
      <c r="H11" s="205"/>
    </row>
    <row r="12" spans="2:13" ht="15">
      <c r="B12" s="204">
        <v>44151</v>
      </c>
      <c r="C12" s="55" t="s">
        <v>148</v>
      </c>
      <c r="D12" s="168" t="s">
        <v>154</v>
      </c>
      <c r="E12" s="180"/>
      <c r="F12" s="175">
        <v>1005</v>
      </c>
      <c r="G12" s="168"/>
      <c r="H12" s="205"/>
    </row>
    <row r="13" spans="2:13" ht="15">
      <c r="B13" s="204">
        <v>44201</v>
      </c>
      <c r="C13" s="55" t="s">
        <v>148</v>
      </c>
      <c r="D13" s="168">
        <v>10</v>
      </c>
      <c r="E13" s="180" t="s">
        <v>133</v>
      </c>
      <c r="F13" s="175">
        <v>1048</v>
      </c>
      <c r="G13" s="168" t="s">
        <v>134</v>
      </c>
      <c r="H13" s="205"/>
    </row>
    <row r="14" spans="2:13" ht="15">
      <c r="B14" s="204">
        <v>44210</v>
      </c>
      <c r="C14" s="55" t="s">
        <v>148</v>
      </c>
      <c r="D14" s="168">
        <v>1</v>
      </c>
      <c r="E14" s="180" t="s">
        <v>121</v>
      </c>
      <c r="F14" s="175">
        <v>51.3</v>
      </c>
      <c r="G14" s="168" t="s">
        <v>120</v>
      </c>
      <c r="H14" s="206"/>
    </row>
    <row r="15" spans="2:13" ht="15">
      <c r="B15" s="204">
        <v>44210</v>
      </c>
      <c r="C15" s="55" t="s">
        <v>148</v>
      </c>
      <c r="D15" s="168">
        <v>2</v>
      </c>
      <c r="E15" s="180" t="s">
        <v>122</v>
      </c>
      <c r="F15" s="175">
        <v>85.5</v>
      </c>
      <c r="G15" s="168" t="s">
        <v>120</v>
      </c>
      <c r="H15" s="205"/>
    </row>
    <row r="16" spans="2:13" ht="15">
      <c r="B16" s="204">
        <v>44210</v>
      </c>
      <c r="C16" s="55" t="s">
        <v>148</v>
      </c>
      <c r="D16" s="168">
        <v>8</v>
      </c>
      <c r="E16" s="180" t="s">
        <v>132</v>
      </c>
      <c r="F16" s="175">
        <v>235.63</v>
      </c>
      <c r="G16" s="168" t="s">
        <v>111</v>
      </c>
      <c r="H16" s="205"/>
    </row>
    <row r="17" spans="2:8" ht="15">
      <c r="B17" s="204">
        <v>44210</v>
      </c>
      <c r="C17" s="55" t="s">
        <v>148</v>
      </c>
      <c r="D17" s="168" t="s">
        <v>119</v>
      </c>
      <c r="E17" s="180" t="s">
        <v>127</v>
      </c>
      <c r="F17" s="175">
        <v>1349.16</v>
      </c>
      <c r="G17" s="168" t="s">
        <v>120</v>
      </c>
      <c r="H17" s="205"/>
    </row>
    <row r="18" spans="2:8" ht="15">
      <c r="B18" s="204">
        <v>44210</v>
      </c>
      <c r="C18" s="55" t="s">
        <v>148</v>
      </c>
      <c r="D18" s="168">
        <v>16</v>
      </c>
      <c r="E18" s="180" t="s">
        <v>122</v>
      </c>
      <c r="F18" s="175">
        <v>171</v>
      </c>
      <c r="G18" s="168" t="s">
        <v>120</v>
      </c>
      <c r="H18" s="205"/>
    </row>
    <row r="19" spans="2:8" ht="15">
      <c r="B19" s="204">
        <v>44210</v>
      </c>
      <c r="C19" s="55" t="s">
        <v>148</v>
      </c>
      <c r="D19" s="168">
        <v>17</v>
      </c>
      <c r="E19" s="180" t="s">
        <v>123</v>
      </c>
      <c r="F19" s="175">
        <v>48.39</v>
      </c>
      <c r="G19" s="168" t="s">
        <v>120</v>
      </c>
      <c r="H19" s="205"/>
    </row>
    <row r="20" spans="2:8" ht="15">
      <c r="B20" s="204">
        <v>44210</v>
      </c>
      <c r="C20" s="55" t="s">
        <v>148</v>
      </c>
      <c r="D20" s="168">
        <v>20</v>
      </c>
      <c r="E20" s="180" t="s">
        <v>124</v>
      </c>
      <c r="F20" s="175">
        <v>18.309999999999999</v>
      </c>
      <c r="G20" s="168" t="s">
        <v>120</v>
      </c>
      <c r="H20" s="205"/>
    </row>
    <row r="21" spans="2:8" ht="15">
      <c r="B21" s="204">
        <v>44210</v>
      </c>
      <c r="C21" s="55" t="s">
        <v>148</v>
      </c>
      <c r="D21" s="168">
        <v>20</v>
      </c>
      <c r="E21" s="180" t="s">
        <v>125</v>
      </c>
      <c r="F21" s="175">
        <v>32.630000000000003</v>
      </c>
      <c r="G21" s="168" t="s">
        <v>120</v>
      </c>
      <c r="H21" s="205"/>
    </row>
    <row r="22" spans="2:8" ht="15">
      <c r="B22" s="204">
        <v>44210</v>
      </c>
      <c r="C22" s="55" t="s">
        <v>148</v>
      </c>
      <c r="D22" s="168">
        <v>21</v>
      </c>
      <c r="E22" s="180" t="s">
        <v>126</v>
      </c>
      <c r="F22" s="175">
        <v>11.4</v>
      </c>
      <c r="G22" s="168" t="s">
        <v>120</v>
      </c>
      <c r="H22" s="205"/>
    </row>
    <row r="23" spans="2:8" ht="15">
      <c r="B23" s="204">
        <v>44210</v>
      </c>
      <c r="C23" s="55" t="s">
        <v>148</v>
      </c>
      <c r="D23" s="168">
        <v>4</v>
      </c>
      <c r="E23" s="180" t="s">
        <v>123</v>
      </c>
      <c r="F23" s="175">
        <v>66.36</v>
      </c>
      <c r="G23" s="168" t="s">
        <v>120</v>
      </c>
      <c r="H23" s="205"/>
    </row>
    <row r="24" spans="2:8" ht="15">
      <c r="B24" s="204">
        <v>44210</v>
      </c>
      <c r="C24" s="55" t="s">
        <v>148</v>
      </c>
      <c r="D24" s="168">
        <v>4</v>
      </c>
      <c r="E24" s="180" t="s">
        <v>121</v>
      </c>
      <c r="F24" s="175">
        <v>51.3</v>
      </c>
      <c r="G24" s="168" t="s">
        <v>120</v>
      </c>
      <c r="H24" s="205"/>
    </row>
    <row r="25" spans="2:8" ht="15">
      <c r="B25" s="204">
        <v>44210</v>
      </c>
      <c r="C25" s="55" t="s">
        <v>148</v>
      </c>
      <c r="D25" s="168" t="s">
        <v>128</v>
      </c>
      <c r="E25" s="180" t="s">
        <v>129</v>
      </c>
      <c r="F25" s="175">
        <v>11.4</v>
      </c>
      <c r="G25" s="168" t="s">
        <v>120</v>
      </c>
      <c r="H25" s="205"/>
    </row>
    <row r="26" spans="2:8" ht="15">
      <c r="B26" s="204">
        <v>44210</v>
      </c>
      <c r="C26" s="55" t="s">
        <v>148</v>
      </c>
      <c r="D26" s="168" t="s">
        <v>128</v>
      </c>
      <c r="E26" s="180" t="s">
        <v>130</v>
      </c>
      <c r="F26" s="175">
        <v>50</v>
      </c>
      <c r="G26" s="168" t="s">
        <v>120</v>
      </c>
      <c r="H26" s="205"/>
    </row>
    <row r="27" spans="2:8" ht="15">
      <c r="B27" s="204">
        <v>44210</v>
      </c>
      <c r="C27" s="55" t="s">
        <v>148</v>
      </c>
      <c r="D27" s="168" t="s">
        <v>128</v>
      </c>
      <c r="E27" s="180" t="s">
        <v>131</v>
      </c>
      <c r="F27" s="175">
        <v>1187.8399999999999</v>
      </c>
      <c r="G27" s="168" t="s">
        <v>120</v>
      </c>
      <c r="H27" s="205"/>
    </row>
    <row r="28" spans="2:8" ht="15">
      <c r="B28" s="204">
        <v>44210</v>
      </c>
      <c r="C28" s="55" t="s">
        <v>148</v>
      </c>
      <c r="D28" s="168">
        <v>8</v>
      </c>
      <c r="E28" s="180" t="s">
        <v>132</v>
      </c>
      <c r="F28" s="175">
        <v>235.63</v>
      </c>
      <c r="G28" s="168" t="s">
        <v>111</v>
      </c>
      <c r="H28" s="205"/>
    </row>
    <row r="29" spans="2:8" ht="15">
      <c r="B29" s="204">
        <v>44228</v>
      </c>
      <c r="C29" s="55" t="s">
        <v>150</v>
      </c>
      <c r="D29" s="168" t="s">
        <v>144</v>
      </c>
      <c r="E29" s="180" t="s">
        <v>144</v>
      </c>
      <c r="F29" s="175">
        <v>279</v>
      </c>
      <c r="G29" s="168" t="s">
        <v>144</v>
      </c>
      <c r="H29" s="205"/>
    </row>
    <row r="30" spans="2:8" ht="15">
      <c r="B30" s="204">
        <v>44256</v>
      </c>
      <c r="C30" s="55" t="s">
        <v>150</v>
      </c>
      <c r="D30" s="168" t="s">
        <v>144</v>
      </c>
      <c r="E30" s="180" t="s">
        <v>144</v>
      </c>
      <c r="F30" s="175">
        <v>925</v>
      </c>
      <c r="G30" s="168" t="s">
        <v>144</v>
      </c>
      <c r="H30" s="205"/>
    </row>
    <row r="31" spans="2:8" ht="15">
      <c r="B31" s="204">
        <v>44348</v>
      </c>
      <c r="C31" s="55" t="s">
        <v>149</v>
      </c>
      <c r="D31" s="168" t="s">
        <v>144</v>
      </c>
      <c r="E31" s="180" t="s">
        <v>144</v>
      </c>
      <c r="F31" s="175">
        <v>1105</v>
      </c>
      <c r="G31" s="168" t="s">
        <v>144</v>
      </c>
      <c r="H31" s="205"/>
    </row>
    <row r="32" spans="2:8" ht="15">
      <c r="B32" s="204">
        <v>44349</v>
      </c>
      <c r="C32" s="55" t="s">
        <v>148</v>
      </c>
      <c r="D32" s="168">
        <v>20</v>
      </c>
      <c r="E32" s="180" t="s">
        <v>135</v>
      </c>
      <c r="F32" s="175">
        <v>399.5</v>
      </c>
      <c r="G32" s="168" t="s">
        <v>112</v>
      </c>
      <c r="H32" s="205"/>
    </row>
    <row r="33" spans="2:8" ht="15">
      <c r="B33" s="204">
        <v>44349</v>
      </c>
      <c r="C33" s="55" t="s">
        <v>148</v>
      </c>
      <c r="D33" s="168" t="s">
        <v>136</v>
      </c>
      <c r="E33" s="180" t="s">
        <v>137</v>
      </c>
      <c r="F33" s="175">
        <v>827.93</v>
      </c>
      <c r="G33" s="168" t="s">
        <v>113</v>
      </c>
      <c r="H33" s="205"/>
    </row>
    <row r="34" spans="2:8" ht="15">
      <c r="B34" s="204">
        <v>44356</v>
      </c>
      <c r="C34" s="55" t="s">
        <v>148</v>
      </c>
      <c r="D34" s="168">
        <v>5</v>
      </c>
      <c r="E34" s="180" t="s">
        <v>139</v>
      </c>
      <c r="F34" s="175">
        <v>512.85</v>
      </c>
      <c r="G34" s="168" t="s">
        <v>138</v>
      </c>
      <c r="H34" s="205"/>
    </row>
    <row r="35" spans="2:8" ht="15">
      <c r="B35" s="204">
        <v>44356</v>
      </c>
      <c r="C35" s="55" t="s">
        <v>148</v>
      </c>
      <c r="D35" s="168">
        <v>7</v>
      </c>
      <c r="E35" s="180" t="s">
        <v>139</v>
      </c>
      <c r="F35" s="175">
        <v>512.85</v>
      </c>
      <c r="G35" s="168" t="s">
        <v>138</v>
      </c>
      <c r="H35" s="205"/>
    </row>
    <row r="36" spans="2:8" ht="15">
      <c r="B36" s="204">
        <v>44356</v>
      </c>
      <c r="C36" s="55" t="s">
        <v>148</v>
      </c>
      <c r="D36" s="168" t="s">
        <v>128</v>
      </c>
      <c r="E36" s="180" t="s">
        <v>129</v>
      </c>
      <c r="F36" s="175">
        <v>37.74</v>
      </c>
      <c r="G36" s="168" t="s">
        <v>138</v>
      </c>
      <c r="H36" s="205"/>
    </row>
    <row r="37" spans="2:8" ht="15">
      <c r="B37" s="204">
        <v>44356</v>
      </c>
      <c r="C37" s="55" t="s">
        <v>148</v>
      </c>
      <c r="D37" s="168" t="s">
        <v>128</v>
      </c>
      <c r="E37" s="180" t="s">
        <v>131</v>
      </c>
      <c r="F37" s="175">
        <v>485.71</v>
      </c>
      <c r="G37" s="168" t="s">
        <v>138</v>
      </c>
      <c r="H37" s="205"/>
    </row>
    <row r="38" spans="2:8" ht="15">
      <c r="B38" s="204">
        <v>44365</v>
      </c>
      <c r="C38" s="55" t="s">
        <v>148</v>
      </c>
      <c r="D38" s="168">
        <v>4</v>
      </c>
      <c r="E38" s="180" t="s">
        <v>121</v>
      </c>
      <c r="F38" s="175">
        <v>325.08999999999997</v>
      </c>
      <c r="G38" s="168" t="s">
        <v>114</v>
      </c>
      <c r="H38" s="205"/>
    </row>
    <row r="39" spans="2:8" ht="15">
      <c r="B39" s="204">
        <v>44365</v>
      </c>
      <c r="C39" s="55" t="s">
        <v>148</v>
      </c>
      <c r="D39" s="168">
        <v>16</v>
      </c>
      <c r="E39" s="180" t="s">
        <v>123</v>
      </c>
      <c r="F39" s="175">
        <v>58.43</v>
      </c>
      <c r="G39" s="168" t="s">
        <v>114</v>
      </c>
      <c r="H39" s="205"/>
    </row>
    <row r="40" spans="2:8" ht="15">
      <c r="B40" s="204">
        <v>44365</v>
      </c>
      <c r="C40" s="55" t="s">
        <v>148</v>
      </c>
      <c r="D40" s="168">
        <v>1</v>
      </c>
      <c r="E40" s="180" t="s">
        <v>121</v>
      </c>
      <c r="F40" s="175">
        <v>65.13</v>
      </c>
      <c r="G40" s="168" t="s">
        <v>114</v>
      </c>
      <c r="H40" s="205"/>
    </row>
    <row r="41" spans="2:8" ht="15">
      <c r="B41" s="204">
        <v>44365</v>
      </c>
      <c r="C41" s="55" t="s">
        <v>148</v>
      </c>
      <c r="D41" s="168" t="s">
        <v>128</v>
      </c>
      <c r="E41" s="180" t="s">
        <v>130</v>
      </c>
      <c r="F41" s="175">
        <v>52.5</v>
      </c>
      <c r="G41" s="168" t="s">
        <v>114</v>
      </c>
      <c r="H41" s="205"/>
    </row>
    <row r="42" spans="2:8" ht="15">
      <c r="B42" s="204">
        <v>44365</v>
      </c>
      <c r="C42" s="55" t="s">
        <v>148</v>
      </c>
      <c r="D42" s="168" t="s">
        <v>128</v>
      </c>
      <c r="E42" s="180" t="s">
        <v>131</v>
      </c>
      <c r="F42" s="175">
        <v>836.78</v>
      </c>
      <c r="G42" s="168" t="s">
        <v>114</v>
      </c>
      <c r="H42" s="205"/>
    </row>
    <row r="43" spans="2:8" ht="15">
      <c r="B43" s="204">
        <v>44370</v>
      </c>
      <c r="C43" s="55" t="s">
        <v>148</v>
      </c>
      <c r="D43" s="168" t="s">
        <v>140</v>
      </c>
      <c r="E43" s="180" t="s">
        <v>141</v>
      </c>
      <c r="F43" s="176">
        <v>3300</v>
      </c>
      <c r="G43" s="173"/>
      <c r="H43" s="205" t="s">
        <v>145</v>
      </c>
    </row>
    <row r="44" spans="2:8" ht="15">
      <c r="B44" s="212">
        <v>44531</v>
      </c>
      <c r="C44" s="213" t="s">
        <v>149</v>
      </c>
      <c r="D44" s="214" t="s">
        <v>144</v>
      </c>
      <c r="E44" s="215" t="s">
        <v>144</v>
      </c>
      <c r="F44" s="216">
        <v>1105</v>
      </c>
      <c r="G44" s="214" t="s">
        <v>144</v>
      </c>
      <c r="H44" s="217"/>
    </row>
  </sheetData>
  <sortState xmlns:xlrd2="http://schemas.microsoft.com/office/spreadsheetml/2017/richdata2" ref="B6:H44">
    <sortCondition ref="B11"/>
  </sortState>
  <mergeCells count="1">
    <mergeCell ref="B1:H1"/>
  </mergeCells>
  <phoneticPr fontId="4" type="noConversion"/>
  <conditionalFormatting sqref="B50:G10738 B6:G44">
    <cfRule type="cellIs" dxfId="16" priority="2" operator="equal">
      <formula>"x"</formula>
    </cfRule>
  </conditionalFormatting>
  <dataValidations count="1">
    <dataValidation type="list" allowBlank="1" showInputMessage="1" showErrorMessage="1" sqref="C50:C1048576 C6:C42" xr:uid="{00000000-0002-0000-0400-000000000000}">
      <formula1>$I$3:$I$5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24"/>
  <sheetViews>
    <sheetView zoomScale="130" zoomScaleNormal="130" workbookViewId="0">
      <selection activeCell="B4" sqref="B4"/>
    </sheetView>
  </sheetViews>
  <sheetFormatPr baseColWidth="10" defaultRowHeight="12"/>
  <sheetData>
    <row r="3" spans="1:4">
      <c r="B3" s="181" t="s">
        <v>156</v>
      </c>
      <c r="C3" s="181" t="s">
        <v>157</v>
      </c>
      <c r="D3" s="181" t="s">
        <v>158</v>
      </c>
    </row>
    <row r="4" spans="1:4">
      <c r="A4" s="181" t="s">
        <v>149</v>
      </c>
      <c r="B4" s="182">
        <f>SUMIF(BETA!C6:C2993,"Préventif",BETA!F6:F29993)</f>
        <v>2210</v>
      </c>
      <c r="C4" s="183">
        <f>B4/$B$7</f>
        <v>0.10222302705510491</v>
      </c>
      <c r="D4" s="183">
        <f>C4</f>
        <v>0.10222302705510491</v>
      </c>
    </row>
    <row r="5" spans="1:4">
      <c r="A5" s="181" t="s">
        <v>150</v>
      </c>
      <c r="B5" s="182">
        <f>SUMIF(BETA!C6:C2993,"Correctif",BETA!F6:F29993)</f>
        <v>3672</v>
      </c>
      <c r="C5" s="183">
        <f t="shared" ref="C5:C6" si="0">B5/$B$7</f>
        <v>0.16984749110694355</v>
      </c>
      <c r="D5" s="183">
        <f>C5+D4</f>
        <v>0.27207051816204847</v>
      </c>
    </row>
    <row r="6" spans="1:4">
      <c r="A6" s="181" t="s">
        <v>148</v>
      </c>
      <c r="B6" s="182">
        <f>SUMIF(BETA!C6:C2993,"Dégradation",BETA!F6:F29993)</f>
        <v>15737.395</v>
      </c>
      <c r="C6" s="183">
        <f t="shared" si="0"/>
        <v>0.72792948183795148</v>
      </c>
      <c r="D6" s="183">
        <f>C6+D5</f>
        <v>1</v>
      </c>
    </row>
    <row r="7" spans="1:4">
      <c r="B7" s="174">
        <f>SUM(B4:B6)</f>
        <v>21619.395</v>
      </c>
    </row>
    <row r="11" spans="1:4" ht="12.75" thickBot="1">
      <c r="B11" s="181" t="s">
        <v>156</v>
      </c>
      <c r="C11" s="181" t="s">
        <v>157</v>
      </c>
      <c r="D11" s="181" t="s">
        <v>158</v>
      </c>
    </row>
    <row r="12" spans="1:4">
      <c r="A12" s="181" t="s">
        <v>149</v>
      </c>
      <c r="B12" s="184"/>
      <c r="C12" s="183">
        <f>B12/$B$7</f>
        <v>0</v>
      </c>
      <c r="D12" s="183">
        <f>C12</f>
        <v>0</v>
      </c>
    </row>
    <row r="13" spans="1:4">
      <c r="A13" s="181" t="s">
        <v>150</v>
      </c>
      <c r="B13" s="185"/>
      <c r="C13" s="183">
        <f>B13/$B$7</f>
        <v>0</v>
      </c>
      <c r="D13" s="183">
        <f>C13+D12</f>
        <v>0</v>
      </c>
    </row>
    <row r="14" spans="1:4" ht="12.75" thickBot="1">
      <c r="A14" s="181" t="s">
        <v>148</v>
      </c>
      <c r="B14" s="186"/>
      <c r="C14" s="183">
        <f t="shared" ref="C14" si="1">B14/$B$7</f>
        <v>0</v>
      </c>
      <c r="D14" s="183">
        <f>C14+D13</f>
        <v>0</v>
      </c>
    </row>
    <row r="15" spans="1:4">
      <c r="B15" s="174">
        <f>SUM(B12:B14)</f>
        <v>0</v>
      </c>
    </row>
    <row r="17" spans="2:8">
      <c r="B17" s="203" t="s">
        <v>159</v>
      </c>
      <c r="C17" s="203"/>
      <c r="D17" s="203"/>
      <c r="E17" s="203"/>
      <c r="F17" s="203"/>
      <c r="G17" s="203"/>
      <c r="H17" s="203"/>
    </row>
    <row r="18" spans="2:8">
      <c r="B18" s="203"/>
      <c r="C18" s="203"/>
      <c r="D18" s="203"/>
      <c r="E18" s="203"/>
      <c r="F18" s="203"/>
      <c r="G18" s="203"/>
      <c r="H18" s="203"/>
    </row>
    <row r="19" spans="2:8">
      <c r="B19" s="203"/>
      <c r="C19" s="203"/>
      <c r="D19" s="203"/>
      <c r="E19" s="203"/>
      <c r="F19" s="203"/>
      <c r="G19" s="203"/>
      <c r="H19" s="203"/>
    </row>
    <row r="20" spans="2:8">
      <c r="B20" s="203"/>
      <c r="C20" s="203"/>
      <c r="D20" s="203"/>
      <c r="E20" s="203"/>
      <c r="F20" s="203"/>
      <c r="G20" s="203"/>
      <c r="H20" s="203"/>
    </row>
    <row r="21" spans="2:8">
      <c r="B21" s="203"/>
      <c r="C21" s="203"/>
      <c r="D21" s="203"/>
      <c r="E21" s="203"/>
      <c r="F21" s="203"/>
      <c r="G21" s="203"/>
      <c r="H21" s="203"/>
    </row>
    <row r="22" spans="2:8">
      <c r="B22" s="203"/>
      <c r="C22" s="203"/>
      <c r="D22" s="203"/>
      <c r="E22" s="203"/>
      <c r="F22" s="203"/>
      <c r="G22" s="203"/>
      <c r="H22" s="203"/>
    </row>
    <row r="23" spans="2:8">
      <c r="B23" s="203"/>
      <c r="C23" s="203"/>
      <c r="D23" s="203"/>
      <c r="E23" s="203"/>
      <c r="F23" s="203"/>
      <c r="G23" s="203"/>
      <c r="H23" s="203"/>
    </row>
    <row r="24" spans="2:8">
      <c r="B24" s="203"/>
      <c r="C24" s="203"/>
      <c r="D24" s="203"/>
      <c r="E24" s="203"/>
      <c r="F24" s="203"/>
      <c r="G24" s="203"/>
      <c r="H24" s="203"/>
    </row>
  </sheetData>
  <mergeCells count="1">
    <mergeCell ref="B17:H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suivis degradation magasin 2015</vt:lpstr>
      <vt:lpstr>suivis degradation magasin 2016</vt:lpstr>
      <vt:lpstr>suivis degradation magasin 2017</vt:lpstr>
      <vt:lpstr>Suivis degradation magasin 2018</vt:lpstr>
      <vt:lpstr>TCD</vt:lpstr>
      <vt:lpstr>BETA</vt:lpstr>
      <vt:lpstr>BETA 2</vt:lpstr>
    </vt:vector>
  </TitlesOfParts>
  <Company>MARWAL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jcphilippe</dc:creator>
  <cp:lastModifiedBy>JF</cp:lastModifiedBy>
  <cp:lastPrinted>2013-11-07T14:04:09Z</cp:lastPrinted>
  <dcterms:created xsi:type="dcterms:W3CDTF">2007-12-04T07:58:32Z</dcterms:created>
  <dcterms:modified xsi:type="dcterms:W3CDTF">2021-08-26T14:31:24Z</dcterms:modified>
</cp:coreProperties>
</file>