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ucas\Documents\Lucas\"/>
    </mc:Choice>
  </mc:AlternateContent>
  <bookViews>
    <workbookView xWindow="0" yWindow="0" windowWidth="28800" windowHeight="12180" activeTab="1"/>
  </bookViews>
  <sheets>
    <sheet name="Suivi basal DT" sheetId="1" r:id="rId1"/>
    <sheet name="20260905" sheetId="16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6" l="1"/>
  <c r="H11" i="16"/>
  <c r="G11" i="16"/>
  <c r="F11" i="16"/>
  <c r="E11" i="16"/>
  <c r="D11" i="16"/>
  <c r="C11" i="16"/>
  <c r="F11" i="1" l="1"/>
  <c r="E11" i="1" l="1"/>
  <c r="I11" i="1" l="1"/>
  <c r="H11" i="1"/>
  <c r="G11" i="1"/>
  <c r="D11" i="1"/>
  <c r="C11" i="1"/>
</calcChain>
</file>

<file path=xl/sharedStrings.xml><?xml version="1.0" encoding="utf-8"?>
<sst xmlns="http://schemas.openxmlformats.org/spreadsheetml/2006/main" count="48" uniqueCount="21">
  <si>
    <t>Plage horaire (h)</t>
  </si>
  <si>
    <t>0 - 3h</t>
  </si>
  <si>
    <t>3 - 6h</t>
  </si>
  <si>
    <t>6 - 9h</t>
  </si>
  <si>
    <t>9 - 12h</t>
  </si>
  <si>
    <t>12 - 15h</t>
  </si>
  <si>
    <t>15 - 18h</t>
  </si>
  <si>
    <t>18 - 21h</t>
  </si>
  <si>
    <t>21 - 24h</t>
  </si>
  <si>
    <t>Basal (UI/h)</t>
  </si>
  <si>
    <t>Glycémie (mg/dL)</t>
  </si>
  <si>
    <t>Ecart cible (mg/dL)</t>
  </si>
  <si>
    <t>Ratio écart cible (%)</t>
  </si>
  <si>
    <t>Basal corrigé (UI/h)</t>
  </si>
  <si>
    <t>Donnée</t>
  </si>
  <si>
    <t>Cible</t>
  </si>
  <si>
    <t>Mois précédent</t>
  </si>
  <si>
    <t>Basal (UI/24h)</t>
  </si>
  <si>
    <t>Total</t>
  </si>
  <si>
    <t>Hypoglycémie (n)</t>
  </si>
  <si>
    <t>Glycémie corrigée (mg/dL)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</si>
</sst>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scheme val="minor"/>
    </font>
    <font>
      <sz val="12"/>
      <color rgb="FF000000"/>
      <name val="Calibri"/>
      <family val="2"/>
      <scheme val="minor"/>
    </font>
    <font>
      <sz val="12"/>
      <color rgb="FF9C0006"/>
      <name val="Calibri"/>
      <family val="2"/>
      <scheme val="minor"/>
    </font>
    <font>
      <sz val="11"/>
      <color rgb="FF006100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rgb="FF9C6500"/>
      <name val="Calibri"/>
      <family val="2"/>
      <scheme val="minor"/>
    </font>
    <font>
      <sz val="12"/>
      <color rgb="FF000000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7CE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6" fillId="6" borderId="0" applyNumberFormat="0" applyBorder="0" applyAlignment="0" applyProtection="0"/>
  </cellStyleXfs>
  <cellXfs count="34">
    <xf numFmtId="0" fontId="0" fillId="0" borderId="0" xfId="0"/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9" fontId="4" fillId="0" borderId="0" xfId="1" applyFont="1" applyFill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1" fontId="5" fillId="2" borderId="0" xfId="0" applyNumberFormat="1" applyFont="1" applyFill="1" applyAlignment="1">
      <alignment horizontal="center" vertical="center" wrapText="1"/>
    </xf>
    <xf numFmtId="0" fontId="7" fillId="6" borderId="0" xfId="2" applyFont="1" applyAlignment="1">
      <alignment horizontal="center" vertical="center" wrapText="1"/>
    </xf>
    <xf numFmtId="1" fontId="4" fillId="0" borderId="0" xfId="0" applyNumberFormat="1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8" fillId="7" borderId="0" xfId="0" applyFont="1" applyFill="1" applyAlignment="1">
      <alignment horizontal="center" vertical="center" wrapText="1"/>
    </xf>
    <xf numFmtId="9" fontId="5" fillId="2" borderId="0" xfId="1" applyFont="1" applyFill="1" applyAlignment="1">
      <alignment horizontal="center" vertical="center" wrapText="1"/>
    </xf>
    <xf numFmtId="1" fontId="8" fillId="7" borderId="0" xfId="0" applyNumberFormat="1" applyFont="1" applyFill="1" applyAlignment="1">
      <alignment horizontal="center" vertical="center" wrapText="1"/>
    </xf>
    <xf numFmtId="9" fontId="8" fillId="7" borderId="0" xfId="1" applyFont="1" applyFill="1" applyAlignment="1">
      <alignment horizontal="center" vertical="center" wrapText="1"/>
    </xf>
    <xf numFmtId="0" fontId="7" fillId="8" borderId="0" xfId="0" applyFont="1" applyFill="1" applyAlignment="1">
      <alignment horizontal="center" vertical="center" wrapText="1"/>
    </xf>
    <xf numFmtId="1" fontId="7" fillId="8" borderId="0" xfId="0" applyNumberFormat="1" applyFont="1" applyFill="1" applyAlignment="1">
      <alignment horizontal="center" vertical="center" wrapText="1"/>
    </xf>
    <xf numFmtId="9" fontId="7" fillId="8" borderId="0" xfId="1" applyFont="1" applyFill="1" applyAlignment="1">
      <alignment horizontal="center" vertical="center" wrapText="1"/>
    </xf>
    <xf numFmtId="1" fontId="8" fillId="0" borderId="0" xfId="0" applyNumberFormat="1" applyFont="1" applyFill="1" applyAlignment="1">
      <alignment horizontal="center" vertical="center" wrapText="1"/>
    </xf>
    <xf numFmtId="0" fontId="8" fillId="5" borderId="0" xfId="0" applyFont="1" applyFill="1" applyAlignment="1">
      <alignment horizontal="center" vertical="center" wrapText="1"/>
    </xf>
    <xf numFmtId="0" fontId="7" fillId="5" borderId="0" xfId="0" applyFont="1" applyFill="1" applyAlignment="1">
      <alignment horizontal="center" vertical="center" wrapText="1"/>
    </xf>
    <xf numFmtId="0" fontId="9" fillId="3" borderId="0" xfId="2" applyFont="1" applyFill="1" applyAlignment="1">
      <alignment horizontal="center" vertical="center" wrapText="1"/>
    </xf>
    <xf numFmtId="0" fontId="7" fillId="3" borderId="0" xfId="2" applyFont="1" applyFill="1" applyAlignment="1">
      <alignment horizontal="center" vertical="center" wrapText="1"/>
    </xf>
    <xf numFmtId="1" fontId="3" fillId="0" borderId="0" xfId="0" applyNumberFormat="1" applyFont="1" applyAlignment="1">
      <alignment horizontal="center" vertical="center" wrapText="1"/>
    </xf>
    <xf numFmtId="9" fontId="3" fillId="0" borderId="0" xfId="0" applyNumberFormat="1" applyFont="1" applyAlignment="1">
      <alignment horizontal="center" vertical="center" wrapText="1"/>
    </xf>
    <xf numFmtId="1" fontId="7" fillId="0" borderId="0" xfId="0" applyNumberFormat="1" applyFont="1" applyFill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1" fontId="5" fillId="0" borderId="0" xfId="0" applyNumberFormat="1" applyFont="1" applyFill="1" applyAlignment="1">
      <alignment horizontal="center" vertical="center" wrapText="1"/>
    </xf>
    <xf numFmtId="2" fontId="4" fillId="0" borderId="0" xfId="0" applyNumberFormat="1" applyFont="1" applyFill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 wrapText="1"/>
    </xf>
    <xf numFmtId="2" fontId="7" fillId="8" borderId="0" xfId="0" applyNumberFormat="1" applyFont="1" applyFill="1" applyAlignment="1">
      <alignment horizontal="center" vertical="center" wrapText="1"/>
    </xf>
    <xf numFmtId="2" fontId="8" fillId="7" borderId="0" xfId="0" applyNumberFormat="1" applyFont="1" applyFill="1" applyAlignment="1">
      <alignment horizontal="center" vertical="center" wrapText="1"/>
    </xf>
    <xf numFmtId="2" fontId="5" fillId="2" borderId="0" xfId="0" applyNumberFormat="1" applyFont="1" applyFill="1" applyAlignment="1">
      <alignment horizontal="center" vertical="center" wrapText="1"/>
    </xf>
  </cellXfs>
  <cellStyles count="3">
    <cellStyle name="Normal" xfId="0" builtinId="0"/>
    <cellStyle name="Pourcentage" xfId="1" builtinId="5"/>
    <cellStyle name="Satisfaisant" xfId="2" builtinId="26"/>
  </cellStyles>
  <dxfs count="46"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6100"/>
        <name val="Calibri"/>
        <scheme val="minor"/>
      </font>
      <fill>
        <patternFill patternType="solid">
          <fgColor indexed="64"/>
          <bgColor rgb="FFC6EFCE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6100"/>
        <name val="Calibri"/>
        <scheme val="minor"/>
      </font>
      <fill>
        <patternFill patternType="solid">
          <fgColor indexed="64"/>
          <bgColor rgb="FFC6EFCE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6100"/>
        <name val="Calibri"/>
        <scheme val="minor"/>
      </font>
      <numFmt numFmtId="2" formatCode="0.00"/>
      <fill>
        <patternFill patternType="solid">
          <fgColor indexed="64"/>
          <bgColor rgb="FFC6EFCE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6100"/>
        <name val="Calibri"/>
        <scheme val="minor"/>
      </font>
      <fill>
        <patternFill patternType="solid">
          <fgColor indexed="64"/>
          <bgColor rgb="FFC6EFCE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6100"/>
        <name val="Calibri"/>
        <scheme val="minor"/>
      </font>
      <fill>
        <patternFill patternType="solid">
          <fgColor indexed="64"/>
          <bgColor rgb="FFC6EFCE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6100"/>
        <name val="Calibri"/>
        <scheme val="minor"/>
      </font>
      <numFmt numFmtId="2" formatCode="0.00"/>
      <fill>
        <patternFill patternType="solid">
          <fgColor indexed="64"/>
          <bgColor rgb="FFC6EFCE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7</xdr:row>
          <xdr:rowOff>0</xdr:rowOff>
        </xdr:from>
        <xdr:to>
          <xdr:col>11</xdr:col>
          <xdr:colOff>57150</xdr:colOff>
          <xdr:row>10</xdr:row>
          <xdr:rowOff>0</xdr:rowOff>
        </xdr:to>
        <xdr:sp macro="" textlink="">
          <xdr:nvSpPr>
            <xdr:cNvPr id="1026" name="btnEnregistrerBasal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2:I11" totalsRowCount="1" headerRowDxfId="45" dataDxfId="44">
  <autoFilter ref="B2:I10"/>
  <tableColumns count="8">
    <tableColumn id="1" name="Plage horaire (h)" totalsRowLabel="Total" dataDxfId="43" totalsRowDxfId="42"/>
    <tableColumn id="2" name="Basal (UI/h)" totalsRowFunction="custom" dataDxfId="41" totalsRowDxfId="40">
      <totalsRowFormula>SUBTOTAL(109,Tableau1[Basal (UI/h)])*3</totalsRowFormula>
    </tableColumn>
    <tableColumn id="3" name="Glycémie (mg/dL)" totalsRowFunction="average" dataDxfId="39" totalsRowDxfId="38"/>
    <tableColumn id="7" name="Hypoglycémie (n)" totalsRowFunction="sum" dataDxfId="37" totalsRowDxfId="36"/>
    <tableColumn id="9" name="Glycémie corrigée (mg/dL)" totalsRowFunction="average" dataDxfId="35" totalsRowDxfId="34"/>
    <tableColumn id="4" name="Ecart cible (mg/dL)" totalsRowFunction="average" dataDxfId="33" totalsRowDxfId="32"/>
    <tableColumn id="5" name="Ratio écart cible (%)" totalsRowFunction="average" dataDxfId="31" totalsRowDxfId="30" dataCellStyle="Pourcentage"/>
    <tableColumn id="6" name="Basal corrigé (UI/h)" totalsRowFunction="custom" dataDxfId="29" totalsRowDxfId="28">
      <totalsRowFormula>SUBTOTAL(109,Tableau1[Basal corrigé (UI/h)])*3</totalsRow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K2:M6" totalsRowShown="0" headerRowDxfId="27" dataDxfId="26">
  <autoFilter ref="K2:M6"/>
  <tableColumns count="3">
    <tableColumn id="1" name="Donnée" dataDxfId="25"/>
    <tableColumn id="2" name="Cible" dataDxfId="24"/>
    <tableColumn id="3" name="Mois précédent" dataDxfId="2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5" name="Tableau116" displayName="Tableau116" ref="B2:I11" totalsRowCount="1" headerRowDxfId="22" dataDxfId="21">
  <autoFilter ref="B2:I10"/>
  <tableColumns count="8">
    <tableColumn id="1" name="Plage horaire (h)" totalsRowLabel="Total" dataDxfId="20" totalsRowDxfId="19"/>
    <tableColumn id="2" name="Basal (UI/h)" totalsRowFunction="custom" dataDxfId="18" totalsRowDxfId="17">
      <totalsRowFormula>SUBTOTAL(109,Tableau116[Basal (UI/h)])*3</totalsRowFormula>
    </tableColumn>
    <tableColumn id="3" name="Glycémie (mg/dL)" totalsRowFunction="average" dataDxfId="16" totalsRowDxfId="15"/>
    <tableColumn id="7" name="Hypoglycémie (n)" totalsRowFunction="sum" dataDxfId="14" totalsRowDxfId="13"/>
    <tableColumn id="9" name="Glycémie corrigée (mg/dL)" totalsRowFunction="average" dataDxfId="12" totalsRowDxfId="11"/>
    <tableColumn id="4" name="Ecart cible (mg/dL)" totalsRowFunction="average" dataDxfId="10" totalsRowDxfId="9"/>
    <tableColumn id="5" name="Ratio écart cible (%)" totalsRowFunction="average" dataDxfId="8" totalsRowDxfId="7" dataCellStyle="Pourcentage"/>
    <tableColumn id="6" name="Basal corrigé (UI/h)" totalsRowFunction="custom" dataDxfId="6" totalsRowDxfId="5">
      <totalsRowFormula>SUBTOTAL(109,Tableau116[Basal corrigé (UI/h)])*3</totalsRow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6" name="Tableau217" displayName="Tableau217" ref="K2:M6" totalsRowShown="0" headerRowDxfId="4" dataDxfId="3">
  <autoFilter ref="K2:M6"/>
  <tableColumns count="3">
    <tableColumn id="1" name="Donnée" dataDxfId="2"/>
    <tableColumn id="2" name="Cible" dataDxfId="1"/>
    <tableColumn id="3" name="Mois précéd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M11"/>
  <sheetViews>
    <sheetView zoomScaleNormal="100" workbookViewId="0">
      <selection activeCell="C3" sqref="C3"/>
    </sheetView>
  </sheetViews>
  <sheetFormatPr baseColWidth="10" defaultRowHeight="15.75" x14ac:dyDescent="0.25"/>
  <cols>
    <col min="1" max="1" width="11.42578125" style="3"/>
    <col min="2" max="2" width="16" style="3" bestFit="1" customWidth="1"/>
    <col min="3" max="3" width="14.42578125" style="3" bestFit="1" customWidth="1"/>
    <col min="4" max="4" width="15" style="3" customWidth="1"/>
    <col min="5" max="5" width="15.7109375" style="3" bestFit="1" customWidth="1"/>
    <col min="6" max="6" width="19.140625" style="3" customWidth="1"/>
    <col min="7" max="7" width="18" style="3" bestFit="1" customWidth="1"/>
    <col min="8" max="8" width="16.7109375" style="3" customWidth="1"/>
    <col min="9" max="9" width="17.5703125" style="3" bestFit="1" customWidth="1"/>
    <col min="10" max="10" width="10.28515625" style="3" bestFit="1" customWidth="1"/>
    <col min="11" max="11" width="25.85546875" style="3" bestFit="1" customWidth="1"/>
    <col min="12" max="12" width="11.42578125" style="3"/>
    <col min="13" max="13" width="15.5703125" style="3" bestFit="1" customWidth="1"/>
    <col min="14" max="16384" width="11.42578125" style="3"/>
  </cols>
  <sheetData>
    <row r="2" spans="2:13" ht="31.5" x14ac:dyDescent="0.25">
      <c r="B2" s="1" t="s">
        <v>0</v>
      </c>
      <c r="C2" s="1" t="s">
        <v>9</v>
      </c>
      <c r="D2" s="1" t="s">
        <v>10</v>
      </c>
      <c r="E2" s="1" t="s">
        <v>19</v>
      </c>
      <c r="F2" s="1" t="s">
        <v>20</v>
      </c>
      <c r="G2" s="1" t="s">
        <v>11</v>
      </c>
      <c r="H2" s="1" t="s">
        <v>12</v>
      </c>
      <c r="I2" s="1" t="s">
        <v>13</v>
      </c>
      <c r="K2" s="1" t="s">
        <v>14</v>
      </c>
      <c r="L2" s="1" t="s">
        <v>15</v>
      </c>
      <c r="M2" s="1" t="s">
        <v>16</v>
      </c>
    </row>
    <row r="3" spans="2:13" x14ac:dyDescent="0.25">
      <c r="B3" s="4" t="s">
        <v>1</v>
      </c>
      <c r="C3" s="29">
        <v>0.55000000000000004</v>
      </c>
      <c r="D3" s="6"/>
      <c r="E3" s="27"/>
      <c r="F3" s="28"/>
      <c r="G3" s="9"/>
      <c r="H3" s="5"/>
      <c r="I3" s="29"/>
      <c r="K3" s="1" t="s">
        <v>10</v>
      </c>
      <c r="L3" s="8">
        <v>120</v>
      </c>
      <c r="M3" s="14">
        <v>133.5</v>
      </c>
    </row>
    <row r="4" spans="2:13" x14ac:dyDescent="0.25">
      <c r="B4" s="4" t="s">
        <v>2</v>
      </c>
      <c r="C4" s="29">
        <v>1.3</v>
      </c>
      <c r="D4" s="6"/>
      <c r="E4" s="21"/>
      <c r="F4" s="26"/>
      <c r="G4" s="9"/>
      <c r="H4" s="5"/>
      <c r="I4" s="29"/>
      <c r="K4" s="2" t="s">
        <v>19</v>
      </c>
      <c r="L4" s="22"/>
      <c r="M4" s="9">
        <v>45</v>
      </c>
    </row>
    <row r="5" spans="2:13" x14ac:dyDescent="0.25">
      <c r="B5" s="4" t="s">
        <v>3</v>
      </c>
      <c r="C5" s="29">
        <v>1.25</v>
      </c>
      <c r="D5" s="6"/>
      <c r="E5" s="27"/>
      <c r="F5" s="28"/>
      <c r="G5" s="9"/>
      <c r="H5" s="5"/>
      <c r="I5" s="29"/>
      <c r="K5" s="2" t="s">
        <v>20</v>
      </c>
      <c r="L5" s="23"/>
      <c r="M5" s="17">
        <v>114.0320512820513</v>
      </c>
    </row>
    <row r="6" spans="2:13" x14ac:dyDescent="0.25">
      <c r="B6" s="4" t="s">
        <v>4</v>
      </c>
      <c r="C6" s="29">
        <v>1.05</v>
      </c>
      <c r="D6" s="6"/>
      <c r="E6" s="21"/>
      <c r="F6" s="26"/>
      <c r="G6" s="9"/>
      <c r="H6" s="5"/>
      <c r="I6" s="29"/>
      <c r="K6" s="1" t="s">
        <v>17</v>
      </c>
      <c r="L6" s="10"/>
      <c r="M6" s="29">
        <v>30.75</v>
      </c>
    </row>
    <row r="7" spans="2:13" x14ac:dyDescent="0.25">
      <c r="B7" s="4" t="s">
        <v>5</v>
      </c>
      <c r="C7" s="29">
        <v>1.4000000000000001</v>
      </c>
      <c r="D7" s="6"/>
      <c r="E7" s="20"/>
      <c r="F7" s="19"/>
      <c r="G7" s="9"/>
      <c r="H7" s="5"/>
      <c r="I7" s="29"/>
    </row>
    <row r="8" spans="2:13" x14ac:dyDescent="0.25">
      <c r="B8" s="4" t="s">
        <v>6</v>
      </c>
      <c r="C8" s="29">
        <v>1.6</v>
      </c>
      <c r="D8" s="6"/>
      <c r="E8" s="27"/>
      <c r="F8" s="28"/>
      <c r="G8" s="9"/>
      <c r="H8" s="5"/>
      <c r="I8" s="29"/>
    </row>
    <row r="9" spans="2:13" x14ac:dyDescent="0.25">
      <c r="B9" s="4" t="s">
        <v>7</v>
      </c>
      <c r="C9" s="29">
        <v>0.8</v>
      </c>
      <c r="D9" s="6"/>
      <c r="E9" s="27"/>
      <c r="F9" s="28"/>
      <c r="G9" s="9"/>
      <c r="H9" s="5"/>
      <c r="I9" s="29"/>
    </row>
    <row r="10" spans="2:13" x14ac:dyDescent="0.25">
      <c r="B10" s="4" t="s">
        <v>8</v>
      </c>
      <c r="C10" s="29">
        <v>2.3000000000000003</v>
      </c>
      <c r="D10" s="6"/>
      <c r="E10" s="20"/>
      <c r="F10" s="19"/>
      <c r="G10" s="9"/>
      <c r="H10" s="5"/>
      <c r="I10" s="29"/>
    </row>
    <row r="11" spans="2:13" x14ac:dyDescent="0.25">
      <c r="B11" s="2" t="s">
        <v>18</v>
      </c>
      <c r="C11" s="30">
        <f>SUBTOTAL(109,Tableau1[Basal (UI/h)])*3</f>
        <v>30.75</v>
      </c>
      <c r="D11" s="24" t="e">
        <f>SUBTOTAL(101,Tableau1[Glycémie (mg/dL)])</f>
        <v>#DIV/0!</v>
      </c>
      <c r="E11" s="24">
        <f>SUBTOTAL(109,Tableau1[Hypoglycémie (n)])</f>
        <v>0</v>
      </c>
      <c r="F11" s="24" t="e">
        <f>SUBTOTAL(101,Tableau1[Glycémie corrigée (mg/dL)])</f>
        <v>#DIV/0!</v>
      </c>
      <c r="G11" s="24" t="e">
        <f>SUBTOTAL(101,Tableau1[Ecart cible (mg/dL)])</f>
        <v>#DIV/0!</v>
      </c>
      <c r="H11" s="25" t="e">
        <f>SUBTOTAL(101,Tableau1[Ratio écart cible (%)])</f>
        <v>#DIV/0!</v>
      </c>
      <c r="I11" s="30">
        <f>SUBTOTAL(109,Tableau1[Basal corrigé (UI/h)])*3</f>
        <v>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btnEnregistrerBasal">
          <controlPr defaultSize="0" autoLine="0" r:id="rId5">
            <anchor moveWithCells="1">
              <from>
                <xdr:col>10</xdr:col>
                <xdr:colOff>0</xdr:colOff>
                <xdr:row>7</xdr:row>
                <xdr:rowOff>0</xdr:rowOff>
              </from>
              <to>
                <xdr:col>11</xdr:col>
                <xdr:colOff>57150</xdr:colOff>
                <xdr:row>10</xdr:row>
                <xdr:rowOff>0</xdr:rowOff>
              </to>
            </anchor>
          </controlPr>
        </control>
      </mc:Choice>
      <mc:Fallback>
        <control shapeId="1026" r:id="rId4" name="btnEnregistrerBasal"/>
      </mc:Fallback>
    </mc:AlternateContent>
  </controls>
  <tableParts count="2"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M11"/>
  <sheetViews>
    <sheetView tabSelected="1" zoomScaleNormal="100" workbookViewId="0">
      <selection activeCell="C3" sqref="C3"/>
    </sheetView>
  </sheetViews>
  <sheetFormatPr baseColWidth="10" defaultRowHeight="15.75" x14ac:dyDescent="0.25"/>
  <cols>
    <col min="1" max="1" width="11.42578125" style="3"/>
    <col min="2" max="2" width="16" style="3" bestFit="1" customWidth="1"/>
    <col min="3" max="3" width="14.42578125" style="3" bestFit="1" customWidth="1"/>
    <col min="4" max="4" width="15" style="3" customWidth="1"/>
    <col min="5" max="5" width="15.7109375" style="3" bestFit="1" customWidth="1"/>
    <col min="6" max="6" width="19.140625" style="3" customWidth="1"/>
    <col min="7" max="7" width="18" style="3" bestFit="1" customWidth="1"/>
    <col min="8" max="8" width="16.7109375" style="3" customWidth="1"/>
    <col min="9" max="9" width="17.5703125" style="3" bestFit="1" customWidth="1"/>
    <col min="10" max="10" width="10.28515625" style="3" bestFit="1" customWidth="1"/>
    <col min="11" max="11" width="25.85546875" style="3" bestFit="1" customWidth="1"/>
    <col min="12" max="12" width="11.42578125" style="3"/>
    <col min="13" max="13" width="15.5703125" style="3" bestFit="1" customWidth="1"/>
    <col min="14" max="16384" width="11.42578125" style="3"/>
  </cols>
  <sheetData>
    <row r="2" spans="2:13" ht="31.5" x14ac:dyDescent="0.25">
      <c r="B2" s="1" t="s">
        <v>0</v>
      </c>
      <c r="C2" s="1" t="s">
        <v>9</v>
      </c>
      <c r="D2" s="1" t="s">
        <v>10</v>
      </c>
      <c r="E2" s="1" t="s">
        <v>19</v>
      </c>
      <c r="F2" s="1" t="s">
        <v>20</v>
      </c>
      <c r="G2" s="1" t="s">
        <v>11</v>
      </c>
      <c r="H2" s="1" t="s">
        <v>12</v>
      </c>
      <c r="I2" s="1" t="s">
        <v>13</v>
      </c>
      <c r="K2" s="1" t="s">
        <v>14</v>
      </c>
      <c r="L2" s="1" t="s">
        <v>15</v>
      </c>
      <c r="M2" s="1" t="s">
        <v>16</v>
      </c>
    </row>
    <row r="3" spans="2:13" x14ac:dyDescent="0.25">
      <c r="B3" s="11" t="s">
        <v>1</v>
      </c>
      <c r="C3" s="33">
        <v>0.75</v>
      </c>
      <c r="D3" s="11">
        <v>111</v>
      </c>
      <c r="E3" s="11">
        <v>16</v>
      </c>
      <c r="F3" s="7">
        <v>79.615384615384613</v>
      </c>
      <c r="G3" s="7">
        <v>-40.384615384615387</v>
      </c>
      <c r="H3" s="13">
        <v>0.83173076923076916</v>
      </c>
      <c r="I3" s="33">
        <v>0.55000000000000004</v>
      </c>
      <c r="K3" s="1" t="s">
        <v>10</v>
      </c>
      <c r="L3" s="8">
        <v>120</v>
      </c>
      <c r="M3" s="7">
        <v>142.5</v>
      </c>
    </row>
    <row r="4" spans="2:13" x14ac:dyDescent="0.25">
      <c r="B4" s="16" t="s">
        <v>2</v>
      </c>
      <c r="C4" s="31">
        <v>1.3</v>
      </c>
      <c r="D4" s="16">
        <v>124</v>
      </c>
      <c r="E4" s="16">
        <v>0</v>
      </c>
      <c r="F4" s="17">
        <v>124</v>
      </c>
      <c r="G4" s="17">
        <v>4</v>
      </c>
      <c r="H4" s="18">
        <v>1.0166666666666666</v>
      </c>
      <c r="I4" s="31">
        <v>1.3</v>
      </c>
      <c r="K4" s="2" t="s">
        <v>19</v>
      </c>
      <c r="L4" s="22"/>
      <c r="M4" s="9">
        <v>30</v>
      </c>
    </row>
    <row r="5" spans="2:13" x14ac:dyDescent="0.25">
      <c r="B5" s="11" t="s">
        <v>3</v>
      </c>
      <c r="C5" s="33">
        <v>1.5</v>
      </c>
      <c r="D5" s="11">
        <v>122</v>
      </c>
      <c r="E5" s="11">
        <v>10</v>
      </c>
      <c r="F5" s="7">
        <v>91</v>
      </c>
      <c r="G5" s="7">
        <v>-29</v>
      </c>
      <c r="H5" s="13">
        <v>0.87916666666666665</v>
      </c>
      <c r="I5" s="33">
        <v>1.25</v>
      </c>
      <c r="K5" s="2" t="s">
        <v>20</v>
      </c>
      <c r="L5" s="23"/>
      <c r="M5" s="17">
        <v>123.00860628342247</v>
      </c>
    </row>
    <row r="6" spans="2:13" x14ac:dyDescent="0.25">
      <c r="B6" s="16" t="s">
        <v>4</v>
      </c>
      <c r="C6" s="31">
        <v>1.05</v>
      </c>
      <c r="D6" s="16">
        <v>128</v>
      </c>
      <c r="E6" s="16">
        <v>2</v>
      </c>
      <c r="F6" s="17">
        <v>116.66666666666667</v>
      </c>
      <c r="G6" s="17">
        <v>-3.3333333333333286</v>
      </c>
      <c r="H6" s="18">
        <v>0.98611111111111116</v>
      </c>
      <c r="I6" s="31">
        <v>1.05</v>
      </c>
      <c r="K6" s="1" t="s">
        <v>17</v>
      </c>
      <c r="L6" s="10"/>
      <c r="M6" s="29">
        <v>31.200000000000003</v>
      </c>
    </row>
    <row r="7" spans="2:13" x14ac:dyDescent="0.25">
      <c r="B7" s="12" t="s">
        <v>5</v>
      </c>
      <c r="C7" s="32">
        <v>1.3</v>
      </c>
      <c r="D7" s="12">
        <v>149</v>
      </c>
      <c r="E7" s="12">
        <v>2</v>
      </c>
      <c r="F7" s="14">
        <v>134.16666666666666</v>
      </c>
      <c r="G7" s="14">
        <v>14.166666666666657</v>
      </c>
      <c r="H7" s="15">
        <v>1.0590277777777777</v>
      </c>
      <c r="I7" s="32">
        <v>1.4000000000000001</v>
      </c>
    </row>
    <row r="8" spans="2:13" x14ac:dyDescent="0.25">
      <c r="B8" s="11" t="s">
        <v>6</v>
      </c>
      <c r="C8" s="33">
        <v>1.4000000000000001</v>
      </c>
      <c r="D8" s="11">
        <v>167</v>
      </c>
      <c r="E8" s="11">
        <v>3</v>
      </c>
      <c r="F8" s="7">
        <v>142.30769230769232</v>
      </c>
      <c r="G8" s="7">
        <v>22.307692307692321</v>
      </c>
      <c r="H8" s="13">
        <v>1.0929487179487181</v>
      </c>
      <c r="I8" s="33">
        <v>1.6</v>
      </c>
    </row>
    <row r="9" spans="2:13" x14ac:dyDescent="0.25">
      <c r="B9" s="11" t="s">
        <v>7</v>
      </c>
      <c r="C9" s="33">
        <v>1</v>
      </c>
      <c r="D9" s="11">
        <v>114</v>
      </c>
      <c r="E9" s="11">
        <v>10</v>
      </c>
      <c r="F9" s="7">
        <v>87</v>
      </c>
      <c r="G9" s="7">
        <v>-33</v>
      </c>
      <c r="H9" s="13">
        <v>0.86250000000000004</v>
      </c>
      <c r="I9" s="33">
        <v>0.8</v>
      </c>
    </row>
    <row r="10" spans="2:13" x14ac:dyDescent="0.25">
      <c r="B10" s="12" t="s">
        <v>8</v>
      </c>
      <c r="C10" s="32">
        <v>2.1</v>
      </c>
      <c r="D10" s="12">
        <v>153</v>
      </c>
      <c r="E10" s="12">
        <v>2</v>
      </c>
      <c r="F10" s="14">
        <v>137.5</v>
      </c>
      <c r="G10" s="14">
        <v>17.5</v>
      </c>
      <c r="H10" s="15">
        <v>1.0729166666666667</v>
      </c>
      <c r="I10" s="32">
        <v>2.3000000000000003</v>
      </c>
    </row>
    <row r="11" spans="2:13" x14ac:dyDescent="0.25">
      <c r="B11" s="2" t="s">
        <v>18</v>
      </c>
      <c r="C11" s="30">
        <f>SUBTOTAL(109,Tableau116[Basal (UI/h)])*3</f>
        <v>31.200000000000003</v>
      </c>
      <c r="D11" s="24">
        <f>SUBTOTAL(101,Tableau116[Glycémie (mg/dL)])</f>
        <v>133.5</v>
      </c>
      <c r="E11" s="24">
        <f>SUBTOTAL(109,Tableau116[Hypoglycémie (n)])</f>
        <v>45</v>
      </c>
      <c r="F11" s="24">
        <f>SUBTOTAL(101,Tableau116[Glycémie corrigée (mg/dL)])</f>
        <v>114.0320512820513</v>
      </c>
      <c r="G11" s="24">
        <f>SUBTOTAL(101,Tableau116[Ecart cible (mg/dL)])</f>
        <v>-5.9679487179487172</v>
      </c>
      <c r="H11" s="25">
        <f>SUBTOTAL(101,Tableau116[Ratio écart cible (%)])</f>
        <v>0.97513354700854704</v>
      </c>
      <c r="I11" s="30">
        <f>SUBTOTAL(109,Tableau116[Basal corrigé (UI/h)])*3</f>
        <v>30.75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basal DT</vt:lpstr>
      <vt:lpstr>20260905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DEMANGE - - LABRIET Lucas</dc:creator>
  <cp:lastModifiedBy>DEMANGE - - LABRIET Lucas</cp:lastModifiedBy>
  <cp:lastPrinted>2026-03-15T11:16:04Z</cp:lastPrinted>
  <dcterms:created xsi:type="dcterms:W3CDTF">2026-03-13T18:04:02Z</dcterms:created>
  <dcterms:modified xsi:type="dcterms:W3CDTF">2026-09-30T14:37:13Z</dcterms:modified>
</cp:coreProperties>
</file>