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om\Documents\MEGA\MEGAsync\IURB\2024\Semestre 1\"/>
    </mc:Choice>
  </mc:AlternateContent>
  <xr:revisionPtr revIDLastSave="0" documentId="13_ncr:1_{99469125-F136-4FF3-997C-7C8BD64C3FB8}" xr6:coauthVersionLast="47" xr6:coauthVersionMax="47" xr10:uidLastSave="{00000000-0000-0000-0000-000000000000}"/>
  <bookViews>
    <workbookView xWindow="-110" yWindow="-110" windowWidth="19420" windowHeight="10300" firstSheet="2" activeTab="6" xr2:uid="{00000000-000D-0000-FFFF-FFFF00000000}"/>
  </bookViews>
  <sheets>
    <sheet name="Programme" sheetId="13" r:id="rId1"/>
    <sheet name="Liste de classe" sheetId="15" r:id="rId2"/>
    <sheet name="CHS3_SEM1" sheetId="3" r:id="rId3"/>
    <sheet name="CHS3_SEM2" sheetId="14" r:id="rId4"/>
    <sheet name="CHS3_SEM1_Synthèse" sheetId="17" r:id="rId5"/>
    <sheet name="CHS3_SEM2_Synthèse" sheetId="16" r:id="rId6"/>
    <sheet name="CHS3_ANNUEL" sheetId="12" r:id="rId7"/>
  </sheets>
  <definedNames>
    <definedName name="_xlnm._FilterDatabase" localSheetId="2" hidden="1">CHS3_SEM1!$A$14:$W$16</definedName>
    <definedName name="_xlnm._FilterDatabase" localSheetId="3" hidden="1">CHS3_SEM2!$A$14:$W$16</definedName>
    <definedName name="_Toc535760073" localSheetId="0">Programme!$B$2</definedName>
    <definedName name="_xlnm.Print_Titles" localSheetId="2">CHS3_SEM1!$1:$14</definedName>
    <definedName name="_xlnm.Print_Titles" localSheetId="3">CHS3_SEM2!$1:$14</definedName>
    <definedName name="_xlnm.Print_Area" localSheetId="2">CHS3_SEM1!$A$1:$AI$26</definedName>
    <definedName name="_xlnm.Print_Area" localSheetId="3">CHS3_SEM2!$A$1:$AF$25</definedName>
  </definedNames>
  <calcPr calcId="191029"/>
</workbook>
</file>

<file path=xl/calcChain.xml><?xml version="1.0" encoding="utf-8"?>
<calcChain xmlns="http://schemas.openxmlformats.org/spreadsheetml/2006/main">
  <c r="R17" i="17" l="1"/>
  <c r="R18" i="17"/>
  <c r="R16" i="17"/>
  <c r="G15" i="12"/>
  <c r="I15" i="12"/>
  <c r="F17" i="12"/>
  <c r="F18" i="12"/>
  <c r="F16" i="12"/>
  <c r="E17" i="12"/>
  <c r="E18" i="12"/>
  <c r="E16" i="12"/>
  <c r="D17" i="12"/>
  <c r="D18" i="12"/>
  <c r="D16" i="12"/>
  <c r="F15" i="12"/>
  <c r="E15" i="12"/>
  <c r="D15" i="12"/>
  <c r="W16" i="14"/>
  <c r="K17" i="16" s="1"/>
  <c r="W17" i="14"/>
  <c r="K18" i="16" s="1"/>
  <c r="W15" i="14"/>
  <c r="K16" i="16" s="1"/>
  <c r="K15" i="16"/>
  <c r="I15" i="16"/>
  <c r="H15" i="16"/>
  <c r="T17" i="14"/>
  <c r="I18" i="16" s="1"/>
  <c r="T16" i="14"/>
  <c r="I17" i="16" s="1"/>
  <c r="T15" i="14"/>
  <c r="I16" i="16" s="1"/>
  <c r="Q17" i="14"/>
  <c r="H18" i="16" s="1"/>
  <c r="Q16" i="14"/>
  <c r="H17" i="16" s="1"/>
  <c r="Q15" i="14"/>
  <c r="H16" i="16" s="1"/>
  <c r="G36" i="13"/>
  <c r="N15" i="16"/>
  <c r="O15" i="16"/>
  <c r="M15" i="16"/>
  <c r="L15" i="16"/>
  <c r="J15" i="16"/>
  <c r="H15" i="12" s="1"/>
  <c r="G15" i="16"/>
  <c r="F15" i="16"/>
  <c r="E15" i="16"/>
  <c r="D15" i="16"/>
  <c r="Q18" i="17"/>
  <c r="N18" i="17"/>
  <c r="L18" i="17"/>
  <c r="K18" i="17"/>
  <c r="J18" i="17"/>
  <c r="M18" i="17" s="1"/>
  <c r="H18" i="17"/>
  <c r="I18" i="17" s="1"/>
  <c r="G18" i="17"/>
  <c r="E18" i="17"/>
  <c r="D18" i="17"/>
  <c r="Q17" i="17"/>
  <c r="N17" i="17"/>
  <c r="L17" i="17"/>
  <c r="M17" i="17" s="1"/>
  <c r="K17" i="17"/>
  <c r="J17" i="17"/>
  <c r="H17" i="17"/>
  <c r="I17" i="17" s="1"/>
  <c r="G17" i="17"/>
  <c r="E17" i="17"/>
  <c r="D17" i="17"/>
  <c r="Q16" i="17"/>
  <c r="N16" i="17"/>
  <c r="L16" i="17"/>
  <c r="M16" i="17" s="1"/>
  <c r="K16" i="17"/>
  <c r="J16" i="17"/>
  <c r="H16" i="17"/>
  <c r="I16" i="17" s="1"/>
  <c r="G16" i="17"/>
  <c r="E16" i="17"/>
  <c r="D16" i="17"/>
  <c r="R15" i="17"/>
  <c r="Q15" i="17"/>
  <c r="P15" i="17"/>
  <c r="O15" i="17"/>
  <c r="N15" i="17"/>
  <c r="M15" i="17"/>
  <c r="L15" i="17"/>
  <c r="K15" i="17"/>
  <c r="J15" i="17"/>
  <c r="I15" i="17"/>
  <c r="H15" i="17"/>
  <c r="G15" i="17"/>
  <c r="F15" i="17"/>
  <c r="E15" i="17"/>
  <c r="D15" i="17"/>
  <c r="N17" i="3"/>
  <c r="K17" i="3"/>
  <c r="N16" i="3"/>
  <c r="K16" i="3"/>
  <c r="N15" i="3"/>
  <c r="K15" i="3"/>
  <c r="A4" i="15"/>
  <c r="A5" i="15" s="1"/>
  <c r="AC17" i="3"/>
  <c r="O18" i="17" s="1"/>
  <c r="AC16" i="3"/>
  <c r="O17" i="17" s="1"/>
  <c r="AC15" i="3"/>
  <c r="O16" i="17" s="1"/>
  <c r="F16" i="17" l="1"/>
  <c r="F18" i="17"/>
  <c r="F17" i="17"/>
  <c r="AF17" i="14"/>
  <c r="N18" i="16" s="1"/>
  <c r="AC17" i="14"/>
  <c r="M18" i="16" s="1"/>
  <c r="Z17" i="14"/>
  <c r="L18" i="16" s="1"/>
  <c r="N17" i="14"/>
  <c r="G18" i="16" s="1"/>
  <c r="K17" i="14"/>
  <c r="F18" i="16" s="1"/>
  <c r="H17" i="14"/>
  <c r="E18" i="16" s="1"/>
  <c r="E17" i="14"/>
  <c r="D18" i="16" s="1"/>
  <c r="P18" i="16" s="1"/>
  <c r="AF16" i="14"/>
  <c r="N17" i="16" s="1"/>
  <c r="AC16" i="14"/>
  <c r="M17" i="16" s="1"/>
  <c r="Z16" i="14"/>
  <c r="L17" i="16" s="1"/>
  <c r="N16" i="14"/>
  <c r="G17" i="16" s="1"/>
  <c r="K16" i="14"/>
  <c r="F17" i="16" s="1"/>
  <c r="H16" i="14"/>
  <c r="E17" i="16" s="1"/>
  <c r="E16" i="14"/>
  <c r="D17" i="16" s="1"/>
  <c r="P17" i="16" s="1"/>
  <c r="A16" i="14"/>
  <c r="A17" i="14" s="1"/>
  <c r="AF15" i="14"/>
  <c r="N16" i="16" s="1"/>
  <c r="AC15" i="14"/>
  <c r="M16" i="16" s="1"/>
  <c r="Z15" i="14"/>
  <c r="L16" i="16" s="1"/>
  <c r="N15" i="14"/>
  <c r="G16" i="16" s="1"/>
  <c r="K15" i="14"/>
  <c r="F16" i="16" s="1"/>
  <c r="H15" i="14"/>
  <c r="E16" i="16" s="1"/>
  <c r="E15" i="14"/>
  <c r="D16" i="16" s="1"/>
  <c r="P16" i="16" l="1"/>
  <c r="R16" i="16" s="1"/>
  <c r="J18" i="16"/>
  <c r="H18" i="12" s="1"/>
  <c r="J16" i="16"/>
  <c r="H16" i="12" s="1"/>
  <c r="J17" i="16"/>
  <c r="H17" i="12" s="1"/>
  <c r="R18" i="16"/>
  <c r="O17" i="16"/>
  <c r="I17" i="12" s="1"/>
  <c r="O16" i="16"/>
  <c r="I16" i="12" s="1"/>
  <c r="O18" i="16"/>
  <c r="I18" i="12" s="1"/>
  <c r="G17" i="13"/>
  <c r="AF17" i="3"/>
  <c r="P18" i="17" s="1"/>
  <c r="G18" i="12" s="1"/>
  <c r="J18" i="12" s="1"/>
  <c r="AF16" i="3"/>
  <c r="P17" i="17" s="1"/>
  <c r="G17" i="12" s="1"/>
  <c r="J17" i="12" s="1"/>
  <c r="AF15" i="3"/>
  <c r="P16" i="17" s="1"/>
  <c r="G16" i="12" s="1"/>
  <c r="J16" i="12" s="1"/>
  <c r="AI17" i="3"/>
  <c r="AI16" i="3"/>
  <c r="AI15" i="3"/>
  <c r="H17" i="3"/>
  <c r="H16" i="3"/>
  <c r="H15" i="3"/>
  <c r="Z17" i="3"/>
  <c r="W17" i="3"/>
  <c r="T17" i="3"/>
  <c r="Q17" i="3"/>
  <c r="E17" i="3"/>
  <c r="S18" i="17" l="1"/>
  <c r="S17" i="17"/>
  <c r="S16" i="17"/>
  <c r="Q17" i="16"/>
  <c r="Q18" i="16"/>
  <c r="R17" i="16"/>
  <c r="Q16" i="16"/>
  <c r="T18" i="17" l="1"/>
  <c r="U18" i="17"/>
  <c r="T17" i="17"/>
  <c r="U17" i="17"/>
  <c r="U16" i="17"/>
  <c r="T16" i="17"/>
  <c r="L17" i="12"/>
  <c r="K17" i="12"/>
  <c r="Z16" i="3"/>
  <c r="Z15" i="3"/>
  <c r="W16" i="3"/>
  <c r="W15" i="3"/>
  <c r="Q16" i="3" l="1"/>
  <c r="Q15" i="3"/>
  <c r="T16" i="3"/>
  <c r="T15" i="3"/>
  <c r="A16" i="3" l="1"/>
  <c r="A17" i="3" s="1"/>
  <c r="E16" i="3" l="1"/>
  <c r="E15" i="3"/>
  <c r="L16" i="12" l="1"/>
  <c r="L18" i="12"/>
  <c r="K16" i="12"/>
  <c r="K18" i="12" l="1"/>
</calcChain>
</file>

<file path=xl/sharedStrings.xml><?xml version="1.0" encoding="utf-8"?>
<sst xmlns="http://schemas.openxmlformats.org/spreadsheetml/2006/main" count="277" uniqueCount="96">
  <si>
    <t>PROCES VERBAL DES EXAMENS DU PREMIER SEMESTRE</t>
  </si>
  <si>
    <t>NOMS ET PRENOMS</t>
  </si>
  <si>
    <t>CC</t>
  </si>
  <si>
    <t>EE</t>
  </si>
  <si>
    <t>MOY</t>
  </si>
  <si>
    <t>IURB</t>
  </si>
  <si>
    <t>N°</t>
  </si>
  <si>
    <t>MATRICULE</t>
  </si>
  <si>
    <t>DECISION</t>
  </si>
  <si>
    <t>PROCES VERBAL DE SYNTHESE SEMESTRE 1</t>
  </si>
  <si>
    <t>PROCES VERBAL DE SYNTHESE SEMESTRE 2</t>
  </si>
  <si>
    <t>PROCES VERBAL DE SYNTHESE ANNUELLE</t>
  </si>
  <si>
    <t>RANG</t>
  </si>
  <si>
    <t>MOY /20</t>
  </si>
  <si>
    <t>ANNEE ACADEMIQUE 2022/2023</t>
  </si>
  <si>
    <t>NIVEAU 3  LICENCE GENIE CIVIL OPTION TOPOGRAPHIE GEOMATIQUE (GCI_TGE3)</t>
  </si>
  <si>
    <t>ANNEE ACADEMIQUE 2023/2024</t>
  </si>
  <si>
    <t>NIVEAU 3  LICENCE GENIE MECANIQUE OPTION CHAUDRONNERIE ET SOUDURE (GME_CHS3)</t>
  </si>
  <si>
    <t>Analyse de fabrication</t>
  </si>
  <si>
    <t>DAO/CAO</t>
  </si>
  <si>
    <t>DAO/CAO 3D</t>
  </si>
  <si>
    <t>Tuyauterie approfondie</t>
  </si>
  <si>
    <t>1. GRILLES DE PARCOURS</t>
  </si>
  <si>
    <t>Code UE</t>
  </si>
  <si>
    <t>Intitulé</t>
  </si>
  <si>
    <t>UE</t>
  </si>
  <si>
    <t>Type</t>
  </si>
  <si>
    <t>Code</t>
  </si>
  <si>
    <t>EC</t>
  </si>
  <si>
    <t>Intitulé Elément Constitutif (EC)</t>
  </si>
  <si>
    <r>
      <t xml:space="preserve">/ </t>
    </r>
    <r>
      <rPr>
        <b/>
        <i/>
        <sz val="10"/>
        <color theme="1"/>
        <rFont val="Times New Roman"/>
        <family val="1"/>
      </rPr>
      <t>Subject title</t>
    </r>
  </si>
  <si>
    <t>Crédits</t>
  </si>
  <si>
    <t>CCTS</t>
  </si>
  <si>
    <t>Mathématiques appliquées et outils</t>
  </si>
  <si>
    <t>Analyse numérique / MATLAP</t>
  </si>
  <si>
    <t>Entreprise et Langue</t>
  </si>
  <si>
    <t>Entreprenariat et création d’entreprise</t>
  </si>
  <si>
    <t xml:space="preserve">Anglais </t>
  </si>
  <si>
    <t>UE FONDAMENTALE</t>
  </si>
  <si>
    <t xml:space="preserve">Traçage et construction </t>
  </si>
  <si>
    <t xml:space="preserve">Métrologie  </t>
  </si>
  <si>
    <r>
      <t>Intitulé Elément Constitutif (EC)/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Times New Roman"/>
        <family val="1"/>
      </rPr>
      <t>Subject title</t>
    </r>
  </si>
  <si>
    <t>Mécanique des fluides</t>
  </si>
  <si>
    <t xml:space="preserve">Analyse des systèmes </t>
  </si>
  <si>
    <t>Instrumentation</t>
  </si>
  <si>
    <t>Analyse fonctionnelle</t>
  </si>
  <si>
    <t xml:space="preserve">Calculs des structures </t>
  </si>
  <si>
    <t>Contrôle non destructif</t>
  </si>
  <si>
    <t xml:space="preserve">Projets et Stage Professionnel </t>
  </si>
  <si>
    <t>Projet tutoré</t>
  </si>
  <si>
    <t>MO311</t>
  </si>
  <si>
    <t>MO312</t>
  </si>
  <si>
    <t>EC311</t>
  </si>
  <si>
    <t>EC312</t>
  </si>
  <si>
    <t>SP311</t>
  </si>
  <si>
    <t>SP312</t>
  </si>
  <si>
    <t>SP313</t>
  </si>
  <si>
    <t>SP314</t>
  </si>
  <si>
    <t>DA311</t>
  </si>
  <si>
    <t>DA312</t>
  </si>
  <si>
    <t>Méthodologie de rédaction d'un rapport de stage</t>
  </si>
  <si>
    <t>PP321</t>
  </si>
  <si>
    <t>PP322</t>
  </si>
  <si>
    <t>Stage Professionnel</t>
  </si>
  <si>
    <t>Soutenance de rapport de stage</t>
  </si>
  <si>
    <t>MT321</t>
  </si>
  <si>
    <t>MT322</t>
  </si>
  <si>
    <t>MT323</t>
  </si>
  <si>
    <t>MT324</t>
  </si>
  <si>
    <t>MT325</t>
  </si>
  <si>
    <t>MT326</t>
  </si>
  <si>
    <t>PROCES VERBAL DES EXAMENS DU SECOND SEMESTRE</t>
  </si>
  <si>
    <t>PP323</t>
  </si>
  <si>
    <t>PP324</t>
  </si>
  <si>
    <t>EC313</t>
  </si>
  <si>
    <t>Technique d'expression et de communication</t>
  </si>
  <si>
    <t>Liste de classe</t>
  </si>
  <si>
    <t>CHS3</t>
  </si>
  <si>
    <t xml:space="preserve">AZAZILE </t>
  </si>
  <si>
    <t>AURELIEN JOEL</t>
  </si>
  <si>
    <t>JACQUE ROSTANT</t>
  </si>
  <si>
    <t>23SED104S</t>
  </si>
  <si>
    <t>23SED105S</t>
  </si>
  <si>
    <t>22SED056S</t>
  </si>
  <si>
    <t>UE Metiers</t>
  </si>
  <si>
    <t>PSP32</t>
  </si>
  <si>
    <t>MET32</t>
  </si>
  <si>
    <t>ELA31</t>
  </si>
  <si>
    <t>SPE31</t>
  </si>
  <si>
    <t>Semestre 1 option chaudronnerie et soudure : Liste des Unités d’Enseignement et matières associées</t>
  </si>
  <si>
    <t>Semestre 2 (LMD) Option Bâtiment: Liste des Unités d’Enseignement et matières associées</t>
  </si>
  <si>
    <t xml:space="preserve">Outils mathématiques </t>
  </si>
  <si>
    <t>OMA31</t>
  </si>
  <si>
    <t>LCA31</t>
  </si>
  <si>
    <t>Analyse numérique / MATLAB</t>
  </si>
  <si>
    <t>Conception assisté par Ordinateur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</si>
</sst>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C00000"/>
      <name val="Arial"/>
      <family val="2"/>
    </font>
    <font>
      <sz val="9"/>
      <name val="Arial"/>
      <family val="2"/>
    </font>
    <font>
      <b/>
      <sz val="16"/>
      <color rgb="FFC00000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10"/>
      <color rgb="FFC00000"/>
      <name val="Arial"/>
      <family val="2"/>
    </font>
    <font>
      <b/>
      <sz val="12"/>
      <color rgb="FF00B050"/>
      <name val="Arial"/>
      <family val="2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Calibri"/>
      <family val="2"/>
      <scheme val="minor"/>
    </font>
    <font>
      <sz val="12"/>
      <color rgb="FF000000"/>
      <name val="Times New Roman"/>
      <family val="1"/>
    </font>
    <font>
      <b/>
      <sz val="5"/>
      <color theme="1"/>
      <name val="Times New Roman"/>
      <family val="1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rgb="FF000000"/>
      </bottom>
      <diagonal/>
    </border>
  </borders>
  <cellStyleXfs count="5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8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8" fillId="0" borderId="0" xfId="0" applyFont="1"/>
    <xf numFmtId="0" fontId="12" fillId="0" borderId="0" xfId="0" applyFont="1"/>
    <xf numFmtId="0" fontId="0" fillId="0" borderId="0" xfId="0" applyAlignment="1">
      <alignment horizontal="center"/>
    </xf>
    <xf numFmtId="0" fontId="14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4" fillId="0" borderId="0" xfId="0" applyFont="1"/>
    <xf numFmtId="0" fontId="14" fillId="2" borderId="0" xfId="0" applyFont="1" applyFill="1"/>
    <xf numFmtId="0" fontId="18" fillId="2" borderId="0" xfId="0" applyFont="1" applyFill="1"/>
    <xf numFmtId="0" fontId="23" fillId="2" borderId="0" xfId="0" applyFont="1" applyFill="1"/>
    <xf numFmtId="0" fontId="15" fillId="2" borderId="0" xfId="0" applyFont="1" applyFill="1"/>
    <xf numFmtId="0" fontId="17" fillId="2" borderId="0" xfId="0" applyFont="1" applyFill="1"/>
    <xf numFmtId="0" fontId="16" fillId="2" borderId="0" xfId="0" applyFont="1" applyFill="1"/>
    <xf numFmtId="0" fontId="26" fillId="2" borderId="0" xfId="0" applyFont="1" applyFill="1"/>
    <xf numFmtId="0" fontId="27" fillId="2" borderId="0" xfId="0" applyFont="1" applyFill="1"/>
    <xf numFmtId="0" fontId="25" fillId="2" borderId="0" xfId="0" applyFont="1" applyFill="1"/>
    <xf numFmtId="0" fontId="19" fillId="2" borderId="0" xfId="0" applyFont="1" applyFill="1"/>
    <xf numFmtId="164" fontId="28" fillId="2" borderId="1" xfId="0" applyNumberFormat="1" applyFont="1" applyFill="1" applyBorder="1" applyAlignment="1">
      <alignment horizontal="center"/>
    </xf>
    <xf numFmtId="164" fontId="29" fillId="2" borderId="1" xfId="0" applyNumberFormat="1" applyFont="1" applyFill="1" applyBorder="1" applyAlignment="1">
      <alignment horizontal="center"/>
    </xf>
    <xf numFmtId="164" fontId="29" fillId="0" borderId="1" xfId="0" applyNumberFormat="1" applyFont="1" applyBorder="1" applyAlignment="1">
      <alignment horizontal="center"/>
    </xf>
    <xf numFmtId="2" fontId="28" fillId="2" borderId="1" xfId="0" applyNumberFormat="1" applyFont="1" applyFill="1" applyBorder="1" applyAlignment="1">
      <alignment horizontal="center" shrinkToFit="1"/>
    </xf>
    <xf numFmtId="2" fontId="29" fillId="3" borderId="1" xfId="0" applyNumberFormat="1" applyFont="1" applyFill="1" applyBorder="1" applyAlignment="1">
      <alignment horizontal="center" shrinkToFit="1"/>
    </xf>
    <xf numFmtId="0" fontId="30" fillId="0" borderId="0" xfId="0" applyFont="1"/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5" xfId="0" applyBorder="1"/>
    <xf numFmtId="0" fontId="0" fillId="0" borderId="14" xfId="0" applyBorder="1"/>
    <xf numFmtId="0" fontId="0" fillId="0" borderId="11" xfId="0" applyBorder="1"/>
    <xf numFmtId="0" fontId="0" fillId="0" borderId="12" xfId="0" applyBorder="1"/>
    <xf numFmtId="0" fontId="0" fillId="0" borderId="15" xfId="0" applyBorder="1"/>
    <xf numFmtId="2" fontId="11" fillId="3" borderId="17" xfId="0" applyNumberFormat="1" applyFont="1" applyFill="1" applyBorder="1" applyAlignment="1">
      <alignment shrinkToFit="1"/>
    </xf>
    <xf numFmtId="2" fontId="11" fillId="3" borderId="18" xfId="0" applyNumberFormat="1" applyFont="1" applyFill="1" applyBorder="1" applyAlignment="1">
      <alignment shrinkToFit="1"/>
    </xf>
    <xf numFmtId="2" fontId="29" fillId="3" borderId="10" xfId="0" applyNumberFormat="1" applyFont="1" applyFill="1" applyBorder="1" applyAlignment="1">
      <alignment horizontal="center" shrinkToFit="1"/>
    </xf>
    <xf numFmtId="2" fontId="0" fillId="0" borderId="16" xfId="0" applyNumberFormat="1" applyBorder="1"/>
    <xf numFmtId="2" fontId="11" fillId="3" borderId="19" xfId="0" applyNumberFormat="1" applyFont="1" applyFill="1" applyBorder="1" applyAlignment="1">
      <alignment shrinkToFit="1"/>
    </xf>
    <xf numFmtId="0" fontId="1" fillId="4" borderId="16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5" fillId="0" borderId="13" xfId="0" applyFont="1" applyBorder="1" applyAlignment="1">
      <alignment horizontal="center"/>
    </xf>
    <xf numFmtId="2" fontId="29" fillId="3" borderId="17" xfId="0" applyNumberFormat="1" applyFont="1" applyFill="1" applyBorder="1" applyAlignment="1">
      <alignment horizontal="center" shrinkToFit="1"/>
    </xf>
    <xf numFmtId="0" fontId="5" fillId="0" borderId="20" xfId="0" applyFont="1" applyBorder="1" applyAlignment="1">
      <alignment horizontal="center"/>
    </xf>
    <xf numFmtId="2" fontId="28" fillId="2" borderId="10" xfId="0" applyNumberFormat="1" applyFont="1" applyFill="1" applyBorder="1" applyAlignment="1">
      <alignment horizontal="center" shrinkToFit="1"/>
    </xf>
    <xf numFmtId="2" fontId="28" fillId="0" borderId="10" xfId="0" applyNumberFormat="1" applyFont="1" applyBorder="1" applyAlignment="1">
      <alignment horizontal="center" shrinkToFit="1"/>
    </xf>
    <xf numFmtId="2" fontId="29" fillId="3" borderId="18" xfId="0" applyNumberFormat="1" applyFont="1" applyFill="1" applyBorder="1" applyAlignment="1">
      <alignment horizontal="center" shrinkToFit="1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1" fillId="0" borderId="1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3" fillId="0" borderId="0" xfId="0" applyFont="1" applyAlignment="1">
      <alignment horizontal="left" vertical="center"/>
    </xf>
    <xf numFmtId="164" fontId="29" fillId="0" borderId="17" xfId="0" applyNumberFormat="1" applyFont="1" applyBorder="1" applyAlignment="1">
      <alignment horizontal="center"/>
    </xf>
    <xf numFmtId="0" fontId="14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6" fillId="2" borderId="0" xfId="0" applyFont="1" applyFill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13" fillId="0" borderId="0" xfId="0" applyFont="1"/>
    <xf numFmtId="0" fontId="31" fillId="0" borderId="0" xfId="0" applyFont="1" applyAlignment="1">
      <alignment horizontal="left" vertical="center" indent="1"/>
    </xf>
    <xf numFmtId="0" fontId="32" fillId="0" borderId="28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32" fillId="0" borderId="32" xfId="0" applyFont="1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2" fillId="0" borderId="34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justify" vertical="center" wrapText="1"/>
    </xf>
    <xf numFmtId="0" fontId="32" fillId="0" borderId="15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2" fillId="0" borderId="38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37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6" fillId="0" borderId="15" xfId="0" applyFont="1" applyBorder="1" applyAlignment="1">
      <alignment vertical="center" wrapText="1"/>
    </xf>
    <xf numFmtId="0" fontId="34" fillId="0" borderId="15" xfId="0" applyFont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0" fontId="35" fillId="0" borderId="15" xfId="0" applyFont="1" applyBorder="1" applyAlignment="1">
      <alignment vertical="center" wrapText="1"/>
    </xf>
    <xf numFmtId="0" fontId="32" fillId="0" borderId="0" xfId="0" applyFont="1" applyBorder="1" applyAlignment="1">
      <alignment horizontal="center" vertical="center" wrapText="1"/>
    </xf>
    <xf numFmtId="0" fontId="34" fillId="0" borderId="33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34" fillId="0" borderId="2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/>
    <xf numFmtId="0" fontId="10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2" fillId="0" borderId="4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4" fillId="0" borderId="30" xfId="0" applyFont="1" applyBorder="1" applyAlignment="1">
      <alignment vertical="center" wrapText="1"/>
    </xf>
    <xf numFmtId="0" fontId="34" fillId="0" borderId="35" xfId="0" applyFont="1" applyBorder="1" applyAlignment="1">
      <alignment vertical="center" wrapText="1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0" fillId="0" borderId="39" xfId="0" applyBorder="1" applyAlignment="1">
      <alignment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 wrapText="1"/>
    </xf>
    <xf numFmtId="0" fontId="32" fillId="0" borderId="31" xfId="0" applyFont="1" applyBorder="1" applyAlignment="1">
      <alignment horizontal="center" vertical="center" wrapText="1"/>
    </xf>
    <xf numFmtId="0" fontId="34" fillId="0" borderId="30" xfId="0" applyFont="1" applyBorder="1" applyAlignment="1">
      <alignment vertical="center" wrapText="1"/>
    </xf>
    <xf numFmtId="0" fontId="34" fillId="0" borderId="31" xfId="0" applyFont="1" applyBorder="1" applyAlignment="1">
      <alignment vertical="center" wrapText="1"/>
    </xf>
    <xf numFmtId="0" fontId="34" fillId="0" borderId="35" xfId="0" applyFont="1" applyBorder="1" applyAlignment="1">
      <alignment vertical="center" wrapText="1"/>
    </xf>
    <xf numFmtId="0" fontId="31" fillId="0" borderId="30" xfId="0" applyFont="1" applyBorder="1" applyAlignment="1">
      <alignment vertical="center" wrapText="1"/>
    </xf>
    <xf numFmtId="0" fontId="31" fillId="0" borderId="35" xfId="0" applyFont="1" applyBorder="1" applyAlignment="1">
      <alignment vertical="center" wrapText="1"/>
    </xf>
    <xf numFmtId="0" fontId="31" fillId="0" borderId="31" xfId="0" applyFont="1" applyBorder="1" applyAlignment="1">
      <alignment vertical="center" wrapText="1"/>
    </xf>
    <xf numFmtId="0" fontId="34" fillId="0" borderId="36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4" fillId="0" borderId="37" xfId="0" applyFont="1" applyBorder="1" applyAlignment="1">
      <alignment vertical="center" wrapText="1"/>
    </xf>
    <xf numFmtId="0" fontId="34" fillId="0" borderId="9" xfId="0" applyFont="1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42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3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3" fillId="0" borderId="5" xfId="0" applyFont="1" applyBorder="1"/>
    <xf numFmtId="0" fontId="1" fillId="0" borderId="12" xfId="0" applyFont="1" applyBorder="1"/>
    <xf numFmtId="0" fontId="39" fillId="0" borderId="31" xfId="0" applyFont="1" applyBorder="1" applyAlignment="1">
      <alignment horizontal="center" vertical="center"/>
    </xf>
    <xf numFmtId="0" fontId="11" fillId="0" borderId="2" xfId="0" applyFont="1" applyBorder="1"/>
    <xf numFmtId="0" fontId="0" fillId="0" borderId="43" xfId="0" applyBorder="1"/>
    <xf numFmtId="0" fontId="31" fillId="0" borderId="0" xfId="0" applyFont="1" applyAlignment="1">
      <alignment horizontal="left" vertical="center"/>
    </xf>
    <xf numFmtId="0" fontId="34" fillId="0" borderId="4" xfId="0" applyFont="1" applyBorder="1" applyAlignment="1">
      <alignment horizontal="center" vertical="center" wrapText="1"/>
    </xf>
    <xf numFmtId="0" fontId="34" fillId="0" borderId="37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32" fillId="0" borderId="37" xfId="0" applyFont="1" applyBorder="1" applyAlignment="1">
      <alignment horizontal="center" vertical="center" wrapText="1"/>
    </xf>
    <xf numFmtId="0" fontId="35" fillId="0" borderId="33" xfId="0" applyFont="1" applyBorder="1" applyAlignment="1">
      <alignment vertical="center" wrapText="1"/>
    </xf>
    <xf numFmtId="0" fontId="13" fillId="0" borderId="33" xfId="0" applyFont="1" applyBorder="1" applyAlignment="1">
      <alignment horizontal="center" vertical="center" wrapText="1"/>
    </xf>
    <xf numFmtId="0" fontId="35" fillId="0" borderId="14" xfId="0" applyFont="1" applyBorder="1" applyAlignment="1">
      <alignment vertical="center" wrapText="1"/>
    </xf>
    <xf numFmtId="0" fontId="35" fillId="0" borderId="15" xfId="0" applyFont="1" applyBorder="1" applyAlignment="1">
      <alignment vertical="center" wrapText="1"/>
    </xf>
    <xf numFmtId="0" fontId="37" fillId="0" borderId="15" xfId="0" applyFont="1" applyBorder="1" applyAlignment="1">
      <alignment vertical="center" wrapText="1"/>
    </xf>
    <xf numFmtId="0" fontId="32" fillId="0" borderId="44" xfId="0" applyFont="1" applyBorder="1" applyAlignment="1">
      <alignment horizontal="center" vertical="center" wrapText="1"/>
    </xf>
    <xf numFmtId="0" fontId="34" fillId="0" borderId="44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34" fillId="0" borderId="37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34" xfId="0" applyFont="1" applyBorder="1" applyAlignment="1">
      <alignment horizontal="center" vertical="center" wrapText="1"/>
    </xf>
    <xf numFmtId="0" fontId="32" fillId="0" borderId="35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/>
    </xf>
    <xf numFmtId="2" fontId="0" fillId="5" borderId="16" xfId="0" applyNumberFormat="1" applyFill="1" applyBorder="1"/>
    <xf numFmtId="0" fontId="35" fillId="0" borderId="14" xfId="0" applyFont="1" applyBorder="1" applyAlignment="1">
      <alignment vertical="center" wrapText="1"/>
    </xf>
    <xf numFmtId="0" fontId="32" fillId="0" borderId="27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10" fillId="0" borderId="48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11" fillId="0" borderId="50" xfId="0" applyFont="1" applyBorder="1"/>
    <xf numFmtId="0" fontId="0" fillId="0" borderId="51" xfId="0" applyBorder="1" applyAlignment="1">
      <alignment vertical="center"/>
    </xf>
    <xf numFmtId="0" fontId="0" fillId="0" borderId="12" xfId="0" applyBorder="1" applyAlignment="1">
      <alignment vertical="center"/>
    </xf>
    <xf numFmtId="164" fontId="28" fillId="2" borderId="13" xfId="0" applyNumberFormat="1" applyFont="1" applyFill="1" applyBorder="1" applyAlignment="1">
      <alignment horizontal="center"/>
    </xf>
    <xf numFmtId="2" fontId="28" fillId="2" borderId="13" xfId="0" applyNumberFormat="1" applyFont="1" applyFill="1" applyBorder="1" applyAlignment="1">
      <alignment horizontal="center" shrinkToFit="1"/>
    </xf>
    <xf numFmtId="2" fontId="28" fillId="2" borderId="20" xfId="0" applyNumberFormat="1" applyFont="1" applyFill="1" applyBorder="1" applyAlignment="1">
      <alignment horizontal="center" shrinkToFit="1"/>
    </xf>
    <xf numFmtId="0" fontId="0" fillId="0" borderId="0" xfId="0" applyFont="1" applyAlignment="1">
      <alignment horizontal="left" vertical="center"/>
    </xf>
    <xf numFmtId="0" fontId="0" fillId="4" borderId="3" xfId="0" applyFill="1" applyBorder="1"/>
    <xf numFmtId="0" fontId="0" fillId="4" borderId="11" xfId="0" applyFill="1" applyBorder="1"/>
    <xf numFmtId="2" fontId="0" fillId="4" borderId="16" xfId="0" applyNumberFormat="1" applyFill="1" applyBorder="1"/>
    <xf numFmtId="0" fontId="0" fillId="4" borderId="5" xfId="0" applyFill="1" applyBorder="1"/>
    <xf numFmtId="0" fontId="0" fillId="4" borderId="12" xfId="0" applyFill="1" applyBorder="1"/>
    <xf numFmtId="0" fontId="32" fillId="0" borderId="43" xfId="0" applyFont="1" applyBorder="1" applyAlignment="1">
      <alignment horizontal="center" vertical="center" wrapText="1"/>
    </xf>
    <xf numFmtId="0" fontId="39" fillId="0" borderId="29" xfId="0" applyFont="1" applyBorder="1" applyAlignment="1">
      <alignment horizontal="center" vertical="center"/>
    </xf>
    <xf numFmtId="2" fontId="0" fillId="0" borderId="23" xfId="0" applyNumberFormat="1" applyBorder="1"/>
    <xf numFmtId="0" fontId="1" fillId="4" borderId="10" xfId="0" applyFont="1" applyFill="1" applyBorder="1" applyAlignment="1">
      <alignment horizontal="center"/>
    </xf>
    <xf numFmtId="2" fontId="0" fillId="0" borderId="11" xfId="0" applyNumberFormat="1" applyBorder="1"/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34" fillId="0" borderId="34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 wrapText="1"/>
    </xf>
    <xf numFmtId="0" fontId="34" fillId="0" borderId="43" xfId="0" applyFont="1" applyBorder="1" applyAlignment="1">
      <alignment horizontal="center" vertical="center" wrapText="1"/>
    </xf>
  </cellXfs>
  <cellStyles count="5">
    <cellStyle name="Normal" xfId="0" builtinId="0"/>
    <cellStyle name="Normal 2" xfId="2" xr:uid="{00000000-0005-0000-0000-000001000000}"/>
    <cellStyle name="Normal 3" xfId="1" xr:uid="{00000000-0005-0000-0000-000002000000}"/>
    <cellStyle name="Normal 4" xfId="3" xr:uid="{00000000-0005-0000-0000-000003000000}"/>
    <cellStyle name="Normal 5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340271</xdr:colOff>
      <xdr:row>6</xdr:row>
      <xdr:rowOff>99786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5ED8C83-002F-43D2-88C3-D6EC8AA8A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974457" cy="12046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9</xdr:col>
      <xdr:colOff>685967</xdr:colOff>
      <xdr:row>7</xdr:row>
      <xdr:rowOff>152400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D89BC3C-CC1A-455F-96AC-6BA0314A4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8921917" cy="139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9</xdr:col>
      <xdr:colOff>685967</xdr:colOff>
      <xdr:row>7</xdr:row>
      <xdr:rowOff>152400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A735137-FB78-4EA7-8F78-AC02CBBD8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8833017" cy="139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13</xdr:col>
      <xdr:colOff>222417</xdr:colOff>
      <xdr:row>7</xdr:row>
      <xdr:rowOff>152400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05125"/>
          <a:ext cx="8512342" cy="1438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B2:H37"/>
  <sheetViews>
    <sheetView topLeftCell="A7" workbookViewId="0">
      <selection activeCell="E12" sqref="E12"/>
    </sheetView>
  </sheetViews>
  <sheetFormatPr baseColWidth="10" defaultColWidth="11.453125" defaultRowHeight="14.5" x14ac:dyDescent="0.35"/>
  <cols>
    <col min="2" max="2" width="18.453125" customWidth="1"/>
    <col min="3" max="3" width="18.26953125" customWidth="1"/>
    <col min="4" max="4" width="7.08984375" customWidth="1"/>
    <col min="6" max="6" width="19.453125" customWidth="1"/>
  </cols>
  <sheetData>
    <row r="2" spans="2:8" ht="15" x14ac:dyDescent="0.35">
      <c r="B2" s="66" t="s">
        <v>22</v>
      </c>
    </row>
    <row r="3" spans="2:8" ht="15.5" thickBot="1" x14ac:dyDescent="0.4">
      <c r="B3" s="136" t="s">
        <v>89</v>
      </c>
    </row>
    <row r="4" spans="2:8" ht="26" x14ac:dyDescent="0.35">
      <c r="B4" s="112" t="s">
        <v>23</v>
      </c>
      <c r="C4" s="67" t="s">
        <v>24</v>
      </c>
      <c r="D4" s="100" t="s">
        <v>26</v>
      </c>
      <c r="E4" s="100" t="s">
        <v>27</v>
      </c>
      <c r="F4" s="69" t="s">
        <v>29</v>
      </c>
      <c r="G4" s="71" t="s">
        <v>31</v>
      </c>
      <c r="H4" s="73"/>
    </row>
    <row r="5" spans="2:8" ht="15" thickBot="1" x14ac:dyDescent="0.4">
      <c r="B5" s="113"/>
      <c r="C5" s="68" t="s">
        <v>25</v>
      </c>
      <c r="D5" s="101" t="s">
        <v>28</v>
      </c>
      <c r="E5" s="146" t="s">
        <v>28</v>
      </c>
      <c r="F5" s="70" t="s">
        <v>30</v>
      </c>
      <c r="G5" s="72" t="s">
        <v>32</v>
      </c>
      <c r="H5" s="73"/>
    </row>
    <row r="6" spans="2:8" ht="47" customHeight="1" thickBot="1" x14ac:dyDescent="0.4">
      <c r="B6" s="112" t="s">
        <v>92</v>
      </c>
      <c r="C6" s="102" t="s">
        <v>91</v>
      </c>
      <c r="D6" s="90"/>
      <c r="E6" s="84" t="s">
        <v>50</v>
      </c>
      <c r="F6" s="141" t="s">
        <v>33</v>
      </c>
      <c r="G6" s="72">
        <v>3</v>
      </c>
      <c r="H6" s="73"/>
    </row>
    <row r="7" spans="2:8" ht="47" thickBot="1" x14ac:dyDescent="0.4">
      <c r="B7" s="152"/>
      <c r="C7" s="103"/>
      <c r="D7" s="91"/>
      <c r="E7" s="147" t="s">
        <v>51</v>
      </c>
      <c r="F7" s="142" t="s">
        <v>94</v>
      </c>
      <c r="G7" s="72">
        <v>3</v>
      </c>
      <c r="H7" s="73"/>
    </row>
    <row r="8" spans="2:8" ht="14.5" customHeight="1" thickBot="1" x14ac:dyDescent="0.4">
      <c r="B8" s="151" t="s">
        <v>93</v>
      </c>
      <c r="C8" s="137" t="s">
        <v>95</v>
      </c>
      <c r="D8" s="90"/>
      <c r="E8" s="84" t="s">
        <v>58</v>
      </c>
      <c r="F8" s="156" t="s">
        <v>19</v>
      </c>
      <c r="G8" s="101">
        <v>2</v>
      </c>
      <c r="H8" s="73"/>
    </row>
    <row r="9" spans="2:8" ht="15" customHeight="1" thickBot="1" x14ac:dyDescent="0.4">
      <c r="B9" s="157"/>
      <c r="C9" s="139"/>
      <c r="D9" s="158"/>
      <c r="E9" s="148" t="s">
        <v>59</v>
      </c>
      <c r="F9" s="89" t="s">
        <v>20</v>
      </c>
      <c r="G9" s="101">
        <v>2</v>
      </c>
      <c r="H9" s="73"/>
    </row>
    <row r="10" spans="2:8" ht="31.5" thickBot="1" x14ac:dyDescent="0.4">
      <c r="B10" s="153" t="s">
        <v>87</v>
      </c>
      <c r="C10" s="116" t="s">
        <v>35</v>
      </c>
      <c r="D10" s="90"/>
      <c r="E10" s="84" t="s">
        <v>52</v>
      </c>
      <c r="F10" s="141" t="s">
        <v>36</v>
      </c>
      <c r="G10" s="72">
        <v>2</v>
      </c>
      <c r="H10" s="73"/>
    </row>
    <row r="11" spans="2:8" ht="16" thickBot="1" x14ac:dyDescent="0.4">
      <c r="B11" s="152"/>
      <c r="C11" s="182"/>
      <c r="D11" s="183"/>
      <c r="E11" s="184" t="s">
        <v>53</v>
      </c>
      <c r="F11" s="141" t="s">
        <v>37</v>
      </c>
      <c r="G11" s="79">
        <v>2</v>
      </c>
      <c r="H11" s="73"/>
    </row>
    <row r="12" spans="2:8" ht="47" thickBot="1" x14ac:dyDescent="0.4">
      <c r="B12" s="113"/>
      <c r="C12" s="115"/>
      <c r="D12" s="91"/>
      <c r="E12" s="147" t="s">
        <v>74</v>
      </c>
      <c r="F12" s="141" t="s">
        <v>75</v>
      </c>
      <c r="G12" s="72">
        <v>2</v>
      </c>
      <c r="H12" s="73"/>
    </row>
    <row r="13" spans="2:8" ht="31.5" thickBot="1" x14ac:dyDescent="0.4">
      <c r="B13" s="112" t="s">
        <v>88</v>
      </c>
      <c r="C13" s="117" t="s">
        <v>38</v>
      </c>
      <c r="D13" s="90"/>
      <c r="E13" s="84" t="s">
        <v>54</v>
      </c>
      <c r="F13" s="75" t="s">
        <v>39</v>
      </c>
      <c r="G13" s="72">
        <v>4</v>
      </c>
      <c r="H13" s="73"/>
    </row>
    <row r="14" spans="2:8" ht="31.5" thickBot="1" x14ac:dyDescent="0.4">
      <c r="B14" s="152"/>
      <c r="C14" s="118"/>
      <c r="D14" s="92"/>
      <c r="E14" s="149" t="s">
        <v>55</v>
      </c>
      <c r="F14" s="75" t="s">
        <v>21</v>
      </c>
      <c r="G14" s="72">
        <v>3</v>
      </c>
      <c r="H14" s="73"/>
    </row>
    <row r="15" spans="2:8" ht="16" thickBot="1" x14ac:dyDescent="0.4">
      <c r="B15" s="152"/>
      <c r="C15" s="118"/>
      <c r="D15" s="93"/>
      <c r="E15" s="84" t="s">
        <v>56</v>
      </c>
      <c r="F15" s="86" t="s">
        <v>40</v>
      </c>
      <c r="G15" s="76">
        <v>4</v>
      </c>
      <c r="H15" s="73"/>
    </row>
    <row r="16" spans="2:8" ht="31.5" thickBot="1" x14ac:dyDescent="0.4">
      <c r="B16" s="113"/>
      <c r="C16" s="119"/>
      <c r="D16" s="94"/>
      <c r="E16" s="84" t="s">
        <v>57</v>
      </c>
      <c r="F16" s="145" t="s">
        <v>18</v>
      </c>
      <c r="G16" s="76">
        <v>3</v>
      </c>
      <c r="H16" s="73"/>
    </row>
    <row r="17" spans="2:8" ht="16" customHeight="1" x14ac:dyDescent="0.35">
      <c r="B17" s="74"/>
      <c r="C17" s="114"/>
      <c r="D17" s="74"/>
      <c r="E17" s="150"/>
      <c r="F17" s="143"/>
      <c r="G17" s="110">
        <f>SUM(G6:G16)</f>
        <v>30</v>
      </c>
      <c r="H17" s="109"/>
    </row>
    <row r="18" spans="2:8" ht="15" thickBot="1" x14ac:dyDescent="0.4">
      <c r="B18" s="77"/>
      <c r="C18" s="120"/>
      <c r="D18" s="95"/>
      <c r="E18" s="111"/>
      <c r="F18" s="144"/>
      <c r="G18" s="111"/>
      <c r="H18" s="109"/>
    </row>
    <row r="19" spans="2:8" ht="15.5" x14ac:dyDescent="0.35">
      <c r="B19" s="80"/>
    </row>
    <row r="20" spans="2:8" ht="15.5" x14ac:dyDescent="0.35">
      <c r="B20" s="80"/>
    </row>
    <row r="21" spans="2:8" ht="15" x14ac:dyDescent="0.35">
      <c r="B21" s="81" t="s">
        <v>90</v>
      </c>
    </row>
    <row r="22" spans="2:8" ht="15" thickBot="1" x14ac:dyDescent="0.4">
      <c r="B22" s="82"/>
    </row>
    <row r="23" spans="2:8" ht="51" customHeight="1" x14ac:dyDescent="0.35">
      <c r="B23" s="110" t="s">
        <v>23</v>
      </c>
      <c r="C23" s="83" t="s">
        <v>24</v>
      </c>
      <c r="D23" s="83"/>
      <c r="E23" s="83" t="s">
        <v>27</v>
      </c>
      <c r="F23" s="110" t="s">
        <v>41</v>
      </c>
      <c r="G23" s="83" t="s">
        <v>31</v>
      </c>
    </row>
    <row r="24" spans="2:8" ht="15" thickBot="1" x14ac:dyDescent="0.4">
      <c r="B24" s="111"/>
      <c r="C24" s="76" t="s">
        <v>25</v>
      </c>
      <c r="D24" s="76"/>
      <c r="E24" s="76" t="s">
        <v>28</v>
      </c>
      <c r="F24" s="111"/>
      <c r="G24" s="76" t="s">
        <v>32</v>
      </c>
    </row>
    <row r="25" spans="2:8" ht="15" thickBot="1" x14ac:dyDescent="0.4">
      <c r="B25" s="72"/>
      <c r="C25" s="76"/>
      <c r="D25" s="76"/>
      <c r="E25" s="76"/>
      <c r="F25" s="76"/>
      <c r="G25" s="76"/>
    </row>
    <row r="26" spans="2:8" ht="31.5" thickBot="1" x14ac:dyDescent="0.4">
      <c r="B26" s="110" t="s">
        <v>86</v>
      </c>
      <c r="C26" s="137" t="s">
        <v>84</v>
      </c>
      <c r="D26" s="78"/>
      <c r="E26" s="78" t="s">
        <v>65</v>
      </c>
      <c r="F26" s="86" t="s">
        <v>42</v>
      </c>
      <c r="G26" s="76">
        <v>2</v>
      </c>
    </row>
    <row r="27" spans="2:8" ht="31.5" thickBot="1" x14ac:dyDescent="0.4">
      <c r="B27" s="140"/>
      <c r="C27" s="138"/>
      <c r="D27" s="85"/>
      <c r="E27" s="85" t="s">
        <v>66</v>
      </c>
      <c r="F27" s="86" t="s">
        <v>43</v>
      </c>
      <c r="G27" s="76">
        <v>3</v>
      </c>
    </row>
    <row r="28" spans="2:8" ht="31.5" thickBot="1" x14ac:dyDescent="0.4">
      <c r="B28" s="140"/>
      <c r="C28" s="138"/>
      <c r="D28" s="78"/>
      <c r="E28" s="78" t="s">
        <v>67</v>
      </c>
      <c r="F28" s="86" t="s">
        <v>44</v>
      </c>
      <c r="G28" s="76">
        <v>2</v>
      </c>
    </row>
    <row r="29" spans="2:8" ht="31.5" thickBot="1" x14ac:dyDescent="0.4">
      <c r="B29" s="140"/>
      <c r="C29" s="138"/>
      <c r="D29" s="85"/>
      <c r="E29" s="85" t="s">
        <v>68</v>
      </c>
      <c r="F29" s="86" t="s">
        <v>45</v>
      </c>
      <c r="G29" s="76">
        <v>3</v>
      </c>
    </row>
    <row r="30" spans="2:8" ht="31.5" thickBot="1" x14ac:dyDescent="0.4">
      <c r="B30" s="140"/>
      <c r="C30" s="138"/>
      <c r="D30" s="78"/>
      <c r="E30" s="78" t="s">
        <v>69</v>
      </c>
      <c r="F30" s="88" t="s">
        <v>46</v>
      </c>
      <c r="G30" s="76">
        <v>3</v>
      </c>
    </row>
    <row r="31" spans="2:8" ht="31.5" thickBot="1" x14ac:dyDescent="0.4">
      <c r="B31" s="111"/>
      <c r="C31" s="139"/>
      <c r="D31" s="87"/>
      <c r="E31" s="78" t="s">
        <v>70</v>
      </c>
      <c r="F31" s="88" t="s">
        <v>47</v>
      </c>
      <c r="G31" s="76">
        <v>2</v>
      </c>
    </row>
    <row r="32" spans="2:8" ht="16" thickBot="1" x14ac:dyDescent="0.4">
      <c r="B32" s="110" t="s">
        <v>85</v>
      </c>
      <c r="C32" s="121" t="s">
        <v>48</v>
      </c>
      <c r="D32" s="78"/>
      <c r="E32" s="175" t="s">
        <v>61</v>
      </c>
      <c r="F32" s="89" t="s">
        <v>49</v>
      </c>
      <c r="G32" s="76">
        <v>4</v>
      </c>
    </row>
    <row r="33" spans="2:7" ht="16" thickBot="1" x14ac:dyDescent="0.4">
      <c r="B33" s="140"/>
      <c r="C33" s="122"/>
      <c r="D33" s="78"/>
      <c r="E33" s="78" t="s">
        <v>62</v>
      </c>
      <c r="F33" s="89" t="s">
        <v>63</v>
      </c>
      <c r="G33" s="76">
        <v>4</v>
      </c>
    </row>
    <row r="34" spans="2:7" ht="47" thickBot="1" x14ac:dyDescent="0.4">
      <c r="B34" s="140"/>
      <c r="C34" s="122"/>
      <c r="D34" s="78"/>
      <c r="E34" s="78" t="s">
        <v>72</v>
      </c>
      <c r="F34" s="89" t="s">
        <v>64</v>
      </c>
      <c r="G34" s="76">
        <v>6</v>
      </c>
    </row>
    <row r="35" spans="2:7" ht="62.5" thickBot="1" x14ac:dyDescent="0.4">
      <c r="B35" s="111"/>
      <c r="C35" s="123"/>
      <c r="D35" s="85"/>
      <c r="E35" s="85" t="s">
        <v>73</v>
      </c>
      <c r="F35" s="89" t="s">
        <v>60</v>
      </c>
      <c r="G35" s="76">
        <v>1</v>
      </c>
    </row>
    <row r="36" spans="2:7" ht="15" thickBot="1" x14ac:dyDescent="0.4">
      <c r="B36" s="124"/>
      <c r="C36" s="125"/>
      <c r="D36" s="125"/>
      <c r="E36" s="125"/>
      <c r="F36" s="126"/>
      <c r="G36" s="76">
        <f>SUM(G26:G35)</f>
        <v>30</v>
      </c>
    </row>
    <row r="37" spans="2:7" ht="15.5" x14ac:dyDescent="0.35">
      <c r="B37" s="80"/>
    </row>
  </sheetData>
  <mergeCells count="20">
    <mergeCell ref="B10:B12"/>
    <mergeCell ref="B13:B16"/>
    <mergeCell ref="B8:B9"/>
    <mergeCell ref="B6:B7"/>
    <mergeCell ref="C32:C35"/>
    <mergeCell ref="B36:F36"/>
    <mergeCell ref="E17:E18"/>
    <mergeCell ref="F17:F18"/>
    <mergeCell ref="G17:G18"/>
    <mergeCell ref="C26:C31"/>
    <mergeCell ref="B26:B31"/>
    <mergeCell ref="B32:B35"/>
    <mergeCell ref="H17:H18"/>
    <mergeCell ref="B23:B24"/>
    <mergeCell ref="F23:F24"/>
    <mergeCell ref="B4:B5"/>
    <mergeCell ref="C10:C12"/>
    <mergeCell ref="C13:C16"/>
    <mergeCell ref="C17:C18"/>
    <mergeCell ref="C8:C9"/>
  </mergeCells>
  <pageMargins left="0.7" right="0.7" top="0.75" bottom="0.75" header="0.3" footer="0.3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7725C-0EB4-4FBA-9EBF-4E16505951A3}">
  <sheetPr>
    <tabColor rgb="FFFFC000"/>
  </sheetPr>
  <dimension ref="A1:D5"/>
  <sheetViews>
    <sheetView workbookViewId="0">
      <selection activeCell="C3" sqref="C3:C5"/>
    </sheetView>
  </sheetViews>
  <sheetFormatPr baseColWidth="10" defaultRowHeight="14.5" x14ac:dyDescent="0.35"/>
  <cols>
    <col min="2" max="2" width="30.6328125" bestFit="1" customWidth="1"/>
  </cols>
  <sheetData>
    <row r="1" spans="1:4" ht="15" thickBot="1" x14ac:dyDescent="0.4">
      <c r="A1" t="s">
        <v>76</v>
      </c>
      <c r="D1" t="s">
        <v>77</v>
      </c>
    </row>
    <row r="2" spans="1:4" ht="16" thickBot="1" x14ac:dyDescent="0.4">
      <c r="A2" s="98" t="s">
        <v>6</v>
      </c>
      <c r="B2" s="134" t="s">
        <v>1</v>
      </c>
      <c r="C2" s="135" t="s">
        <v>7</v>
      </c>
    </row>
    <row r="3" spans="1:4" ht="15" thickBot="1" x14ac:dyDescent="0.4">
      <c r="A3" s="44">
        <v>1</v>
      </c>
      <c r="B3" s="50" t="s">
        <v>78</v>
      </c>
      <c r="C3" s="133" t="s">
        <v>81</v>
      </c>
    </row>
    <row r="4" spans="1:4" ht="15" thickBot="1" x14ac:dyDescent="0.4">
      <c r="A4" s="46">
        <f>+A3+1</f>
        <v>2</v>
      </c>
      <c r="B4" s="51" t="s">
        <v>79</v>
      </c>
      <c r="C4" s="133" t="s">
        <v>83</v>
      </c>
    </row>
    <row r="5" spans="1:4" ht="15" thickBot="1" x14ac:dyDescent="0.4">
      <c r="A5" s="46">
        <f>+A4+1</f>
        <v>3</v>
      </c>
      <c r="B5" s="51" t="s">
        <v>80</v>
      </c>
      <c r="C5" s="133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2:AI33"/>
  <sheetViews>
    <sheetView topLeftCell="D7" zoomScale="84" zoomScaleNormal="84" zoomScaleSheetLayoutView="84" workbookViewId="0">
      <selection activeCell="AE16" sqref="AE16"/>
    </sheetView>
  </sheetViews>
  <sheetFormatPr baseColWidth="10" defaultColWidth="11.453125" defaultRowHeight="14.5" x14ac:dyDescent="0.35"/>
  <cols>
    <col min="1" max="1" width="6.453125" style="6" customWidth="1"/>
    <col min="2" max="2" width="33.7265625" customWidth="1"/>
    <col min="3" max="4" width="5.36328125" style="12" bestFit="1" customWidth="1"/>
    <col min="5" max="5" width="5.36328125" style="8" bestFit="1" customWidth="1"/>
    <col min="6" max="6" width="5.36328125" style="18" bestFit="1" customWidth="1"/>
    <col min="7" max="7" width="4.453125" style="12" bestFit="1" customWidth="1"/>
    <col min="8" max="8" width="8.54296875" style="8" bestFit="1" customWidth="1"/>
    <col min="9" max="14" width="8.54296875" style="8" customWidth="1"/>
    <col min="15" max="15" width="5.36328125" style="12" bestFit="1" customWidth="1"/>
    <col min="16" max="16" width="6" style="12" customWidth="1"/>
    <col min="17" max="17" width="5.36328125" style="8" bestFit="1" customWidth="1"/>
    <col min="18" max="19" width="5.36328125" style="12" bestFit="1" customWidth="1"/>
    <col min="20" max="22" width="5.36328125" style="8" bestFit="1" customWidth="1"/>
    <col min="23" max="23" width="6.7265625" style="6" bestFit="1" customWidth="1"/>
    <col min="24" max="24" width="5.36328125" style="8" bestFit="1" customWidth="1"/>
    <col min="25" max="25" width="5.36328125" style="8" customWidth="1"/>
    <col min="26" max="32" width="5.6328125" style="6" customWidth="1"/>
    <col min="33" max="35" width="5.36328125" bestFit="1" customWidth="1"/>
  </cols>
  <sheetData>
    <row r="2" spans="1:35" x14ac:dyDescent="0.35">
      <c r="H2" s="9"/>
      <c r="I2" s="9"/>
      <c r="J2" s="9"/>
      <c r="K2" s="9"/>
      <c r="L2" s="9"/>
      <c r="M2" s="9"/>
      <c r="N2" s="9"/>
      <c r="O2" s="13"/>
      <c r="R2" s="13"/>
      <c r="S2" s="13"/>
    </row>
    <row r="3" spans="1:35" x14ac:dyDescent="0.35">
      <c r="H3" s="9"/>
      <c r="I3" s="9"/>
      <c r="J3" s="9"/>
      <c r="K3" s="9"/>
      <c r="L3" s="9"/>
      <c r="M3" s="9"/>
      <c r="N3" s="9"/>
      <c r="O3" s="13"/>
      <c r="R3" s="13"/>
      <c r="S3" s="13"/>
    </row>
    <row r="4" spans="1:35" x14ac:dyDescent="0.35">
      <c r="H4" s="9"/>
      <c r="I4" s="9"/>
      <c r="J4" s="9"/>
      <c r="K4" s="9"/>
      <c r="L4" s="9"/>
      <c r="M4" s="9"/>
      <c r="N4" s="9"/>
      <c r="O4" s="13"/>
      <c r="R4" s="13"/>
      <c r="S4" s="13"/>
    </row>
    <row r="5" spans="1:35" x14ac:dyDescent="0.35">
      <c r="H5" s="9"/>
      <c r="I5" s="9"/>
      <c r="J5" s="9"/>
      <c r="K5" s="9"/>
      <c r="L5" s="9"/>
      <c r="M5" s="9"/>
      <c r="N5" s="9"/>
      <c r="O5" s="13"/>
      <c r="R5" s="13"/>
      <c r="S5" s="13"/>
    </row>
    <row r="6" spans="1:35" x14ac:dyDescent="0.35">
      <c r="H6" s="9"/>
      <c r="I6" s="9"/>
      <c r="J6" s="9"/>
      <c r="K6" s="9"/>
      <c r="L6" s="9"/>
      <c r="M6" s="9"/>
      <c r="N6" s="9"/>
      <c r="O6" s="13"/>
      <c r="R6" s="13"/>
      <c r="S6" s="13"/>
    </row>
    <row r="7" spans="1:35" x14ac:dyDescent="0.35">
      <c r="H7" s="9"/>
      <c r="I7" s="9"/>
      <c r="J7" s="9"/>
      <c r="K7" s="9"/>
      <c r="L7" s="9"/>
      <c r="M7" s="9"/>
      <c r="N7" s="9"/>
      <c r="O7" s="13"/>
      <c r="R7" s="13"/>
      <c r="S7" s="13"/>
    </row>
    <row r="8" spans="1:35" ht="20" x14ac:dyDescent="0.4">
      <c r="B8" s="2"/>
      <c r="C8" s="14"/>
      <c r="D8" s="15"/>
      <c r="H8" s="11"/>
      <c r="I8" s="11"/>
      <c r="J8" s="11"/>
      <c r="K8" s="11"/>
      <c r="L8" s="11"/>
      <c r="M8" s="11"/>
      <c r="N8" s="11"/>
      <c r="R8" s="13"/>
      <c r="S8" s="13"/>
    </row>
    <row r="9" spans="1:35" ht="18" x14ac:dyDescent="0.4">
      <c r="B9" s="2" t="s">
        <v>0</v>
      </c>
      <c r="C9" s="16"/>
      <c r="D9" s="17"/>
      <c r="E9" s="9"/>
      <c r="H9" s="9"/>
      <c r="I9" s="9"/>
      <c r="J9" s="9"/>
      <c r="K9" s="9"/>
      <c r="L9" s="9"/>
      <c r="M9" s="9"/>
      <c r="N9" s="9"/>
      <c r="O9" s="13"/>
    </row>
    <row r="10" spans="1:35" ht="18" x14ac:dyDescent="0.4">
      <c r="B10" s="2" t="s">
        <v>16</v>
      </c>
      <c r="C10" s="16"/>
      <c r="D10" s="17"/>
      <c r="E10" s="9"/>
      <c r="H10" s="9"/>
      <c r="I10" s="9"/>
      <c r="J10" s="9"/>
      <c r="K10" s="9"/>
      <c r="L10" s="9"/>
      <c r="M10" s="9"/>
      <c r="N10" s="9"/>
      <c r="O10" s="13"/>
      <c r="P10" s="13"/>
      <c r="R10" s="13"/>
      <c r="S10" s="13"/>
    </row>
    <row r="11" spans="1:35" ht="15.5" x14ac:dyDescent="0.35">
      <c r="B11" s="27" t="s">
        <v>17</v>
      </c>
      <c r="C11" s="16"/>
      <c r="D11" s="16"/>
      <c r="E11" s="10"/>
      <c r="F11" s="19"/>
      <c r="G11" s="20"/>
      <c r="H11" s="10"/>
      <c r="I11" s="10"/>
      <c r="J11" s="10"/>
      <c r="K11" s="10"/>
      <c r="L11" s="10"/>
      <c r="M11" s="10"/>
      <c r="N11" s="10"/>
      <c r="O11" s="21"/>
      <c r="P11" s="20"/>
      <c r="R11" s="13"/>
      <c r="S11" s="13"/>
    </row>
    <row r="12" spans="1:35" ht="18.5" thickBot="1" x14ac:dyDescent="0.45">
      <c r="B12" s="2"/>
      <c r="C12" s="16"/>
      <c r="D12" s="16"/>
      <c r="E12" s="10"/>
      <c r="F12" s="19"/>
      <c r="G12" s="20"/>
      <c r="H12" s="10"/>
      <c r="I12" s="10"/>
      <c r="J12" s="10"/>
      <c r="K12" s="10"/>
      <c r="L12" s="10"/>
      <c r="M12" s="10"/>
      <c r="N12" s="10"/>
      <c r="O12" s="21"/>
      <c r="P12" s="20"/>
      <c r="R12" s="13"/>
      <c r="S12" s="13"/>
    </row>
    <row r="13" spans="1:35" x14ac:dyDescent="0.35">
      <c r="A13" s="159"/>
      <c r="B13" s="97"/>
      <c r="C13" s="104" t="s">
        <v>50</v>
      </c>
      <c r="D13" s="105"/>
      <c r="E13" s="105"/>
      <c r="F13" s="107" t="s">
        <v>51</v>
      </c>
      <c r="G13" s="105"/>
      <c r="H13" s="106"/>
      <c r="I13" s="107" t="s">
        <v>58</v>
      </c>
      <c r="J13" s="105"/>
      <c r="K13" s="105"/>
      <c r="L13" s="107" t="s">
        <v>59</v>
      </c>
      <c r="M13" s="105"/>
      <c r="N13" s="106"/>
      <c r="O13" s="107" t="s">
        <v>52</v>
      </c>
      <c r="P13" s="105"/>
      <c r="Q13" s="105"/>
      <c r="R13" s="107" t="s">
        <v>53</v>
      </c>
      <c r="S13" s="105"/>
      <c r="T13" s="106"/>
      <c r="U13" s="107" t="s">
        <v>74</v>
      </c>
      <c r="V13" s="105"/>
      <c r="W13" s="106"/>
      <c r="X13" s="107" t="s">
        <v>54</v>
      </c>
      <c r="Y13" s="105"/>
      <c r="Z13" s="106"/>
      <c r="AA13" s="107" t="s">
        <v>55</v>
      </c>
      <c r="AB13" s="105"/>
      <c r="AC13" s="106"/>
      <c r="AD13" s="107" t="s">
        <v>56</v>
      </c>
      <c r="AE13" s="105"/>
      <c r="AF13" s="105"/>
      <c r="AG13" s="107" t="s">
        <v>57</v>
      </c>
      <c r="AH13" s="105"/>
      <c r="AI13" s="108"/>
    </row>
    <row r="14" spans="1:35" ht="15.5" x14ac:dyDescent="0.35">
      <c r="A14" s="160" t="s">
        <v>6</v>
      </c>
      <c r="B14" s="163" t="s">
        <v>1</v>
      </c>
      <c r="C14" s="166" t="s">
        <v>2</v>
      </c>
      <c r="D14" s="22" t="s">
        <v>3</v>
      </c>
      <c r="E14" s="23" t="s">
        <v>4</v>
      </c>
      <c r="F14" s="22" t="s">
        <v>2</v>
      </c>
      <c r="G14" s="22" t="s">
        <v>3</v>
      </c>
      <c r="H14" s="24" t="s">
        <v>4</v>
      </c>
      <c r="I14" s="22" t="s">
        <v>2</v>
      </c>
      <c r="J14" s="22" t="s">
        <v>3</v>
      </c>
      <c r="K14" s="24" t="s">
        <v>4</v>
      </c>
      <c r="L14" s="22" t="s">
        <v>2</v>
      </c>
      <c r="M14" s="22" t="s">
        <v>3</v>
      </c>
      <c r="N14" s="24" t="s">
        <v>4</v>
      </c>
      <c r="O14" s="22" t="s">
        <v>2</v>
      </c>
      <c r="P14" s="22" t="s">
        <v>3</v>
      </c>
      <c r="Q14" s="24" t="s">
        <v>4</v>
      </c>
      <c r="R14" s="22" t="s">
        <v>2</v>
      </c>
      <c r="S14" s="22" t="s">
        <v>3</v>
      </c>
      <c r="T14" s="24" t="s">
        <v>4</v>
      </c>
      <c r="U14" s="22" t="s">
        <v>2</v>
      </c>
      <c r="V14" s="22" t="s">
        <v>3</v>
      </c>
      <c r="W14" s="24" t="s">
        <v>4</v>
      </c>
      <c r="X14" s="22" t="s">
        <v>2</v>
      </c>
      <c r="Y14" s="22" t="s">
        <v>3</v>
      </c>
      <c r="Z14" s="24" t="s">
        <v>4</v>
      </c>
      <c r="AA14" s="22" t="s">
        <v>2</v>
      </c>
      <c r="AB14" s="22" t="s">
        <v>3</v>
      </c>
      <c r="AC14" s="24" t="s">
        <v>4</v>
      </c>
      <c r="AD14" s="22" t="s">
        <v>2</v>
      </c>
      <c r="AE14" s="22" t="s">
        <v>3</v>
      </c>
      <c r="AF14" s="24" t="s">
        <v>4</v>
      </c>
      <c r="AG14" s="22" t="s">
        <v>2</v>
      </c>
      <c r="AH14" s="22" t="s">
        <v>3</v>
      </c>
      <c r="AI14" s="55" t="s">
        <v>4</v>
      </c>
    </row>
    <row r="15" spans="1:35" ht="15" thickBot="1" x14ac:dyDescent="0.4">
      <c r="A15" s="161">
        <v>1</v>
      </c>
      <c r="B15" s="164" t="s">
        <v>78</v>
      </c>
      <c r="C15" s="167">
        <v>15.5</v>
      </c>
      <c r="D15" s="25">
        <v>13</v>
      </c>
      <c r="E15" s="26">
        <f t="shared" ref="E15:E16" si="0">IF(C15&lt;&gt;0,C15*0.3+D15*0.7,"")</f>
        <v>13.75</v>
      </c>
      <c r="F15" s="25">
        <v>16.5</v>
      </c>
      <c r="G15" s="25">
        <v>13</v>
      </c>
      <c r="H15" s="26">
        <f t="shared" ref="H15:H17" si="1">IF(F15&lt;&gt;0,F15*0.3+G15*0.7,"")</f>
        <v>14.05</v>
      </c>
      <c r="I15" s="25">
        <v>12.5</v>
      </c>
      <c r="J15" s="25">
        <v>9.25</v>
      </c>
      <c r="K15" s="26">
        <f t="shared" ref="K15:K17" si="2">IF(I15&lt;&gt;0,I15*0.3+J15*0.7,"")</f>
        <v>10.225</v>
      </c>
      <c r="L15" s="25">
        <v>13</v>
      </c>
      <c r="M15" s="25">
        <v>13</v>
      </c>
      <c r="N15" s="26">
        <f t="shared" ref="N15:N17" si="3">IF(L15&lt;&gt;0,L15*0.3+M15*0.7,"")</f>
        <v>13</v>
      </c>
      <c r="O15" s="25">
        <v>16.5</v>
      </c>
      <c r="P15" s="25">
        <v>15</v>
      </c>
      <c r="Q15" s="26">
        <f t="shared" ref="Q15:Q16" si="4">IF(O15&lt;&gt;0,O15*0.3+P15*0.7,"")</f>
        <v>15.45</v>
      </c>
      <c r="R15" s="25">
        <v>17</v>
      </c>
      <c r="S15" s="25">
        <v>11</v>
      </c>
      <c r="T15" s="26">
        <f t="shared" ref="T15:T16" si="5">IF(R15&lt;&gt;0,R15*0.3+S15*0.7,"")</f>
        <v>12.799999999999999</v>
      </c>
      <c r="U15" s="25">
        <v>17.5</v>
      </c>
      <c r="V15" s="25">
        <v>11</v>
      </c>
      <c r="W15" s="26">
        <f t="shared" ref="W15:W16" si="6">IF(U15&lt;&gt;0,U15*0.3+V15*0.7,"")</f>
        <v>12.95</v>
      </c>
      <c r="X15" s="25">
        <v>13.5</v>
      </c>
      <c r="Y15" s="25">
        <v>10</v>
      </c>
      <c r="Z15" s="26">
        <f>IF(X15&lt;&gt;0,X15*0.3+Y15*0.7,"")</f>
        <v>11.05</v>
      </c>
      <c r="AA15" s="25">
        <v>14</v>
      </c>
      <c r="AB15" s="25">
        <v>10</v>
      </c>
      <c r="AC15" s="26">
        <f>IF(AA15&lt;&gt;0,AA15*0.3+AB15*0.7,"")</f>
        <v>11.2</v>
      </c>
      <c r="AD15" s="25">
        <v>14</v>
      </c>
      <c r="AE15" s="25">
        <v>8</v>
      </c>
      <c r="AF15" s="26">
        <f t="shared" ref="AF15:AF17" si="7">IF(AD15&lt;&gt;0,AD15*0.3+AE15*0.7,"")</f>
        <v>9.8000000000000007</v>
      </c>
      <c r="AG15" s="25">
        <v>12.5</v>
      </c>
      <c r="AH15" s="25">
        <v>9.25</v>
      </c>
      <c r="AI15" s="45">
        <f t="shared" ref="AI15:AI17" si="8">IF(AG15&lt;&gt;0,AG15*0.3+AH15*0.7,"")</f>
        <v>10.225</v>
      </c>
    </row>
    <row r="16" spans="1:35" ht="15" thickBot="1" x14ac:dyDescent="0.4">
      <c r="A16" s="162">
        <f>+A15+1</f>
        <v>2</v>
      </c>
      <c r="B16" s="165" t="s">
        <v>79</v>
      </c>
      <c r="C16" s="168">
        <v>16.5</v>
      </c>
      <c r="D16" s="48">
        <v>10</v>
      </c>
      <c r="E16" s="39">
        <f t="shared" si="0"/>
        <v>11.95</v>
      </c>
      <c r="F16" s="47">
        <v>17.5</v>
      </c>
      <c r="G16" s="47">
        <v>10</v>
      </c>
      <c r="H16" s="39">
        <f t="shared" si="1"/>
        <v>12.25</v>
      </c>
      <c r="I16" s="47">
        <v>13</v>
      </c>
      <c r="J16" s="47">
        <v>9</v>
      </c>
      <c r="K16" s="39">
        <f t="shared" si="2"/>
        <v>10.199999999999999</v>
      </c>
      <c r="L16" s="47">
        <v>15</v>
      </c>
      <c r="M16" s="47">
        <v>15</v>
      </c>
      <c r="N16" s="39">
        <f t="shared" si="3"/>
        <v>15</v>
      </c>
      <c r="O16" s="47">
        <v>17</v>
      </c>
      <c r="P16" s="47">
        <v>11.75</v>
      </c>
      <c r="Q16" s="39">
        <f t="shared" si="4"/>
        <v>13.324999999999999</v>
      </c>
      <c r="R16" s="47">
        <v>16.5</v>
      </c>
      <c r="S16" s="47">
        <v>10</v>
      </c>
      <c r="T16" s="39">
        <f t="shared" si="5"/>
        <v>11.95</v>
      </c>
      <c r="U16" s="47">
        <v>16.5</v>
      </c>
      <c r="V16" s="47">
        <v>15</v>
      </c>
      <c r="W16" s="39">
        <f t="shared" si="6"/>
        <v>15.45</v>
      </c>
      <c r="X16" s="47">
        <v>14</v>
      </c>
      <c r="Y16" s="47">
        <v>9</v>
      </c>
      <c r="Z16" s="39">
        <f>IF(X16&lt;&gt;0,X16*0.3+Y16*0.7,"")</f>
        <v>10.5</v>
      </c>
      <c r="AA16" s="47">
        <v>14</v>
      </c>
      <c r="AB16" s="47">
        <v>10</v>
      </c>
      <c r="AC16" s="39">
        <f>IF(AA16&lt;&gt;0,AA16*0.3+AB16*0.7,"")</f>
        <v>11.2</v>
      </c>
      <c r="AD16" s="47">
        <v>14</v>
      </c>
      <c r="AE16" s="47">
        <v>8</v>
      </c>
      <c r="AF16" s="39">
        <f t="shared" si="7"/>
        <v>9.8000000000000007</v>
      </c>
      <c r="AG16" s="47">
        <v>13</v>
      </c>
      <c r="AH16" s="47">
        <v>9</v>
      </c>
      <c r="AI16" s="49">
        <f t="shared" si="8"/>
        <v>10.199999999999999</v>
      </c>
    </row>
    <row r="17" spans="1:35" ht="15" thickBot="1" x14ac:dyDescent="0.4">
      <c r="A17" s="162">
        <f>+A16+1</f>
        <v>3</v>
      </c>
      <c r="B17" s="165" t="s">
        <v>80</v>
      </c>
      <c r="C17" s="168">
        <v>17.5</v>
      </c>
      <c r="D17" s="48">
        <v>12</v>
      </c>
      <c r="E17" s="39">
        <f t="shared" ref="E17" si="9">IF(C17&lt;&gt;0,C17*0.3+D17*0.7,"")</f>
        <v>13.649999999999999</v>
      </c>
      <c r="F17" s="47">
        <v>16.5</v>
      </c>
      <c r="G17" s="47">
        <v>13</v>
      </c>
      <c r="H17" s="39">
        <f t="shared" si="1"/>
        <v>14.05</v>
      </c>
      <c r="I17" s="47">
        <v>14.5</v>
      </c>
      <c r="J17" s="47">
        <v>9</v>
      </c>
      <c r="K17" s="39">
        <f t="shared" si="2"/>
        <v>10.649999999999999</v>
      </c>
      <c r="L17" s="47">
        <v>14</v>
      </c>
      <c r="M17" s="47">
        <v>14</v>
      </c>
      <c r="N17" s="39">
        <f t="shared" si="3"/>
        <v>14</v>
      </c>
      <c r="O17" s="47">
        <v>18.5</v>
      </c>
      <c r="P17" s="47">
        <v>12</v>
      </c>
      <c r="Q17" s="39">
        <f t="shared" ref="Q17" si="10">IF(O17&lt;&gt;0,O17*0.3+P17*0.7,"")</f>
        <v>13.95</v>
      </c>
      <c r="R17" s="47">
        <v>17</v>
      </c>
      <c r="S17" s="47">
        <v>10.5</v>
      </c>
      <c r="T17" s="39">
        <f t="shared" ref="T17" si="11">IF(R17&lt;&gt;0,R17*0.3+S17*0.7,"")</f>
        <v>12.45</v>
      </c>
      <c r="U17" s="47">
        <v>15</v>
      </c>
      <c r="V17" s="47">
        <v>16.5</v>
      </c>
      <c r="W17" s="39">
        <f t="shared" ref="W17" si="12">IF(U17&lt;&gt;0,U17*0.3+V17*0.7,"")</f>
        <v>16.049999999999997</v>
      </c>
      <c r="X17" s="47">
        <v>15.5</v>
      </c>
      <c r="Y17" s="47">
        <v>13</v>
      </c>
      <c r="Z17" s="39">
        <f>IF(X17&lt;&gt;0,X17*0.3+Y17*0.7,"")</f>
        <v>13.75</v>
      </c>
      <c r="AA17" s="47">
        <v>14</v>
      </c>
      <c r="AB17" s="47">
        <v>10</v>
      </c>
      <c r="AC17" s="39">
        <f>IF(AA17&lt;&gt;0,AA17*0.3+AB17*0.7,"")</f>
        <v>11.2</v>
      </c>
      <c r="AD17" s="47">
        <v>14</v>
      </c>
      <c r="AE17" s="47">
        <v>8</v>
      </c>
      <c r="AF17" s="39">
        <f t="shared" si="7"/>
        <v>9.8000000000000007</v>
      </c>
      <c r="AG17" s="47">
        <v>14.5</v>
      </c>
      <c r="AH17" s="47">
        <v>9</v>
      </c>
      <c r="AI17" s="49">
        <f t="shared" si="8"/>
        <v>10.649999999999999</v>
      </c>
    </row>
    <row r="20" spans="1:35" x14ac:dyDescent="0.35">
      <c r="B20" s="64"/>
      <c r="H20" s="7" t="s">
        <v>50</v>
      </c>
      <c r="I20" s="12" t="s">
        <v>33</v>
      </c>
      <c r="J20" s="7"/>
      <c r="K20" s="7"/>
      <c r="L20" s="7"/>
      <c r="M20" s="7"/>
      <c r="N20" s="57" t="s">
        <v>58</v>
      </c>
      <c r="O20" s="57"/>
      <c r="P20" s="57" t="s">
        <v>19</v>
      </c>
      <c r="W20" s="57"/>
      <c r="X20" s="57"/>
      <c r="Y20" s="57"/>
    </row>
    <row r="21" spans="1:35" x14ac:dyDescent="0.35">
      <c r="B21" s="64"/>
      <c r="H21" s="7" t="s">
        <v>51</v>
      </c>
      <c r="I21" s="12" t="s">
        <v>34</v>
      </c>
      <c r="J21" s="7"/>
      <c r="K21" s="7"/>
      <c r="L21" s="7"/>
      <c r="M21" s="7"/>
      <c r="N21" s="62" t="s">
        <v>59</v>
      </c>
      <c r="O21" s="62"/>
      <c r="P21" s="169" t="s">
        <v>20</v>
      </c>
      <c r="W21" s="57"/>
      <c r="X21" s="57"/>
      <c r="Y21" s="57"/>
    </row>
    <row r="22" spans="1:35" x14ac:dyDescent="0.35">
      <c r="B22" s="64"/>
      <c r="H22" s="7"/>
      <c r="I22" s="12"/>
      <c r="J22" s="7"/>
      <c r="K22" s="7"/>
      <c r="L22" s="7"/>
      <c r="M22" s="7"/>
      <c r="N22" s="7"/>
      <c r="O22" s="7"/>
      <c r="W22" s="57"/>
      <c r="X22" s="57"/>
      <c r="Y22" s="57"/>
    </row>
    <row r="23" spans="1:35" x14ac:dyDescent="0.35">
      <c r="B23" s="64"/>
      <c r="H23" s="7" t="s">
        <v>52</v>
      </c>
      <c r="I23" s="12" t="s">
        <v>36</v>
      </c>
      <c r="J23" s="7"/>
      <c r="K23" s="7"/>
      <c r="L23" s="7"/>
      <c r="M23" s="7"/>
      <c r="N23" s="57" t="s">
        <v>54</v>
      </c>
      <c r="O23" s="57"/>
      <c r="P23" s="57" t="s">
        <v>39</v>
      </c>
      <c r="W23" s="57"/>
      <c r="X23" s="57"/>
      <c r="Y23" s="57"/>
    </row>
    <row r="24" spans="1:35" x14ac:dyDescent="0.35">
      <c r="H24" s="7" t="s">
        <v>53</v>
      </c>
      <c r="I24" s="12" t="s">
        <v>37</v>
      </c>
      <c r="J24" s="7"/>
      <c r="K24" s="7"/>
      <c r="L24" s="7"/>
      <c r="M24" s="7"/>
      <c r="N24" s="57" t="s">
        <v>55</v>
      </c>
      <c r="O24" s="57"/>
      <c r="P24" s="57" t="s">
        <v>21</v>
      </c>
      <c r="W24" s="57"/>
      <c r="X24" s="57"/>
      <c r="Y24" s="57"/>
    </row>
    <row r="25" spans="1:35" ht="15.5" x14ac:dyDescent="0.35">
      <c r="B25" s="54"/>
      <c r="C25" s="56"/>
      <c r="D25" s="56"/>
      <c r="E25" s="57"/>
      <c r="F25" s="58"/>
      <c r="G25" s="57"/>
      <c r="H25" s="57" t="s">
        <v>74</v>
      </c>
      <c r="I25" s="57" t="s">
        <v>75</v>
      </c>
      <c r="J25" s="57"/>
      <c r="K25" s="57"/>
      <c r="L25" s="57"/>
      <c r="M25" s="57"/>
      <c r="N25" s="57" t="s">
        <v>56</v>
      </c>
      <c r="O25" s="57"/>
      <c r="P25" s="57" t="s">
        <v>40</v>
      </c>
      <c r="Q25" s="57"/>
      <c r="R25" s="57"/>
      <c r="S25" s="57"/>
      <c r="T25" s="59"/>
      <c r="U25" s="59"/>
      <c r="V25" s="59"/>
      <c r="W25" s="59"/>
      <c r="X25" s="60"/>
      <c r="Y25" s="61"/>
      <c r="Z25" s="57"/>
      <c r="AA25" s="57"/>
      <c r="AB25" s="57"/>
      <c r="AC25" s="57"/>
      <c r="AD25" s="57"/>
      <c r="AE25" s="57"/>
      <c r="AF25" s="57"/>
    </row>
    <row r="26" spans="1:35" ht="15.5" x14ac:dyDescent="0.35">
      <c r="B26" s="54"/>
      <c r="C26" s="56"/>
      <c r="D26" s="56"/>
      <c r="E26" s="57"/>
      <c r="F26" s="54"/>
      <c r="G26" s="57"/>
      <c r="H26" s="57" t="s">
        <v>54</v>
      </c>
      <c r="I26" s="57" t="s">
        <v>39</v>
      </c>
      <c r="J26" s="57"/>
      <c r="K26" s="57"/>
      <c r="L26" s="57"/>
      <c r="M26" s="57"/>
      <c r="N26" s="57" t="s">
        <v>57</v>
      </c>
      <c r="O26" s="57"/>
      <c r="P26" s="57" t="s">
        <v>18</v>
      </c>
      <c r="Q26" s="57"/>
      <c r="R26" s="57"/>
      <c r="S26" s="57"/>
      <c r="T26" s="59"/>
      <c r="U26" s="58"/>
      <c r="V26" s="59"/>
      <c r="W26" s="59"/>
      <c r="X26" s="60"/>
      <c r="Y26" s="60"/>
      <c r="Z26" s="57"/>
      <c r="AA26" s="57"/>
      <c r="AB26" s="57"/>
      <c r="AC26" s="57"/>
      <c r="AD26" s="57"/>
      <c r="AE26" s="57"/>
      <c r="AF26" s="57"/>
    </row>
    <row r="27" spans="1:35" ht="15.5" x14ac:dyDescent="0.35">
      <c r="B27" s="54"/>
      <c r="C27" s="56"/>
      <c r="D27" s="56"/>
      <c r="E27" s="57"/>
      <c r="F27" s="54"/>
      <c r="G27" s="57"/>
      <c r="N27" s="57"/>
      <c r="O27" s="57"/>
      <c r="P27" s="57"/>
      <c r="Q27" s="57"/>
      <c r="R27" s="57"/>
      <c r="S27" s="57"/>
      <c r="T27" s="59"/>
      <c r="U27" s="54"/>
      <c r="V27" s="59"/>
      <c r="W27" s="59"/>
      <c r="X27" s="60"/>
      <c r="Y27" s="60"/>
      <c r="Z27" s="57"/>
      <c r="AA27" s="57"/>
      <c r="AB27" s="57"/>
      <c r="AC27" s="57"/>
      <c r="AD27" s="57"/>
      <c r="AE27" s="57"/>
      <c r="AF27" s="57"/>
    </row>
    <row r="28" spans="1:35" ht="15.5" x14ac:dyDescent="0.35">
      <c r="B28" s="65"/>
      <c r="C28" s="56"/>
      <c r="D28" s="56"/>
      <c r="E28" s="57"/>
      <c r="F28" s="61"/>
      <c r="G28" s="57"/>
      <c r="Q28" s="57"/>
      <c r="R28" s="57"/>
      <c r="S28" s="57"/>
      <c r="T28" s="59"/>
      <c r="U28" s="54"/>
      <c r="V28" s="59"/>
      <c r="W28" s="59"/>
      <c r="X28" s="60"/>
      <c r="Y28" s="60"/>
      <c r="Z28" s="57"/>
      <c r="AA28" s="57"/>
      <c r="AB28" s="57"/>
      <c r="AC28" s="57"/>
      <c r="AD28" s="57"/>
      <c r="AE28" s="57"/>
      <c r="AF28" s="57"/>
    </row>
    <row r="29" spans="1:35" ht="15.5" customHeight="1" x14ac:dyDescent="0.35">
      <c r="B29" s="54"/>
      <c r="C29" s="56"/>
      <c r="D29" s="56"/>
      <c r="E29" s="57"/>
      <c r="F29" s="59"/>
      <c r="G29" s="57"/>
      <c r="Q29" s="57"/>
      <c r="R29" s="57"/>
      <c r="S29" s="57"/>
      <c r="T29" s="61"/>
      <c r="U29" s="54"/>
      <c r="V29" s="61"/>
      <c r="W29" s="61"/>
      <c r="X29" s="60"/>
      <c r="Y29" s="60"/>
      <c r="Z29" s="57"/>
      <c r="AA29" s="57"/>
      <c r="AB29" s="57"/>
      <c r="AC29" s="57"/>
      <c r="AD29" s="57"/>
      <c r="AE29" s="57"/>
      <c r="AF29" s="57"/>
    </row>
    <row r="30" spans="1:35" ht="15.5" x14ac:dyDescent="0.35">
      <c r="B30" s="54"/>
      <c r="C30" s="56"/>
      <c r="D30" s="56"/>
      <c r="E30" s="60"/>
      <c r="F30" s="58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4"/>
      <c r="V30" s="57"/>
      <c r="W30" s="57"/>
      <c r="X30" s="60"/>
      <c r="Y30" s="60"/>
      <c r="Z30" s="57"/>
      <c r="AA30" s="57"/>
      <c r="AB30" s="57"/>
      <c r="AC30" s="57"/>
      <c r="AD30" s="57"/>
      <c r="AE30" s="57"/>
      <c r="AF30" s="57"/>
    </row>
    <row r="31" spans="1:35" ht="15.5" x14ac:dyDescent="0.35">
      <c r="C31" s="56"/>
      <c r="D31" s="56"/>
      <c r="E31" s="60"/>
      <c r="F31" s="54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4"/>
      <c r="V31" s="57"/>
      <c r="W31" s="57"/>
      <c r="X31" s="60"/>
      <c r="Y31" s="60"/>
      <c r="Z31" s="57"/>
      <c r="AA31" s="57"/>
      <c r="AB31" s="57"/>
      <c r="AC31" s="57"/>
      <c r="AD31" s="57"/>
      <c r="AE31" s="57"/>
      <c r="AF31" s="57"/>
    </row>
    <row r="32" spans="1:35" ht="15.5" x14ac:dyDescent="0.35">
      <c r="B32" s="54"/>
      <c r="C32" s="56"/>
      <c r="D32" s="56"/>
      <c r="E32" s="57"/>
      <c r="F32" s="54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62"/>
      <c r="U32" s="62"/>
      <c r="V32" s="62"/>
      <c r="W32" s="62"/>
      <c r="X32" s="60"/>
      <c r="Y32" s="60"/>
      <c r="Z32" s="57"/>
      <c r="AA32" s="57"/>
      <c r="AB32" s="57"/>
      <c r="AC32" s="57"/>
      <c r="AD32" s="57"/>
      <c r="AE32" s="57"/>
      <c r="AF32" s="57"/>
    </row>
    <row r="33" spans="2:32" ht="15.5" x14ac:dyDescent="0.35">
      <c r="B33" s="54"/>
      <c r="C33" s="56"/>
      <c r="D33" s="56"/>
      <c r="E33" s="57"/>
      <c r="F33" s="63"/>
      <c r="G33" s="56"/>
      <c r="H33" s="60"/>
      <c r="I33" s="60"/>
      <c r="J33" s="60"/>
      <c r="K33" s="60"/>
      <c r="L33" s="60"/>
      <c r="M33" s="60"/>
      <c r="N33" s="60"/>
      <c r="O33" s="56"/>
      <c r="P33" s="56"/>
      <c r="Q33" s="60"/>
      <c r="R33" s="56"/>
      <c r="S33" s="56"/>
      <c r="T33" s="60"/>
      <c r="U33" s="60"/>
      <c r="V33" s="60"/>
      <c r="W33" s="57"/>
      <c r="X33" s="60"/>
      <c r="Y33" s="60"/>
      <c r="Z33" s="57"/>
      <c r="AA33" s="57"/>
      <c r="AB33" s="57"/>
      <c r="AC33" s="57"/>
      <c r="AD33" s="57"/>
      <c r="AE33" s="57"/>
      <c r="AF33" s="57"/>
    </row>
  </sheetData>
  <sortState xmlns:xlrd2="http://schemas.microsoft.com/office/spreadsheetml/2017/richdata2" ref="B17:B60">
    <sortCondition ref="B16"/>
  </sortState>
  <mergeCells count="11">
    <mergeCell ref="AD13:AF13"/>
    <mergeCell ref="U13:W13"/>
    <mergeCell ref="X13:Z13"/>
    <mergeCell ref="C13:E13"/>
    <mergeCell ref="F13:H13"/>
    <mergeCell ref="O13:Q13"/>
    <mergeCell ref="R13:T13"/>
    <mergeCell ref="AG13:AI13"/>
    <mergeCell ref="AA13:AC13"/>
    <mergeCell ref="I13:K13"/>
    <mergeCell ref="L13:N13"/>
  </mergeCells>
  <printOptions horizontalCentered="1"/>
  <pageMargins left="0.19685039370078741" right="0.19685039370078741" top="0.39370078740157483" bottom="0.78740157480314965" header="0.31496062992125984" footer="0.31496062992125984"/>
  <pageSetup paperSize="9" scale="69" fitToHeight="0" orientation="landscape" errors="blank" r:id="rId1"/>
  <headerFooter>
    <oddFooter>Page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B55DD-92E4-4C09-920A-7C236B084957}">
  <sheetPr>
    <tabColor rgb="FFFFC000"/>
    <pageSetUpPr fitToPage="1"/>
  </sheetPr>
  <dimension ref="A2:AF32"/>
  <sheetViews>
    <sheetView topLeftCell="G10" zoomScale="84" zoomScaleNormal="84" zoomScaleSheetLayoutView="84" workbookViewId="0">
      <selection activeCell="AH18" sqref="AH18"/>
    </sheetView>
  </sheetViews>
  <sheetFormatPr baseColWidth="10" defaultColWidth="11.453125" defaultRowHeight="14.5" x14ac:dyDescent="0.35"/>
  <cols>
    <col min="1" max="1" width="6.453125" style="6" customWidth="1"/>
    <col min="2" max="2" width="33.7265625" customWidth="1"/>
    <col min="3" max="4" width="5.36328125" style="12" bestFit="1" customWidth="1"/>
    <col min="5" max="5" width="5.36328125" style="8" bestFit="1" customWidth="1"/>
    <col min="6" max="6" width="5.36328125" style="18" bestFit="1" customWidth="1"/>
    <col min="7" max="7" width="4.453125" style="12" bestFit="1" customWidth="1"/>
    <col min="8" max="8" width="8.54296875" style="8" bestFit="1" customWidth="1"/>
    <col min="9" max="9" width="5.36328125" style="12" bestFit="1" customWidth="1"/>
    <col min="10" max="10" width="6" style="12" customWidth="1"/>
    <col min="11" max="11" width="5.36328125" style="8" bestFit="1" customWidth="1"/>
    <col min="12" max="13" width="5.36328125" style="12" bestFit="1" customWidth="1"/>
    <col min="14" max="14" width="5.36328125" style="8" bestFit="1" customWidth="1"/>
    <col min="15" max="17" width="5.36328125" style="8" customWidth="1"/>
    <col min="18" max="18" width="5.36328125" style="8" bestFit="1" customWidth="1"/>
    <col min="19" max="21" width="5.36328125" style="8" customWidth="1"/>
    <col min="22" max="22" width="5.36328125" style="8" bestFit="1" customWidth="1"/>
    <col min="23" max="23" width="6.7265625" style="6" bestFit="1" customWidth="1"/>
    <col min="24" max="24" width="5.36328125" style="8" bestFit="1" customWidth="1"/>
    <col min="25" max="25" width="5.36328125" style="8" customWidth="1"/>
    <col min="26" max="29" width="5.6328125" style="6" customWidth="1"/>
    <col min="30" max="32" width="5.36328125" bestFit="1" customWidth="1"/>
  </cols>
  <sheetData>
    <row r="2" spans="1:32" x14ac:dyDescent="0.35">
      <c r="H2" s="9"/>
      <c r="I2" s="13"/>
      <c r="L2" s="13"/>
      <c r="M2" s="13"/>
    </row>
    <row r="3" spans="1:32" x14ac:dyDescent="0.35">
      <c r="H3" s="9"/>
      <c r="I3" s="13"/>
      <c r="L3" s="13"/>
      <c r="M3" s="13"/>
    </row>
    <row r="4" spans="1:32" x14ac:dyDescent="0.35">
      <c r="H4" s="9"/>
      <c r="I4" s="13"/>
      <c r="L4" s="13"/>
      <c r="M4" s="13"/>
    </row>
    <row r="5" spans="1:32" x14ac:dyDescent="0.35">
      <c r="H5" s="9"/>
      <c r="I5" s="13"/>
      <c r="L5" s="13"/>
      <c r="M5" s="13"/>
    </row>
    <row r="6" spans="1:32" x14ac:dyDescent="0.35">
      <c r="H6" s="9"/>
      <c r="I6" s="13"/>
      <c r="L6" s="13"/>
      <c r="M6" s="13"/>
    </row>
    <row r="7" spans="1:32" x14ac:dyDescent="0.35">
      <c r="H7" s="9"/>
      <c r="I7" s="13"/>
      <c r="L7" s="13"/>
      <c r="M7" s="13"/>
    </row>
    <row r="8" spans="1:32" ht="20" x14ac:dyDescent="0.4">
      <c r="B8" s="2"/>
      <c r="C8" s="14"/>
      <c r="D8" s="15"/>
      <c r="H8" s="11" t="s">
        <v>5</v>
      </c>
      <c r="L8" s="13"/>
      <c r="M8" s="13"/>
    </row>
    <row r="9" spans="1:32" ht="18" x14ac:dyDescent="0.4">
      <c r="B9" s="2" t="s">
        <v>71</v>
      </c>
      <c r="C9" s="16"/>
      <c r="D9" s="17"/>
      <c r="E9" s="9"/>
      <c r="H9" s="9"/>
      <c r="I9" s="13"/>
    </row>
    <row r="10" spans="1:32" ht="18" x14ac:dyDescent="0.4">
      <c r="B10" s="2" t="s">
        <v>16</v>
      </c>
      <c r="C10" s="16"/>
      <c r="D10" s="17"/>
      <c r="E10" s="9"/>
      <c r="H10" s="9"/>
      <c r="I10" s="13"/>
      <c r="J10" s="13"/>
      <c r="L10" s="13"/>
      <c r="M10" s="13"/>
    </row>
    <row r="11" spans="1:32" ht="15.5" x14ac:dyDescent="0.35">
      <c r="B11" s="27" t="s">
        <v>17</v>
      </c>
      <c r="C11" s="16"/>
      <c r="D11" s="16"/>
      <c r="E11" s="10"/>
      <c r="F11" s="19"/>
      <c r="G11" s="20"/>
      <c r="H11" s="10"/>
      <c r="I11" s="21"/>
      <c r="J11" s="20"/>
      <c r="L11" s="13"/>
      <c r="M11" s="13"/>
    </row>
    <row r="12" spans="1:32" ht="18.5" thickBot="1" x14ac:dyDescent="0.45">
      <c r="B12" s="2"/>
      <c r="C12" s="16"/>
      <c r="D12" s="16"/>
      <c r="E12" s="10"/>
      <c r="F12" s="19"/>
      <c r="G12" s="20"/>
      <c r="H12" s="10"/>
      <c r="I12" s="21"/>
      <c r="J12" s="20"/>
      <c r="L12" s="13"/>
      <c r="M12" s="13"/>
    </row>
    <row r="13" spans="1:32" x14ac:dyDescent="0.35">
      <c r="A13" s="96"/>
      <c r="B13" s="97"/>
      <c r="C13" s="104" t="s">
        <v>65</v>
      </c>
      <c r="D13" s="105"/>
      <c r="E13" s="105"/>
      <c r="F13" s="107" t="s">
        <v>66</v>
      </c>
      <c r="G13" s="105"/>
      <c r="H13" s="106"/>
      <c r="I13" s="107" t="s">
        <v>67</v>
      </c>
      <c r="J13" s="105"/>
      <c r="K13" s="105"/>
      <c r="L13" s="107" t="s">
        <v>68</v>
      </c>
      <c r="M13" s="105"/>
      <c r="N13" s="106"/>
      <c r="O13" s="107" t="s">
        <v>69</v>
      </c>
      <c r="P13" s="105"/>
      <c r="Q13" s="106"/>
      <c r="R13" s="107" t="s">
        <v>70</v>
      </c>
      <c r="S13" s="105"/>
      <c r="T13" s="106"/>
      <c r="U13" s="107" t="s">
        <v>61</v>
      </c>
      <c r="V13" s="105"/>
      <c r="W13" s="106"/>
      <c r="X13" s="107" t="s">
        <v>62</v>
      </c>
      <c r="Y13" s="105"/>
      <c r="Z13" s="106"/>
      <c r="AA13" s="107" t="s">
        <v>72</v>
      </c>
      <c r="AB13" s="105"/>
      <c r="AC13" s="105"/>
      <c r="AD13" s="107" t="s">
        <v>73</v>
      </c>
      <c r="AE13" s="105"/>
      <c r="AF13" s="108"/>
    </row>
    <row r="14" spans="1:32" ht="15.5" x14ac:dyDescent="0.35">
      <c r="A14" s="98" t="s">
        <v>6</v>
      </c>
      <c r="B14" s="134" t="s">
        <v>1</v>
      </c>
      <c r="C14" s="166" t="s">
        <v>2</v>
      </c>
      <c r="D14" s="22" t="s">
        <v>3</v>
      </c>
      <c r="E14" s="23" t="s">
        <v>4</v>
      </c>
      <c r="F14" s="22" t="s">
        <v>2</v>
      </c>
      <c r="G14" s="22" t="s">
        <v>3</v>
      </c>
      <c r="H14" s="24" t="s">
        <v>4</v>
      </c>
      <c r="I14" s="22" t="s">
        <v>2</v>
      </c>
      <c r="J14" s="22" t="s">
        <v>3</v>
      </c>
      <c r="K14" s="24" t="s">
        <v>4</v>
      </c>
      <c r="L14" s="22" t="s">
        <v>2</v>
      </c>
      <c r="M14" s="22" t="s">
        <v>3</v>
      </c>
      <c r="N14" s="24" t="s">
        <v>4</v>
      </c>
      <c r="O14" s="22" t="s">
        <v>2</v>
      </c>
      <c r="P14" s="22" t="s">
        <v>3</v>
      </c>
      <c r="Q14" s="24" t="s">
        <v>4</v>
      </c>
      <c r="R14" s="22" t="s">
        <v>2</v>
      </c>
      <c r="S14" s="22" t="s">
        <v>3</v>
      </c>
      <c r="T14" s="24" t="s">
        <v>4</v>
      </c>
      <c r="U14" s="22" t="s">
        <v>2</v>
      </c>
      <c r="V14" s="22" t="s">
        <v>3</v>
      </c>
      <c r="W14" s="24" t="s">
        <v>4</v>
      </c>
      <c r="X14" s="22" t="s">
        <v>2</v>
      </c>
      <c r="Y14" s="22" t="s">
        <v>3</v>
      </c>
      <c r="Z14" s="24" t="s">
        <v>4</v>
      </c>
      <c r="AA14" s="22" t="s">
        <v>2</v>
      </c>
      <c r="AB14" s="22" t="s">
        <v>3</v>
      </c>
      <c r="AC14" s="24" t="s">
        <v>4</v>
      </c>
      <c r="AD14" s="22" t="s">
        <v>2</v>
      </c>
      <c r="AE14" s="22" t="s">
        <v>3</v>
      </c>
      <c r="AF14" s="55" t="s">
        <v>4</v>
      </c>
    </row>
    <row r="15" spans="1:32" ht="15" thickBot="1" x14ac:dyDescent="0.4">
      <c r="A15" s="44">
        <v>1</v>
      </c>
      <c r="B15" s="180" t="s">
        <v>78</v>
      </c>
      <c r="C15" s="167">
        <v>10</v>
      </c>
      <c r="D15" s="25">
        <v>12</v>
      </c>
      <c r="E15" s="26">
        <f t="shared" ref="E15:E17" si="0">IF(C15&lt;&gt;0,C15*0.3+D15*0.7,"")</f>
        <v>11.399999999999999</v>
      </c>
      <c r="F15" s="25">
        <v>8</v>
      </c>
      <c r="G15" s="25">
        <v>8</v>
      </c>
      <c r="H15" s="26">
        <f t="shared" ref="H15:H17" si="1">IF(F15&lt;&gt;0,F15*0.3+G15*0.7,"")</f>
        <v>8</v>
      </c>
      <c r="I15" s="25">
        <v>20</v>
      </c>
      <c r="J15" s="25">
        <v>10</v>
      </c>
      <c r="K15" s="26">
        <f t="shared" ref="K15:K17" si="2">IF(I15&lt;&gt;0,I15*0.3+J15*0.7,"")</f>
        <v>13</v>
      </c>
      <c r="L15" s="25">
        <v>5</v>
      </c>
      <c r="M15" s="25">
        <v>12</v>
      </c>
      <c r="N15" s="26">
        <f t="shared" ref="N15:N17" si="3">IF(L15&lt;&gt;0,L15*0.3+M15*0.7,"")</f>
        <v>9.8999999999999986</v>
      </c>
      <c r="O15" s="25">
        <v>10</v>
      </c>
      <c r="P15" s="25">
        <v>11</v>
      </c>
      <c r="Q15" s="26">
        <f t="shared" ref="Q15:Q17" si="4">IF(O15&lt;&gt;0,O15*0.3+P15*0.7,"")</f>
        <v>10.7</v>
      </c>
      <c r="R15" s="25">
        <v>10</v>
      </c>
      <c r="S15" s="25">
        <v>8</v>
      </c>
      <c r="T15" s="26">
        <f t="shared" ref="T15:T17" si="5">IF(R15&lt;&gt;0,R15*0.3+S15*0.7,"")</f>
        <v>8.6</v>
      </c>
      <c r="U15" s="25">
        <v>12</v>
      </c>
      <c r="V15" s="25">
        <v>12</v>
      </c>
      <c r="W15" s="26">
        <f t="shared" ref="W15:W17" si="6">IF(U15&lt;&gt;0,U15*0.3+V15*0.7,"")</f>
        <v>11.999999999999998</v>
      </c>
      <c r="X15" s="25">
        <v>8</v>
      </c>
      <c r="Y15" s="25">
        <v>12</v>
      </c>
      <c r="Z15" s="26">
        <f t="shared" ref="Z15:Z17" si="7">IF(X15&lt;&gt;0,X15*0.3+Y15*0.7,"")</f>
        <v>10.799999999999999</v>
      </c>
      <c r="AA15" s="25">
        <v>14</v>
      </c>
      <c r="AB15" s="25">
        <v>14</v>
      </c>
      <c r="AC15" s="26">
        <f t="shared" ref="AC15:AC17" si="8">IF(AA15&lt;&gt;0,AA15*0.3+AB15*0.7,"")</f>
        <v>14</v>
      </c>
      <c r="AD15" s="25">
        <v>14</v>
      </c>
      <c r="AE15" s="25">
        <v>15</v>
      </c>
      <c r="AF15" s="45">
        <f t="shared" ref="AF15:AF17" si="9">IF(AD15&lt;&gt;0,AD15*0.3+AE15*0.7,"")</f>
        <v>14.7</v>
      </c>
    </row>
    <row r="16" spans="1:32" ht="15" thickBot="1" x14ac:dyDescent="0.4">
      <c r="A16" s="46">
        <f>+A15+1</f>
        <v>2</v>
      </c>
      <c r="B16" s="181" t="s">
        <v>79</v>
      </c>
      <c r="C16" s="168">
        <v>11</v>
      </c>
      <c r="D16" s="48">
        <v>11</v>
      </c>
      <c r="E16" s="39">
        <f t="shared" si="0"/>
        <v>11</v>
      </c>
      <c r="F16" s="47">
        <v>12</v>
      </c>
      <c r="G16" s="47">
        <v>12</v>
      </c>
      <c r="H16" s="39">
        <f t="shared" si="1"/>
        <v>11.999999999999998</v>
      </c>
      <c r="I16" s="47">
        <v>10</v>
      </c>
      <c r="J16" s="47">
        <v>20</v>
      </c>
      <c r="K16" s="39">
        <f t="shared" si="2"/>
        <v>17</v>
      </c>
      <c r="L16" s="47">
        <v>15</v>
      </c>
      <c r="M16" s="47">
        <v>6</v>
      </c>
      <c r="N16" s="39">
        <f t="shared" si="3"/>
        <v>8.6999999999999993</v>
      </c>
      <c r="O16" s="47">
        <v>14</v>
      </c>
      <c r="P16" s="47">
        <v>11</v>
      </c>
      <c r="Q16" s="39">
        <f t="shared" si="4"/>
        <v>11.899999999999999</v>
      </c>
      <c r="R16" s="47">
        <v>14</v>
      </c>
      <c r="S16" s="47">
        <v>10</v>
      </c>
      <c r="T16" s="39">
        <f t="shared" si="5"/>
        <v>11.2</v>
      </c>
      <c r="U16" s="47">
        <v>11</v>
      </c>
      <c r="V16" s="47">
        <v>11</v>
      </c>
      <c r="W16" s="26">
        <f t="shared" si="6"/>
        <v>11</v>
      </c>
      <c r="X16" s="47">
        <v>9</v>
      </c>
      <c r="Y16" s="47">
        <v>11</v>
      </c>
      <c r="Z16" s="39">
        <f t="shared" si="7"/>
        <v>10.399999999999999</v>
      </c>
      <c r="AA16" s="47">
        <v>13</v>
      </c>
      <c r="AB16" s="47">
        <v>13</v>
      </c>
      <c r="AC16" s="39">
        <f t="shared" si="8"/>
        <v>13</v>
      </c>
      <c r="AD16" s="47">
        <v>13</v>
      </c>
      <c r="AE16" s="47">
        <v>15</v>
      </c>
      <c r="AF16" s="49">
        <f t="shared" si="9"/>
        <v>14.4</v>
      </c>
    </row>
    <row r="17" spans="1:32" ht="15" thickBot="1" x14ac:dyDescent="0.4">
      <c r="A17" s="46">
        <f>+A16+1</f>
        <v>3</v>
      </c>
      <c r="B17" s="181" t="s">
        <v>80</v>
      </c>
      <c r="C17" s="168">
        <v>12</v>
      </c>
      <c r="D17" s="48">
        <v>12</v>
      </c>
      <c r="E17" s="39">
        <f t="shared" si="0"/>
        <v>11.999999999999998</v>
      </c>
      <c r="F17" s="47">
        <v>10</v>
      </c>
      <c r="G17" s="47">
        <v>10</v>
      </c>
      <c r="H17" s="39">
        <f t="shared" si="1"/>
        <v>10</v>
      </c>
      <c r="I17" s="47">
        <v>15</v>
      </c>
      <c r="J17" s="47">
        <v>15</v>
      </c>
      <c r="K17" s="39">
        <f t="shared" si="2"/>
        <v>15</v>
      </c>
      <c r="L17" s="47">
        <v>10</v>
      </c>
      <c r="M17" s="47">
        <v>12</v>
      </c>
      <c r="N17" s="39">
        <f t="shared" si="3"/>
        <v>11.399999999999999</v>
      </c>
      <c r="O17" s="47">
        <v>9</v>
      </c>
      <c r="P17" s="47">
        <v>8</v>
      </c>
      <c r="Q17" s="39">
        <f t="shared" si="4"/>
        <v>8.2999999999999989</v>
      </c>
      <c r="R17" s="47">
        <v>16</v>
      </c>
      <c r="S17" s="47">
        <v>11</v>
      </c>
      <c r="T17" s="39">
        <f t="shared" si="5"/>
        <v>12.5</v>
      </c>
      <c r="U17" s="47">
        <v>11.5</v>
      </c>
      <c r="V17" s="47">
        <v>11.5</v>
      </c>
      <c r="W17" s="39">
        <f t="shared" si="6"/>
        <v>11.499999999999998</v>
      </c>
      <c r="X17" s="47">
        <v>10</v>
      </c>
      <c r="Y17" s="47">
        <v>10</v>
      </c>
      <c r="Z17" s="39">
        <f t="shared" si="7"/>
        <v>10</v>
      </c>
      <c r="AA17" s="47">
        <v>15</v>
      </c>
      <c r="AB17" s="47">
        <v>15</v>
      </c>
      <c r="AC17" s="39">
        <f t="shared" si="8"/>
        <v>15</v>
      </c>
      <c r="AD17" s="47">
        <v>13</v>
      </c>
      <c r="AE17" s="47">
        <v>15</v>
      </c>
      <c r="AF17" s="49">
        <f t="shared" si="9"/>
        <v>14.4</v>
      </c>
    </row>
    <row r="20" spans="1:32" x14ac:dyDescent="0.35">
      <c r="B20" s="64"/>
      <c r="H20" s="7" t="s">
        <v>65</v>
      </c>
      <c r="J20" s="12" t="s">
        <v>42</v>
      </c>
      <c r="W20" s="7" t="s">
        <v>61</v>
      </c>
      <c r="X20" s="12"/>
      <c r="Y20" s="12" t="s">
        <v>49</v>
      </c>
      <c r="Z20" s="57"/>
    </row>
    <row r="21" spans="1:32" x14ac:dyDescent="0.35">
      <c r="B21" s="64"/>
      <c r="H21" s="7" t="s">
        <v>66</v>
      </c>
      <c r="J21" s="12" t="s">
        <v>43</v>
      </c>
      <c r="W21" s="7" t="s">
        <v>62</v>
      </c>
      <c r="X21" s="12"/>
      <c r="Y21" s="12" t="s">
        <v>63</v>
      </c>
      <c r="Z21" s="57"/>
    </row>
    <row r="22" spans="1:32" x14ac:dyDescent="0.35">
      <c r="B22" s="64"/>
      <c r="H22" s="7" t="s">
        <v>67</v>
      </c>
      <c r="J22" s="12" t="s">
        <v>44</v>
      </c>
      <c r="W22" s="7" t="s">
        <v>72</v>
      </c>
      <c r="X22" s="12"/>
      <c r="Y22" s="12" t="s">
        <v>64</v>
      </c>
      <c r="Z22" s="57"/>
    </row>
    <row r="23" spans="1:32" x14ac:dyDescent="0.35">
      <c r="H23" s="7" t="s">
        <v>68</v>
      </c>
      <c r="J23" s="12" t="s">
        <v>45</v>
      </c>
      <c r="W23" s="57" t="s">
        <v>73</v>
      </c>
      <c r="X23" s="57"/>
      <c r="Y23" s="57" t="s">
        <v>60</v>
      </c>
      <c r="Z23" s="57"/>
    </row>
    <row r="24" spans="1:32" ht="15.5" x14ac:dyDescent="0.35">
      <c r="B24" s="54"/>
      <c r="C24" s="56"/>
      <c r="D24" s="56"/>
      <c r="E24" s="57"/>
      <c r="F24" s="58"/>
      <c r="G24" s="57"/>
      <c r="H24" s="57" t="s">
        <v>69</v>
      </c>
      <c r="I24" s="57"/>
      <c r="J24" s="57" t="s">
        <v>46</v>
      </c>
      <c r="K24" s="57"/>
      <c r="L24" s="57"/>
      <c r="M24" s="57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60"/>
      <c r="Y24" s="61"/>
      <c r="Z24" s="57"/>
      <c r="AA24" s="57"/>
      <c r="AB24" s="57"/>
      <c r="AC24" s="57"/>
    </row>
    <row r="25" spans="1:32" ht="15.5" x14ac:dyDescent="0.35">
      <c r="B25" s="54"/>
      <c r="C25" s="56"/>
      <c r="D25" s="56"/>
      <c r="E25" s="57"/>
      <c r="F25" s="54"/>
      <c r="G25" s="57"/>
      <c r="H25" s="7" t="s">
        <v>70</v>
      </c>
      <c r="J25" s="12" t="s">
        <v>47</v>
      </c>
      <c r="K25" s="57"/>
      <c r="L25" s="57"/>
      <c r="M25" s="57"/>
      <c r="N25" s="59"/>
      <c r="O25" s="59"/>
      <c r="P25" s="59"/>
      <c r="Q25" s="59"/>
      <c r="R25" s="58"/>
      <c r="S25" s="58"/>
      <c r="T25" s="58"/>
      <c r="U25" s="58"/>
      <c r="V25" s="59"/>
      <c r="W25" s="59"/>
      <c r="X25" s="60"/>
      <c r="Y25" s="60"/>
      <c r="Z25" s="57"/>
      <c r="AA25" s="57"/>
      <c r="AB25" s="57"/>
      <c r="AC25" s="57"/>
    </row>
    <row r="26" spans="1:32" ht="15.5" x14ac:dyDescent="0.35">
      <c r="B26" s="54"/>
      <c r="C26" s="56"/>
      <c r="D26" s="56"/>
      <c r="E26" s="57"/>
      <c r="F26" s="54"/>
      <c r="G26" s="57"/>
      <c r="L26" s="57"/>
      <c r="M26" s="57"/>
      <c r="N26" s="59"/>
      <c r="O26" s="59"/>
      <c r="P26" s="59"/>
      <c r="Q26" s="59"/>
      <c r="R26" s="54"/>
      <c r="S26" s="54"/>
      <c r="T26" s="54"/>
      <c r="U26" s="54"/>
      <c r="V26" s="59"/>
      <c r="W26" s="59"/>
      <c r="X26" s="60"/>
      <c r="Y26" s="60"/>
      <c r="Z26" s="57"/>
      <c r="AA26" s="57"/>
      <c r="AB26" s="57"/>
      <c r="AC26" s="57"/>
    </row>
    <row r="27" spans="1:32" ht="15.5" x14ac:dyDescent="0.35">
      <c r="B27" s="65"/>
      <c r="C27" s="56"/>
      <c r="D27" s="56"/>
      <c r="E27" s="57"/>
      <c r="F27" s="61"/>
      <c r="G27" s="57"/>
      <c r="L27" s="57"/>
      <c r="M27" s="57"/>
      <c r="N27" s="59"/>
      <c r="O27" s="59"/>
      <c r="P27" s="59"/>
      <c r="Q27" s="59"/>
      <c r="R27" s="54"/>
      <c r="S27" s="54"/>
      <c r="T27" s="54"/>
      <c r="U27" s="54"/>
      <c r="V27" s="59"/>
      <c r="W27" s="59"/>
      <c r="X27" s="60"/>
      <c r="Y27" s="60"/>
      <c r="Z27" s="57"/>
      <c r="AA27" s="57"/>
      <c r="AB27" s="57"/>
      <c r="AC27" s="57"/>
    </row>
    <row r="28" spans="1:32" ht="15.5" customHeight="1" x14ac:dyDescent="0.35">
      <c r="B28" s="54"/>
      <c r="C28" s="56"/>
      <c r="D28" s="56"/>
      <c r="E28" s="57"/>
      <c r="F28" s="59"/>
      <c r="G28" s="57"/>
      <c r="L28" s="57"/>
      <c r="M28" s="57"/>
      <c r="N28" s="61"/>
      <c r="O28" s="61"/>
      <c r="P28" s="61"/>
      <c r="Q28" s="61"/>
      <c r="R28" s="54"/>
      <c r="S28" s="54"/>
      <c r="T28" s="54"/>
      <c r="U28" s="54"/>
      <c r="V28" s="61"/>
      <c r="W28" s="61"/>
      <c r="X28" s="60"/>
      <c r="Y28" s="60"/>
      <c r="Z28" s="57"/>
      <c r="AA28" s="57"/>
      <c r="AB28" s="57"/>
      <c r="AC28" s="57"/>
    </row>
    <row r="29" spans="1:32" ht="15.5" x14ac:dyDescent="0.35">
      <c r="B29" s="54"/>
      <c r="C29" s="56"/>
      <c r="D29" s="56"/>
      <c r="E29" s="60"/>
      <c r="F29" s="58"/>
      <c r="G29" s="57"/>
      <c r="L29" s="57"/>
      <c r="M29" s="57"/>
      <c r="N29" s="57"/>
      <c r="O29" s="57"/>
      <c r="P29" s="57"/>
      <c r="Q29" s="57"/>
      <c r="R29" s="54"/>
      <c r="S29" s="54"/>
      <c r="T29" s="54"/>
      <c r="U29" s="54"/>
      <c r="V29" s="57"/>
      <c r="W29" s="57"/>
      <c r="X29" s="60"/>
      <c r="Y29" s="60"/>
      <c r="Z29" s="57"/>
      <c r="AA29" s="57"/>
      <c r="AB29" s="57"/>
      <c r="AC29" s="57"/>
    </row>
    <row r="30" spans="1:32" ht="15.5" x14ac:dyDescent="0.35">
      <c r="C30" s="56"/>
      <c r="D30" s="56"/>
      <c r="E30" s="60"/>
      <c r="F30" s="54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4"/>
      <c r="S30" s="54"/>
      <c r="T30" s="54"/>
      <c r="U30" s="54"/>
      <c r="V30" s="57"/>
      <c r="W30" s="57"/>
      <c r="X30" s="60"/>
      <c r="Y30" s="60"/>
      <c r="Z30" s="57"/>
      <c r="AA30" s="57"/>
      <c r="AB30" s="57"/>
      <c r="AC30" s="57"/>
    </row>
    <row r="31" spans="1:32" ht="15.5" x14ac:dyDescent="0.35">
      <c r="B31" s="54"/>
      <c r="C31" s="56"/>
      <c r="D31" s="56"/>
      <c r="E31" s="57"/>
      <c r="F31" s="54"/>
      <c r="G31" s="57"/>
      <c r="H31" s="57"/>
      <c r="I31" s="57"/>
      <c r="J31" s="57"/>
      <c r="K31" s="57"/>
      <c r="L31" s="57"/>
      <c r="M31" s="57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0"/>
      <c r="Y31" s="60"/>
      <c r="Z31" s="57"/>
      <c r="AA31" s="57"/>
      <c r="AB31" s="57"/>
      <c r="AC31" s="57"/>
    </row>
    <row r="32" spans="1:32" ht="15.5" x14ac:dyDescent="0.35">
      <c r="B32" s="54"/>
      <c r="C32" s="56"/>
      <c r="D32" s="56"/>
      <c r="E32" s="57"/>
      <c r="F32" s="63"/>
      <c r="G32" s="56"/>
      <c r="H32" s="60"/>
      <c r="I32" s="56"/>
      <c r="J32" s="56"/>
      <c r="K32" s="60"/>
      <c r="L32" s="56"/>
      <c r="M32" s="56"/>
      <c r="N32" s="60"/>
      <c r="O32" s="60"/>
      <c r="P32" s="60"/>
      <c r="Q32" s="60"/>
      <c r="R32" s="60"/>
      <c r="S32" s="60"/>
      <c r="T32" s="60"/>
      <c r="U32" s="60"/>
      <c r="V32" s="60"/>
      <c r="W32" s="57"/>
      <c r="X32" s="60"/>
      <c r="Y32" s="60"/>
      <c r="Z32" s="57"/>
      <c r="AA32" s="57"/>
      <c r="AB32" s="57"/>
      <c r="AC32" s="57"/>
    </row>
  </sheetData>
  <mergeCells count="10">
    <mergeCell ref="X13:Z13"/>
    <mergeCell ref="O13:Q13"/>
    <mergeCell ref="R13:T13"/>
    <mergeCell ref="U13:W13"/>
    <mergeCell ref="C13:E13"/>
    <mergeCell ref="F13:H13"/>
    <mergeCell ref="I13:K13"/>
    <mergeCell ref="L13:N13"/>
    <mergeCell ref="AA13:AC13"/>
    <mergeCell ref="AD13:AF13"/>
  </mergeCells>
  <printOptions horizontalCentered="1"/>
  <pageMargins left="0.19685039370078741" right="0.19685039370078741" top="0.39370078740157483" bottom="0.78740157480314965" header="0.31496062992125984" footer="0.31496062992125984"/>
  <pageSetup paperSize="9" scale="69" fitToHeight="0" orientation="landscape" errors="blank" r:id="rId1"/>
  <headerFooter>
    <oddFooter>Page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EAC99-E16B-4159-B210-7E096BA17C65}">
  <sheetPr>
    <pageSetUpPr fitToPage="1"/>
  </sheetPr>
  <dimension ref="A10:V28"/>
  <sheetViews>
    <sheetView topLeftCell="F10" workbookViewId="0">
      <selection activeCell="R16" sqref="R16"/>
    </sheetView>
  </sheetViews>
  <sheetFormatPr baseColWidth="10" defaultColWidth="11.453125" defaultRowHeight="14.5" x14ac:dyDescent="0.35"/>
  <cols>
    <col min="1" max="1" width="7.54296875" customWidth="1"/>
    <col min="2" max="2" width="27.453125" bestFit="1" customWidth="1"/>
    <col min="3" max="3" width="14.1796875" bestFit="1" customWidth="1"/>
    <col min="20" max="20" width="6.1796875" bestFit="1" customWidth="1"/>
  </cols>
  <sheetData>
    <row r="10" spans="1:21" ht="18" x14ac:dyDescent="0.4">
      <c r="A10" s="2" t="s">
        <v>9</v>
      </c>
    </row>
    <row r="11" spans="1:21" ht="18" x14ac:dyDescent="0.4">
      <c r="A11" s="2" t="s">
        <v>14</v>
      </c>
    </row>
    <row r="12" spans="1:21" ht="15.5" x14ac:dyDescent="0.35">
      <c r="A12" s="27" t="s">
        <v>15</v>
      </c>
    </row>
    <row r="13" spans="1:21" ht="15" thickBot="1" x14ac:dyDescent="0.4"/>
    <row r="14" spans="1:21" x14ac:dyDescent="0.35">
      <c r="A14" s="127" t="s">
        <v>6</v>
      </c>
      <c r="B14" s="129" t="s">
        <v>1</v>
      </c>
      <c r="C14" s="131" t="s">
        <v>7</v>
      </c>
      <c r="D14" s="29"/>
      <c r="E14" s="29"/>
      <c r="F14" s="170"/>
      <c r="G14" s="31"/>
      <c r="H14" s="31"/>
      <c r="I14" s="170"/>
      <c r="J14" s="31"/>
      <c r="K14" s="29"/>
      <c r="L14" s="32"/>
      <c r="M14" s="173"/>
      <c r="N14" s="32"/>
      <c r="O14" s="32"/>
      <c r="P14" s="32"/>
      <c r="Q14" s="32"/>
      <c r="R14" s="173"/>
      <c r="S14" s="32"/>
      <c r="T14" s="29"/>
      <c r="U14" s="33"/>
    </row>
    <row r="15" spans="1:21" ht="15" thickBot="1" x14ac:dyDescent="0.4">
      <c r="A15" s="128"/>
      <c r="B15" s="130"/>
      <c r="C15" s="132"/>
      <c r="D15" s="30" t="str">
        <f>CHS3_SEM1!C13</f>
        <v>MO311</v>
      </c>
      <c r="E15" s="30" t="str">
        <f>CHS3_SEM1!F13</f>
        <v>MO312</v>
      </c>
      <c r="F15" s="171" t="str">
        <f>Programme!B6</f>
        <v>OMA31</v>
      </c>
      <c r="G15" s="34" t="str">
        <f>CHS3_SEM1!I13</f>
        <v>DA311</v>
      </c>
      <c r="H15" s="34" t="str">
        <f>CHS3_SEM1!L13</f>
        <v>DA312</v>
      </c>
      <c r="I15" s="171" t="str">
        <f>Programme!B8</f>
        <v>LCA31</v>
      </c>
      <c r="J15" s="34" t="str">
        <f>CHS3_SEM1!O13</f>
        <v>EC311</v>
      </c>
      <c r="K15" s="30" t="str">
        <f>CHS3_SEM1!R13</f>
        <v>EC312</v>
      </c>
      <c r="L15" s="35" t="str">
        <f>CHS3_SEM1!U13</f>
        <v>EC313</v>
      </c>
      <c r="M15" s="174" t="str">
        <f>Programme!B10</f>
        <v>ELA31</v>
      </c>
      <c r="N15" s="35" t="str">
        <f>CHS3_SEM1!X13</f>
        <v>SP311</v>
      </c>
      <c r="O15" s="35" t="str">
        <f>CHS3_SEM1!AA13</f>
        <v>SP312</v>
      </c>
      <c r="P15" s="35" t="str">
        <f>CHS3_SEM1!AD13</f>
        <v>SP313</v>
      </c>
      <c r="Q15" s="35" t="str">
        <f>CHS3_SEM1!AG13</f>
        <v>SP314</v>
      </c>
      <c r="R15" s="174" t="str">
        <f>Programme!B13</f>
        <v>SPE31</v>
      </c>
      <c r="S15" s="35" t="s">
        <v>13</v>
      </c>
      <c r="T15" s="30" t="s">
        <v>12</v>
      </c>
      <c r="U15" s="36" t="s">
        <v>8</v>
      </c>
    </row>
    <row r="16" spans="1:21" ht="16" thickBot="1" x14ac:dyDescent="0.4">
      <c r="A16" s="99">
        <v>1</v>
      </c>
      <c r="B16" s="50" t="s">
        <v>78</v>
      </c>
      <c r="C16" s="133" t="s">
        <v>81</v>
      </c>
      <c r="D16" s="40">
        <f>CHS3_SEM1!E15</f>
        <v>13.75</v>
      </c>
      <c r="E16" s="40">
        <f>CHS3_SEM1!H15</f>
        <v>14.05</v>
      </c>
      <c r="F16" s="172">
        <f>(D16*Programme!$G$6+CHS3_SEM1_Synthèse!E16*Programme!$G$7)/SUM(Programme!$G$6:$G$7)</f>
        <v>13.9</v>
      </c>
      <c r="G16" s="40">
        <f>CHS3_SEM1!K15</f>
        <v>10.225</v>
      </c>
      <c r="H16" s="40">
        <f>CHS3_SEM1!N15</f>
        <v>13</v>
      </c>
      <c r="I16" s="172">
        <f>(G16*Programme!$G$8+H16*Programme!$G$9)/SUM(Programme!$G$8:$G$9)</f>
        <v>11.612500000000001</v>
      </c>
      <c r="J16" s="40">
        <f>CHS3_SEM1!Q15</f>
        <v>15.45</v>
      </c>
      <c r="K16" s="40">
        <f>CHS3_SEM1!T15</f>
        <v>12.799999999999999</v>
      </c>
      <c r="L16" s="40">
        <f>CHS3_SEM1!W15</f>
        <v>12.95</v>
      </c>
      <c r="M16" s="172">
        <f>(J16*2+K16*2+L16*2)/6</f>
        <v>13.733333333333334</v>
      </c>
      <c r="N16" s="40">
        <f>CHS3_SEM1!Z15</f>
        <v>11.05</v>
      </c>
      <c r="O16" s="40">
        <f>CHS3_SEM1!AC15</f>
        <v>11.2</v>
      </c>
      <c r="P16" s="40">
        <f>CHS3_SEM1!AF15</f>
        <v>9.8000000000000007</v>
      </c>
      <c r="Q16" s="40">
        <f>CHS3_SEM1!AI15</f>
        <v>10.225</v>
      </c>
      <c r="R16" s="172">
        <f>IF(AND(N16&gt;=8,O16&gt;=8,P16&gt;=8,Q16&gt;=8),(N16*4+O16*3+P16*4+Q16*3)/14,0)</f>
        <v>10.548214285714286</v>
      </c>
      <c r="S16" s="155">
        <f>IF(AND(D16&gt;=8,E16&gt;=8,G16&gt;=8,H16&gt;=8,J16&gt;=8,K16&gt;=8,L16&gt;=8,N16&gt;=8,O16&gt;=8,P16&gt;=8,Q16&gt;=8),((D16*3+E16*3+G16*2+H16*2+J16*2+K16*2+L16*2+N16*4+O16*3+P16*4+Q16*3))/30,"")</f>
        <v>11.997500000000002</v>
      </c>
      <c r="T16" s="42">
        <f>RANK(S16,S$16:S$18,0)</f>
        <v>2</v>
      </c>
      <c r="U16" s="41" t="str">
        <f>IF(NOT(ISERR(S16)),IF(S16&gt;=10,"ADD","AJ"),"AJ")</f>
        <v>ADD</v>
      </c>
    </row>
    <row r="17" spans="1:22" ht="16" thickBot="1" x14ac:dyDescent="0.4">
      <c r="A17" s="154">
        <v>2</v>
      </c>
      <c r="B17" s="51" t="s">
        <v>79</v>
      </c>
      <c r="C17" s="133" t="s">
        <v>83</v>
      </c>
      <c r="D17" s="40">
        <f>CHS3_SEM1!E16</f>
        <v>11.95</v>
      </c>
      <c r="E17" s="40">
        <f>CHS3_SEM1!H16</f>
        <v>12.25</v>
      </c>
      <c r="F17" s="172">
        <f>(D17*Programme!$G$6+CHS3_SEM1_Synthèse!E17*Programme!$G$7)/SUM(Programme!$G$6:$G$7)</f>
        <v>12.1</v>
      </c>
      <c r="G17" s="40">
        <f>CHS3_SEM1!K16</f>
        <v>10.199999999999999</v>
      </c>
      <c r="H17" s="40">
        <f>CHS3_SEM1!N16</f>
        <v>15</v>
      </c>
      <c r="I17" s="172">
        <f>(G17*Programme!$G$8+H17*Programme!$G$9)/SUM(Programme!$G$8:$G$9)</f>
        <v>12.6</v>
      </c>
      <c r="J17" s="40">
        <f>CHS3_SEM1!Q16</f>
        <v>13.324999999999999</v>
      </c>
      <c r="K17" s="40">
        <f>CHS3_SEM1!T16</f>
        <v>11.95</v>
      </c>
      <c r="L17" s="40">
        <f>CHS3_SEM1!W16</f>
        <v>15.45</v>
      </c>
      <c r="M17" s="172">
        <f t="shared" ref="M17:M18" si="0">(J17*2+K17*2+L17*2)/6</f>
        <v>13.574999999999998</v>
      </c>
      <c r="N17" s="40">
        <f>CHS3_SEM1!Z16</f>
        <v>10.5</v>
      </c>
      <c r="O17" s="40">
        <f>CHS3_SEM1!AC16</f>
        <v>11.2</v>
      </c>
      <c r="P17" s="40">
        <f>CHS3_SEM1!AF16</f>
        <v>9.8000000000000007</v>
      </c>
      <c r="Q17" s="40">
        <f>CHS3_SEM1!AI16</f>
        <v>10.199999999999999</v>
      </c>
      <c r="R17" s="172">
        <f t="shared" ref="R17:R18" si="1">IF(AND(N17&gt;=8,O17&gt;=8,P17&gt;=8,Q17&gt;=8),(N17*4+O17*3+P17*4+Q17*3)/14,0)</f>
        <v>10.385714285714286</v>
      </c>
      <c r="S17" s="155">
        <f t="shared" ref="S17:S18" si="2">IF(AND(D17&gt;=8,E17&gt;=8,G17&gt;=8,H17&gt;=8,J17&gt;=8,K17&gt;=8,L17&gt;=8,N17&gt;=8,O17&gt;=8,P17&gt;=8,Q17&gt;=8),((D17*3+E17*3+G17*2+H17*2+J17*2+K17*2+L17*2+N17*4+O17*3+P17*4+Q17*3))/30,"")</f>
        <v>11.661666666666667</v>
      </c>
      <c r="T17" s="42">
        <f>RANK(S17,S$16:S$18,0)</f>
        <v>3</v>
      </c>
      <c r="U17" s="41" t="str">
        <f>IF(NOT(ISERR(S17)),IF(S17&gt;=10,"ADD","AJ"),"AJ")</f>
        <v>ADD</v>
      </c>
    </row>
    <row r="18" spans="1:22" ht="16" thickBot="1" x14ac:dyDescent="0.4">
      <c r="A18" s="53">
        <v>3</v>
      </c>
      <c r="B18" s="51" t="s">
        <v>80</v>
      </c>
      <c r="C18" s="133" t="s">
        <v>82</v>
      </c>
      <c r="D18" s="40">
        <f>CHS3_SEM1!E17</f>
        <v>13.649999999999999</v>
      </c>
      <c r="E18" s="40">
        <f>CHS3_SEM1!H17</f>
        <v>14.05</v>
      </c>
      <c r="F18" s="172">
        <f>(D18*Programme!$G$6+CHS3_SEM1_Synthèse!E18*Programme!$G$7)/SUM(Programme!$G$6:$G$7)</f>
        <v>13.85</v>
      </c>
      <c r="G18" s="40">
        <f>CHS3_SEM1!K17</f>
        <v>10.649999999999999</v>
      </c>
      <c r="H18" s="40">
        <f>CHS3_SEM1!N17</f>
        <v>14</v>
      </c>
      <c r="I18" s="172">
        <f>(G18*Programme!$G$8+H18*Programme!$G$9)/SUM(Programme!$G$8:$G$9)</f>
        <v>12.324999999999999</v>
      </c>
      <c r="J18" s="40">
        <f>CHS3_SEM1!Q17</f>
        <v>13.95</v>
      </c>
      <c r="K18" s="40">
        <f>CHS3_SEM1!T17</f>
        <v>12.45</v>
      </c>
      <c r="L18" s="40">
        <f>CHS3_SEM1!W17</f>
        <v>16.049999999999997</v>
      </c>
      <c r="M18" s="172">
        <f t="shared" si="0"/>
        <v>14.149999999999999</v>
      </c>
      <c r="N18" s="40">
        <f>CHS3_SEM1!Z17</f>
        <v>13.75</v>
      </c>
      <c r="O18" s="40">
        <f>CHS3_SEM1!AC17</f>
        <v>11.2</v>
      </c>
      <c r="P18" s="40">
        <f>CHS3_SEM1!AF17</f>
        <v>9.8000000000000007</v>
      </c>
      <c r="Q18" s="40">
        <f>CHS3_SEM1!AI17</f>
        <v>10.649999999999999</v>
      </c>
      <c r="R18" s="172">
        <f t="shared" si="1"/>
        <v>11.410714285714286</v>
      </c>
      <c r="S18" s="155">
        <f t="shared" si="2"/>
        <v>12.568333333333332</v>
      </c>
      <c r="T18" s="43">
        <f>RANK(S18,S$16:S$18,0)</f>
        <v>1</v>
      </c>
      <c r="U18" s="37" t="str">
        <f t="shared" ref="U18" si="3">IF(NOT(ISERR(S18)),IF(S18&gt;=10,"ADD","AJ"),"AJ")</f>
        <v>ADD</v>
      </c>
    </row>
    <row r="20" spans="1:22" x14ac:dyDescent="0.35">
      <c r="B20" s="28"/>
      <c r="K20" s="28"/>
      <c r="L20" s="28"/>
      <c r="M20" s="28"/>
      <c r="N20" s="28"/>
      <c r="O20" s="28"/>
      <c r="P20" s="28"/>
      <c r="Q20" s="28"/>
      <c r="R20" s="28"/>
    </row>
    <row r="21" spans="1:22" ht="15.5" x14ac:dyDescent="0.35">
      <c r="B21" s="5"/>
      <c r="D21" s="5"/>
      <c r="H21" s="5"/>
      <c r="I21" s="5"/>
      <c r="J21" s="5"/>
      <c r="U21" s="4"/>
      <c r="V21" s="4"/>
    </row>
    <row r="22" spans="1:22" ht="15.5" x14ac:dyDescent="0.35">
      <c r="B22" s="5"/>
      <c r="D22" s="5"/>
      <c r="H22" s="5"/>
      <c r="I22" s="5"/>
      <c r="U22" s="4"/>
      <c r="V22" s="4"/>
    </row>
    <row r="23" spans="1:22" ht="15.5" x14ac:dyDescent="0.35">
      <c r="B23" s="5"/>
      <c r="D23" s="5"/>
      <c r="H23" s="5"/>
      <c r="I23" s="5"/>
      <c r="U23" s="4"/>
      <c r="V23" s="4"/>
    </row>
    <row r="24" spans="1:22" x14ac:dyDescent="0.35">
      <c r="B24" s="1"/>
      <c r="D24" s="4"/>
      <c r="U24" s="4"/>
      <c r="V24" s="4"/>
    </row>
    <row r="25" spans="1:22" ht="15.5" x14ac:dyDescent="0.35">
      <c r="B25" s="4"/>
      <c r="D25" s="5"/>
      <c r="U25" s="1"/>
      <c r="V25" s="1"/>
    </row>
    <row r="26" spans="1:22" ht="15.5" x14ac:dyDescent="0.35">
      <c r="B26" s="5"/>
      <c r="J26" s="3"/>
    </row>
    <row r="27" spans="1:22" ht="15.5" x14ac:dyDescent="0.35">
      <c r="B27" s="5"/>
      <c r="T27" s="54"/>
    </row>
    <row r="28" spans="1:22" ht="15.5" x14ac:dyDescent="0.35">
      <c r="B28" s="54"/>
      <c r="S28" s="3"/>
      <c r="T28" s="3"/>
      <c r="U28" s="3"/>
      <c r="V28" s="3"/>
    </row>
  </sheetData>
  <mergeCells count="3">
    <mergeCell ref="A14:A15"/>
    <mergeCell ref="B14:B15"/>
    <mergeCell ref="C14:C15"/>
  </mergeCells>
  <pageMargins left="0.70866141732283472" right="0.70866141732283472" top="0.74803149606299213" bottom="0.74803149606299213" header="0.31496062992125984" footer="0.31496062992125984"/>
  <pageSetup paperSize="9" scale="91" fitToHeight="0" orientation="landscape" r:id="rId1"/>
  <headerFooter>
    <oddFooter>&amp;L&amp;D&amp;C&amp;P/&amp;N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3697A-12E0-45E3-A539-5D60A775BC49}">
  <sheetPr>
    <pageSetUpPr fitToPage="1"/>
  </sheetPr>
  <dimension ref="A10:S28"/>
  <sheetViews>
    <sheetView topLeftCell="A10" workbookViewId="0">
      <selection activeCell="C16" sqref="C16:C18"/>
    </sheetView>
  </sheetViews>
  <sheetFormatPr baseColWidth="10" defaultColWidth="11.453125" defaultRowHeight="14.5" x14ac:dyDescent="0.35"/>
  <cols>
    <col min="1" max="1" width="7.54296875" customWidth="1"/>
    <col min="2" max="2" width="27.453125" bestFit="1" customWidth="1"/>
    <col min="3" max="3" width="14.1796875" bestFit="1" customWidth="1"/>
    <col min="16" max="16" width="8.1796875" bestFit="1" customWidth="1"/>
    <col min="17" max="17" width="6.1796875" bestFit="1" customWidth="1"/>
  </cols>
  <sheetData>
    <row r="10" spans="1:18" ht="18" x14ac:dyDescent="0.4">
      <c r="A10" s="2" t="s">
        <v>10</v>
      </c>
    </row>
    <row r="11" spans="1:18" ht="18" x14ac:dyDescent="0.4">
      <c r="A11" s="2" t="s">
        <v>16</v>
      </c>
    </row>
    <row r="12" spans="1:18" ht="15.5" x14ac:dyDescent="0.35">
      <c r="A12" s="27" t="s">
        <v>15</v>
      </c>
    </row>
    <row r="13" spans="1:18" ht="15" thickBot="1" x14ac:dyDescent="0.4"/>
    <row r="14" spans="1:18" x14ac:dyDescent="0.35">
      <c r="A14" s="127" t="s">
        <v>6</v>
      </c>
      <c r="B14" s="129" t="s">
        <v>1</v>
      </c>
      <c r="C14" s="131" t="s">
        <v>7</v>
      </c>
      <c r="D14" s="29"/>
      <c r="E14" s="29"/>
      <c r="F14" s="31"/>
      <c r="G14" s="31"/>
      <c r="H14" s="31"/>
      <c r="I14" s="31"/>
      <c r="J14" s="170"/>
      <c r="K14" s="31"/>
      <c r="L14" s="29"/>
      <c r="M14" s="32"/>
      <c r="N14" s="32"/>
      <c r="O14" s="173"/>
      <c r="P14" s="32"/>
      <c r="Q14" s="29"/>
      <c r="R14" s="33"/>
    </row>
    <row r="15" spans="1:18" ht="15" thickBot="1" x14ac:dyDescent="0.4">
      <c r="A15" s="128"/>
      <c r="B15" s="130"/>
      <c r="C15" s="132"/>
      <c r="D15" s="30" t="str">
        <f>CHS3_SEM2!C13</f>
        <v>MT321</v>
      </c>
      <c r="E15" s="30" t="str">
        <f>CHS3_SEM2!F13</f>
        <v>MT322</v>
      </c>
      <c r="F15" s="34" t="str">
        <f>CHS3_SEM2!I13</f>
        <v>MT323</v>
      </c>
      <c r="G15" s="34" t="str">
        <f>CHS3_SEM2!L13</f>
        <v>MT324</v>
      </c>
      <c r="H15" s="34" t="str">
        <f>CHS3_SEM2!O13</f>
        <v>MT325</v>
      </c>
      <c r="I15" s="34" t="str">
        <f>CHS3_SEM2!R13</f>
        <v>MT326</v>
      </c>
      <c r="J15" s="171" t="str">
        <f>Programme!B26</f>
        <v>MET32</v>
      </c>
      <c r="K15" s="34" t="str">
        <f>CHS3_SEM2!U13</f>
        <v>PP321</v>
      </c>
      <c r="L15" s="30" t="str">
        <f>CHS3_SEM2!X13</f>
        <v>PP322</v>
      </c>
      <c r="M15" s="35" t="str">
        <f>CHS3_SEM2!AA13</f>
        <v>PP323</v>
      </c>
      <c r="N15" s="35" t="str">
        <f>CHS3_SEM2!AD13</f>
        <v>PP324</v>
      </c>
      <c r="O15" s="174" t="str">
        <f>Programme!B32</f>
        <v>PSP32</v>
      </c>
      <c r="P15" s="35" t="s">
        <v>13</v>
      </c>
      <c r="Q15" s="30" t="s">
        <v>12</v>
      </c>
      <c r="R15" s="36" t="s">
        <v>8</v>
      </c>
    </row>
    <row r="16" spans="1:18" ht="16" thickBot="1" x14ac:dyDescent="0.4">
      <c r="A16" s="99">
        <v>1</v>
      </c>
      <c r="B16" s="50" t="s">
        <v>78</v>
      </c>
      <c r="C16" s="176" t="s">
        <v>81</v>
      </c>
      <c r="D16" s="177">
        <f>CHS3_SEM2!E15</f>
        <v>11.399999999999999</v>
      </c>
      <c r="E16" s="40">
        <f>CHS3_SEM2!H15</f>
        <v>8</v>
      </c>
      <c r="F16" s="40">
        <f>CHS3_SEM2!K15</f>
        <v>13</v>
      </c>
      <c r="G16" s="40">
        <f>CHS3_SEM2!N15</f>
        <v>9.8999999999999986</v>
      </c>
      <c r="H16" s="40">
        <f>CHS3_SEM2!Q15</f>
        <v>10.7</v>
      </c>
      <c r="I16" s="40">
        <f>CHS3_SEM2!T15</f>
        <v>8.6</v>
      </c>
      <c r="J16" s="172">
        <f>IF(AND(D16&gt;=8,E16&gt;=8,F16&gt;=8,G16&gt;=8,H16&gt;=8,I16&gt;=8),(D16*2+E16*3+F16*2+G16*3+H16*3+I16*2)/15,"")</f>
        <v>10.119999999999999</v>
      </c>
      <c r="K16" s="179">
        <f>CHS3_SEM2!W15</f>
        <v>11.999999999999998</v>
      </c>
      <c r="L16" s="40">
        <f>CHS3_SEM2!Z15</f>
        <v>10.799999999999999</v>
      </c>
      <c r="M16" s="40">
        <f>CHS3_SEM2!AC15</f>
        <v>14</v>
      </c>
      <c r="N16" s="40">
        <f>CHS3_SEM2!AF15</f>
        <v>14.7</v>
      </c>
      <c r="O16" s="172">
        <f>IF(AND(K16&gt;=8,L16&gt;=8,M16&gt;=8,N16&gt;=8),(K16*4+L16*4+M16*6+N16*1)/15,"")</f>
        <v>12.659999999999998</v>
      </c>
      <c r="P16" s="155">
        <f>IF(AND(D16&gt;=8,E16&gt;=8,F16&gt;=8,G16&gt;=8,H16&gt;=8,I16&gt;=8,K16&gt;=8,L16&gt;=8,M16&gt;=8,N16&gt;=8),((D16*3+E16*3+F16*2+G16*2+H16*2+I16*2+K16*4+L16*4+M16*6+N16*1))/30,"")</f>
        <v>11.083333333333332</v>
      </c>
      <c r="Q16" s="42">
        <f>RANK(P16,P$16:P$18,0)</f>
        <v>3</v>
      </c>
      <c r="R16" s="41" t="str">
        <f>IF(NOT(ISERR(P16)),IF(P16&gt;=10,"ADD","AJ"),"AJ")</f>
        <v>ADD</v>
      </c>
    </row>
    <row r="17" spans="1:19" ht="16" thickBot="1" x14ac:dyDescent="0.4">
      <c r="A17" s="154">
        <v>2</v>
      </c>
      <c r="B17" s="51" t="s">
        <v>79</v>
      </c>
      <c r="C17" s="176" t="s">
        <v>83</v>
      </c>
      <c r="D17" s="177">
        <f>CHS3_SEM2!E16</f>
        <v>11</v>
      </c>
      <c r="E17" s="40">
        <f>CHS3_SEM2!H16</f>
        <v>11.999999999999998</v>
      </c>
      <c r="F17" s="40">
        <f>CHS3_SEM2!K16</f>
        <v>17</v>
      </c>
      <c r="G17" s="40">
        <f>CHS3_SEM2!N16</f>
        <v>8.6999999999999993</v>
      </c>
      <c r="H17" s="40">
        <f>CHS3_SEM2!Q16</f>
        <v>11.899999999999999</v>
      </c>
      <c r="I17" s="40">
        <f>CHS3_SEM2!T16</f>
        <v>11.2</v>
      </c>
      <c r="J17" s="172">
        <f t="shared" ref="J17:J18" si="0">IF(AND(D17&gt;=8,E17&gt;=8,F17&gt;=8,G17&gt;=8,H17&gt;=8,I17&gt;=8),(D17*2+E17*3+F17*2+G17*3+H17*3+I17*2)/15,"")</f>
        <v>11.746666666666666</v>
      </c>
      <c r="K17" s="179">
        <f>CHS3_SEM2!W16</f>
        <v>11</v>
      </c>
      <c r="L17" s="40">
        <f>CHS3_SEM2!Z16</f>
        <v>10.399999999999999</v>
      </c>
      <c r="M17" s="40">
        <f>CHS3_SEM2!AC16</f>
        <v>13</v>
      </c>
      <c r="N17" s="40">
        <f>CHS3_SEM2!AF16</f>
        <v>14.4</v>
      </c>
      <c r="O17" s="172">
        <f t="shared" ref="O17:O18" si="1">IF(AND(K17&gt;=8,L17&gt;=8,M17&gt;=8,N17&gt;=8),(K17*4+L17*4+M17*6+N17*1)/15,"")</f>
        <v>11.866666666666667</v>
      </c>
      <c r="P17" s="155">
        <f t="shared" ref="P17:P18" si="2">IF(AND(D17&gt;=8,E17&gt;=8,F17&gt;=8,G17&gt;=8,H17&gt;=8,I17&gt;=8,K17&gt;=8,L17&gt;=8,M17&gt;=8,N17&gt;=8),((D17*3+E17*3+F17*2+G17*2+H17*2+I17*2+K17*4+L17*4+M17*6+N17*1))/30,"")</f>
        <v>11.486666666666666</v>
      </c>
      <c r="Q17" s="42">
        <f>RANK(P17,P$16:P$18,0)</f>
        <v>2</v>
      </c>
      <c r="R17" s="41" t="str">
        <f>IF(NOT(ISERR(P17)),IF(P17&gt;=10,"ADD","AJ"),"AJ")</f>
        <v>ADD</v>
      </c>
    </row>
    <row r="18" spans="1:19" ht="16" thickBot="1" x14ac:dyDescent="0.4">
      <c r="A18" s="53">
        <v>3</v>
      </c>
      <c r="B18" s="51" t="s">
        <v>80</v>
      </c>
      <c r="C18" s="176" t="s">
        <v>82</v>
      </c>
      <c r="D18" s="177">
        <f>CHS3_SEM2!E17</f>
        <v>11.999999999999998</v>
      </c>
      <c r="E18" s="40">
        <f>CHS3_SEM2!H17</f>
        <v>10</v>
      </c>
      <c r="F18" s="40">
        <f>CHS3_SEM2!K17</f>
        <v>15</v>
      </c>
      <c r="G18" s="40">
        <f>CHS3_SEM2!N17</f>
        <v>11.399999999999999</v>
      </c>
      <c r="H18" s="40">
        <f>CHS3_SEM2!Q17</f>
        <v>8.2999999999999989</v>
      </c>
      <c r="I18" s="40">
        <f>CHS3_SEM2!T17</f>
        <v>12.5</v>
      </c>
      <c r="J18" s="172">
        <f t="shared" si="0"/>
        <v>11.206666666666667</v>
      </c>
      <c r="K18" s="179">
        <f>CHS3_SEM2!W17</f>
        <v>11.499999999999998</v>
      </c>
      <c r="L18" s="40">
        <f>CHS3_SEM2!Z17</f>
        <v>10</v>
      </c>
      <c r="M18" s="40">
        <f>CHS3_SEM2!AC17</f>
        <v>15</v>
      </c>
      <c r="N18" s="40">
        <f>CHS3_SEM2!AF17</f>
        <v>14.4</v>
      </c>
      <c r="O18" s="172">
        <f t="shared" si="1"/>
        <v>12.693333333333333</v>
      </c>
      <c r="P18" s="155">
        <f t="shared" si="2"/>
        <v>11.693333333333332</v>
      </c>
      <c r="Q18" s="178">
        <f>RANK(P18,P$16:P$18,0)</f>
        <v>1</v>
      </c>
      <c r="R18" s="38" t="str">
        <f t="shared" ref="R18" si="3">IF(NOT(ISERR(P18)),IF(P18&gt;=10,"ADD","AJ"),"AJ")</f>
        <v>ADD</v>
      </c>
    </row>
    <row r="20" spans="1:19" x14ac:dyDescent="0.35">
      <c r="B20" s="28"/>
      <c r="L20" s="28"/>
      <c r="M20" s="28"/>
      <c r="N20" s="28"/>
      <c r="O20" s="28"/>
    </row>
    <row r="21" spans="1:19" ht="15.5" x14ac:dyDescent="0.35">
      <c r="B21" s="5"/>
      <c r="D21" s="5"/>
      <c r="G21" s="5"/>
      <c r="H21" s="5"/>
      <c r="I21" s="5"/>
      <c r="J21" s="5"/>
      <c r="K21" s="5"/>
      <c r="R21" s="4"/>
      <c r="S21" s="4"/>
    </row>
    <row r="22" spans="1:19" ht="15.5" x14ac:dyDescent="0.35">
      <c r="B22" s="5"/>
      <c r="D22" s="5"/>
      <c r="G22" s="5"/>
      <c r="H22" s="5"/>
      <c r="I22" s="5"/>
      <c r="J22" s="5"/>
      <c r="R22" s="4"/>
      <c r="S22" s="4"/>
    </row>
    <row r="23" spans="1:19" ht="15.5" x14ac:dyDescent="0.35">
      <c r="B23" s="5"/>
      <c r="D23" s="5"/>
      <c r="G23" s="5"/>
      <c r="H23" s="5"/>
      <c r="I23" s="5"/>
      <c r="J23" s="5"/>
      <c r="R23" s="4"/>
      <c r="S23" s="4"/>
    </row>
    <row r="24" spans="1:19" x14ac:dyDescent="0.35">
      <c r="B24" s="1"/>
      <c r="D24" s="4"/>
      <c r="R24" s="4"/>
      <c r="S24" s="4"/>
    </row>
    <row r="25" spans="1:19" ht="15.5" x14ac:dyDescent="0.35">
      <c r="B25" s="4"/>
      <c r="D25" s="5"/>
      <c r="R25" s="1"/>
      <c r="S25" s="1"/>
    </row>
    <row r="26" spans="1:19" ht="15.5" x14ac:dyDescent="0.35">
      <c r="B26" s="5"/>
      <c r="K26" s="3"/>
    </row>
    <row r="27" spans="1:19" ht="15.5" x14ac:dyDescent="0.35">
      <c r="B27" s="5"/>
      <c r="Q27" s="54"/>
    </row>
    <row r="28" spans="1:19" ht="15.5" x14ac:dyDescent="0.35">
      <c r="B28" s="54"/>
      <c r="P28" s="3"/>
      <c r="Q28" s="3"/>
      <c r="R28" s="3"/>
      <c r="S28" s="3"/>
    </row>
  </sheetData>
  <mergeCells count="3">
    <mergeCell ref="A14:A15"/>
    <mergeCell ref="B14:B15"/>
    <mergeCell ref="C14:C15"/>
  </mergeCells>
  <pageMargins left="0.70866141732283472" right="0.70866141732283472" top="0.74803149606299213" bottom="0.74803149606299213" header="0.31496062992125984" footer="0.31496062992125984"/>
  <pageSetup paperSize="9" scale="91" fitToHeight="0" orientation="landscape" r:id="rId1"/>
  <headerFooter>
    <oddFooter>&amp;L&amp;D&amp;C&amp;P/&amp;N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0:M28"/>
  <sheetViews>
    <sheetView tabSelected="1" topLeftCell="A10" workbookViewId="0">
      <selection activeCell="E20" sqref="E20"/>
    </sheetView>
  </sheetViews>
  <sheetFormatPr baseColWidth="10" defaultColWidth="11.453125" defaultRowHeight="14.5" x14ac:dyDescent="0.35"/>
  <cols>
    <col min="1" max="1" width="7.54296875" customWidth="1"/>
    <col min="2" max="2" width="27.453125" bestFit="1" customWidth="1"/>
    <col min="3" max="3" width="14.1796875" bestFit="1" customWidth="1"/>
    <col min="4" max="4" width="7.08984375" bestFit="1" customWidth="1"/>
    <col min="5" max="5" width="5.90625" bestFit="1" customWidth="1"/>
    <col min="6" max="6" width="5.81640625" bestFit="1" customWidth="1"/>
    <col min="7" max="7" width="5.7265625" bestFit="1" customWidth="1"/>
    <col min="8" max="8" width="6.54296875" bestFit="1" customWidth="1"/>
    <col min="9" max="9" width="5.7265625" bestFit="1" customWidth="1"/>
    <col min="10" max="10" width="8.1796875" bestFit="1" customWidth="1"/>
    <col min="11" max="11" width="6.1796875" bestFit="1" customWidth="1"/>
  </cols>
  <sheetData>
    <row r="10" spans="1:12" ht="18" x14ac:dyDescent="0.4">
      <c r="A10" s="2" t="s">
        <v>11</v>
      </c>
    </row>
    <row r="11" spans="1:12" ht="18" x14ac:dyDescent="0.4">
      <c r="A11" s="2" t="s">
        <v>16</v>
      </c>
    </row>
    <row r="12" spans="1:12" ht="15.5" x14ac:dyDescent="0.35">
      <c r="A12" s="27" t="s">
        <v>15</v>
      </c>
    </row>
    <row r="13" spans="1:12" ht="15" thickBot="1" x14ac:dyDescent="0.4"/>
    <row r="14" spans="1:12" x14ac:dyDescent="0.35">
      <c r="A14" s="127" t="s">
        <v>6</v>
      </c>
      <c r="B14" s="129" t="s">
        <v>1</v>
      </c>
      <c r="C14" s="131" t="s">
        <v>7</v>
      </c>
      <c r="D14" s="29"/>
      <c r="E14" s="29"/>
      <c r="F14" s="31"/>
      <c r="G14" s="31"/>
      <c r="H14" s="31"/>
      <c r="I14" s="31"/>
      <c r="J14" s="29"/>
      <c r="K14" s="29"/>
      <c r="L14" s="33"/>
    </row>
    <row r="15" spans="1:12" ht="15" thickBot="1" x14ac:dyDescent="0.4">
      <c r="A15" s="128"/>
      <c r="B15" s="130"/>
      <c r="C15" s="132"/>
      <c r="D15" s="30" t="str">
        <f>CHS3_SEM1_Synthèse!F15</f>
        <v>OMA31</v>
      </c>
      <c r="E15" s="30" t="str">
        <f>CHS3_SEM1_Synthèse!I15</f>
        <v>LCA31</v>
      </c>
      <c r="F15" s="34" t="str">
        <f>CHS3_SEM1_Synthèse!M15</f>
        <v>ELA31</v>
      </c>
      <c r="G15" s="34" t="str">
        <f>CHS3_SEM1_Synthèse!R15</f>
        <v>SPE31</v>
      </c>
      <c r="H15" s="34" t="str">
        <f>CHS3_SEM2_Synthèse!J15</f>
        <v>MET32</v>
      </c>
      <c r="I15" s="34" t="str">
        <f>CHS3_SEM2_Synthèse!O15</f>
        <v>PSP32</v>
      </c>
      <c r="J15" s="30" t="s">
        <v>13</v>
      </c>
      <c r="K15" s="30" t="s">
        <v>12</v>
      </c>
      <c r="L15" s="36" t="s">
        <v>8</v>
      </c>
    </row>
    <row r="16" spans="1:12" ht="16" thickBot="1" x14ac:dyDescent="0.4">
      <c r="A16" s="52">
        <v>1</v>
      </c>
      <c r="B16" s="50" t="s">
        <v>78</v>
      </c>
      <c r="C16" s="176" t="s">
        <v>81</v>
      </c>
      <c r="D16" s="40">
        <f>CHS3_SEM1_Synthèse!D16</f>
        <v>13.75</v>
      </c>
      <c r="E16" s="40">
        <f>CHS3_SEM1_Synthèse!I16</f>
        <v>11.612500000000001</v>
      </c>
      <c r="F16" s="40">
        <f>CHS3_SEM1_Synthèse!M16</f>
        <v>13.733333333333334</v>
      </c>
      <c r="G16" s="40">
        <f>CHS3_SEM1_Synthèse!R16</f>
        <v>10.548214285714286</v>
      </c>
      <c r="H16" s="40">
        <f>CHS3_SEM2_Synthèse!J16</f>
        <v>10.119999999999999</v>
      </c>
      <c r="I16" s="40">
        <f>CHS3_SEM2_Synthèse!O16</f>
        <v>12.659999999999998</v>
      </c>
      <c r="J16" s="155">
        <f>IF(AND(D16&gt;=8,E16&gt;=8,F16&gt;=8,G16&gt;=8,H16&gt;=8,I16&gt;=8),((D16*6+E16*4+F16*6+G16*14+H16*15+I16*15))/60,"")</f>
        <v>11.678749999999999</v>
      </c>
      <c r="K16" s="42">
        <f>RANK(J16,J$16:J$18,0)</f>
        <v>3</v>
      </c>
      <c r="L16" s="41" t="str">
        <f>IF(NOT(ISERR(J16)),IF(J16&gt;=10,"ADD","AJ"),"AJ")</f>
        <v>ADD</v>
      </c>
    </row>
    <row r="17" spans="1:13" ht="16" thickBot="1" x14ac:dyDescent="0.4">
      <c r="A17" s="154">
        <v>2</v>
      </c>
      <c r="B17" s="51" t="s">
        <v>79</v>
      </c>
      <c r="C17" s="176" t="s">
        <v>83</v>
      </c>
      <c r="D17" s="40">
        <f>CHS3_SEM1_Synthèse!D17</f>
        <v>11.95</v>
      </c>
      <c r="E17" s="40">
        <f>CHS3_SEM1_Synthèse!I17</f>
        <v>12.6</v>
      </c>
      <c r="F17" s="40">
        <f>CHS3_SEM1_Synthèse!M17</f>
        <v>13.574999999999998</v>
      </c>
      <c r="G17" s="40">
        <f>CHS3_SEM1_Synthèse!R17</f>
        <v>10.385714285714286</v>
      </c>
      <c r="H17" s="40">
        <f>CHS3_SEM2_Synthèse!J17</f>
        <v>11.746666666666666</v>
      </c>
      <c r="I17" s="40">
        <f>CHS3_SEM2_Synthèse!O17</f>
        <v>11.866666666666667</v>
      </c>
      <c r="J17" s="155">
        <f t="shared" ref="J17:J18" si="0">IF(AND(D17&gt;=8,E17&gt;=8,F17&gt;=8,G17&gt;=8,H17&gt;=8,I17&gt;=8),((D17*6+E17*4+F17*6+G17*14+H17*15+I17*15))/60,"")</f>
        <v>11.719166666666666</v>
      </c>
      <c r="K17" s="42">
        <f>RANK(J17,J$16:J$18,0)</f>
        <v>2</v>
      </c>
      <c r="L17" s="41" t="str">
        <f>IF(NOT(ISERR(J17)),IF(J17&gt;=10,"ADD","AJ"),"AJ")</f>
        <v>ADD</v>
      </c>
    </row>
    <row r="18" spans="1:13" ht="16" thickBot="1" x14ac:dyDescent="0.4">
      <c r="A18" s="53">
        <v>3</v>
      </c>
      <c r="B18" s="51" t="s">
        <v>80</v>
      </c>
      <c r="C18" s="176" t="s">
        <v>82</v>
      </c>
      <c r="D18" s="40">
        <f>CHS3_SEM1_Synthèse!D18</f>
        <v>13.649999999999999</v>
      </c>
      <c r="E18" s="40">
        <f>CHS3_SEM1_Synthèse!I18</f>
        <v>12.324999999999999</v>
      </c>
      <c r="F18" s="40">
        <f>CHS3_SEM1_Synthèse!M18</f>
        <v>14.149999999999999</v>
      </c>
      <c r="G18" s="40">
        <f>CHS3_SEM1_Synthèse!R18</f>
        <v>11.410714285714286</v>
      </c>
      <c r="H18" s="40">
        <f>CHS3_SEM2_Synthèse!J18</f>
        <v>11.206666666666667</v>
      </c>
      <c r="I18" s="40">
        <f>CHS3_SEM2_Synthèse!O18</f>
        <v>12.693333333333333</v>
      </c>
      <c r="J18" s="155">
        <f t="shared" si="0"/>
        <v>12.239166666666666</v>
      </c>
      <c r="K18" s="43">
        <f>RANK(J18,J$16:J$18,0)</f>
        <v>1</v>
      </c>
      <c r="L18" s="37" t="str">
        <f t="shared" ref="L18" si="1">IF(NOT(ISERR(J18)),IF(J18&gt;=10,"ADD","AJ"),"AJ")</f>
        <v>ADD</v>
      </c>
    </row>
    <row r="20" spans="1:13" x14ac:dyDescent="0.35">
      <c r="B20" s="28"/>
    </row>
    <row r="21" spans="1:13" ht="15.5" x14ac:dyDescent="0.35">
      <c r="B21" s="5"/>
      <c r="D21" s="5"/>
      <c r="H21" s="5"/>
      <c r="I21" s="5"/>
      <c r="L21" s="4"/>
      <c r="M21" s="4"/>
    </row>
    <row r="22" spans="1:13" ht="15.5" x14ac:dyDescent="0.35">
      <c r="B22" s="5"/>
      <c r="D22" s="5"/>
      <c r="H22" s="5"/>
      <c r="L22" s="4"/>
      <c r="M22" s="4"/>
    </row>
    <row r="23" spans="1:13" ht="15.5" x14ac:dyDescent="0.35">
      <c r="B23" s="5"/>
      <c r="D23" s="5"/>
      <c r="H23" s="5"/>
      <c r="L23" s="4"/>
      <c r="M23" s="4"/>
    </row>
    <row r="24" spans="1:13" x14ac:dyDescent="0.35">
      <c r="B24" s="1"/>
      <c r="D24" s="4"/>
      <c r="L24" s="4"/>
      <c r="M24" s="4"/>
    </row>
    <row r="25" spans="1:13" ht="15.5" x14ac:dyDescent="0.35">
      <c r="B25" s="4"/>
      <c r="D25" s="5"/>
      <c r="L25" s="1"/>
      <c r="M25" s="1"/>
    </row>
    <row r="26" spans="1:13" ht="15.5" x14ac:dyDescent="0.35">
      <c r="B26" s="5"/>
      <c r="I26" s="3"/>
    </row>
    <row r="27" spans="1:13" ht="15.5" x14ac:dyDescent="0.35">
      <c r="B27" s="5"/>
      <c r="K27" s="54"/>
    </row>
    <row r="28" spans="1:13" ht="15.5" x14ac:dyDescent="0.35">
      <c r="B28" s="54"/>
      <c r="J28" s="3"/>
      <c r="K28" s="3"/>
      <c r="L28" s="3"/>
      <c r="M28" s="3"/>
    </row>
  </sheetData>
  <mergeCells count="3">
    <mergeCell ref="A14:A15"/>
    <mergeCell ref="B14:B15"/>
    <mergeCell ref="C14:C15"/>
  </mergeCells>
  <pageMargins left="0.70866141732283472" right="0.70866141732283472" top="0.74803149606299213" bottom="0.74803149606299213" header="0.31496062992125984" footer="0.31496062992125984"/>
  <pageSetup paperSize="9" scale="91" fitToHeight="0" orientation="landscape" r:id="rId1"/>
  <headerFooter>
    <oddFooter>&amp;L&amp;D&amp;C&amp;P/&amp;N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Programme</vt:lpstr>
      <vt:lpstr>Liste de classe</vt:lpstr>
      <vt:lpstr>CHS3_SEM1</vt:lpstr>
      <vt:lpstr>CHS3_SEM2</vt:lpstr>
      <vt:lpstr>CHS3_SEM1_Synthèse</vt:lpstr>
      <vt:lpstr>CHS3_SEM2_Synthèse</vt:lpstr>
      <vt:lpstr>CHS3_ANNUEL</vt:lpstr>
      <vt:lpstr>Programme!_Toc535760073</vt:lpstr>
      <vt:lpstr>CHS3_SEM1!Impression_des_titres</vt:lpstr>
      <vt:lpstr>CHS3_SEM2!Impression_des_titres</vt:lpstr>
      <vt:lpstr>CHS3_SEM1!Zone_d_impression</vt:lpstr>
      <vt:lpstr>CHS3_SEM2!Zone_d_impression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GAMOM</dc:creator>
  <cp:lastModifiedBy>Roland-Christian GAMOM</cp:lastModifiedBy>
  <cp:lastPrinted>2024-07-25T14:52:51Z</cp:lastPrinted>
  <dcterms:created xsi:type="dcterms:W3CDTF">2012-05-24T09:12:14Z</dcterms:created>
  <dcterms:modified xsi:type="dcterms:W3CDTF">2024-07-25T18:32:44Z</dcterms:modified>
</cp:coreProperties>
</file>