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Essai\"/>
    </mc:Choice>
  </mc:AlternateContent>
  <xr:revisionPtr revIDLastSave="0" documentId="13_ncr:1_{A524BBCF-E6E2-49A3-BA43-AEFE18A0FA06}" xr6:coauthVersionLast="47" xr6:coauthVersionMax="47" xr10:uidLastSave="{00000000-0000-0000-0000-000000000000}"/>
  <bookViews>
    <workbookView xWindow="-110" yWindow="-110" windowWidth="19420" windowHeight="10300" xr2:uid="{35AF5315-276B-4BE0-A5F1-7F693DABA71E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L12" i="1" l="1"/>
  <c r="B11" i="1"/>
  <c r="AJ12" i="1"/>
  <c r="AI12" i="1"/>
  <c r="AH12" i="1"/>
  <c r="AE12" i="1"/>
  <c r="AC12" i="1"/>
  <c r="AB12" i="1"/>
  <c r="AA12" i="1"/>
  <c r="Z12" i="1"/>
  <c r="Y12" i="1"/>
  <c r="W12" i="1"/>
  <c r="S12" i="1"/>
  <c r="R12" i="1"/>
  <c r="Q12" i="1"/>
  <c r="P12" i="1"/>
  <c r="M12" i="1"/>
  <c r="K12" i="1"/>
  <c r="J12" i="1"/>
  <c r="I12" i="1"/>
  <c r="H12" i="1"/>
  <c r="G12" i="1"/>
  <c r="B10" i="1"/>
  <c r="U12" i="1" l="1"/>
  <c r="T12" i="1"/>
  <c r="L12" i="1"/>
  <c r="AD12" i="1"/>
  <c r="V12" i="1"/>
  <c r="N12" i="1"/>
  <c r="AF12" i="1"/>
  <c r="F12" i="1"/>
  <c r="O12" i="1"/>
  <c r="X12" i="1"/>
  <c r="AG12" i="1"/>
  <c r="AK12" i="1" l="1"/>
  <c r="AK8" i="1"/>
  <c r="AM12" i="1" l="1"/>
  <c r="AM8" i="1"/>
</calcChain>
</file>

<file path=xl/sharedStrings.xml><?xml version="1.0" encoding="utf-8"?>
<sst xmlns="http://schemas.openxmlformats.org/spreadsheetml/2006/main" count="53" uniqueCount="51">
  <si>
    <t>Task Description:</t>
  </si>
  <si>
    <t>Water Truck Rental for Soft Water Supply to Power Plant</t>
  </si>
  <si>
    <t>Task Line On the Invoice:</t>
  </si>
  <si>
    <t>Line #3</t>
  </si>
  <si>
    <t>Month of the Inoivce</t>
  </si>
  <si>
    <t>Equipmement Details</t>
  </si>
  <si>
    <t>Daily Equipment Hours Breackdown</t>
  </si>
  <si>
    <t>Equipment</t>
  </si>
  <si>
    <t>Equipment Type</t>
  </si>
  <si>
    <t>Original WO Description</t>
  </si>
  <si>
    <t>Job Site Location</t>
  </si>
  <si>
    <t>WO No</t>
  </si>
  <si>
    <t>15/8</t>
  </si>
  <si>
    <t>16/8</t>
  </si>
  <si>
    <t>17/8</t>
  </si>
  <si>
    <t>18/8</t>
  </si>
  <si>
    <t>19/8</t>
  </si>
  <si>
    <t>20/8</t>
  </si>
  <si>
    <t>21/8</t>
  </si>
  <si>
    <t>22/8</t>
  </si>
  <si>
    <t>23/8</t>
  </si>
  <si>
    <t>24/8</t>
  </si>
  <si>
    <t>25/8</t>
  </si>
  <si>
    <t>26/8</t>
  </si>
  <si>
    <t>27/8</t>
  </si>
  <si>
    <t>28/8</t>
  </si>
  <si>
    <t>29/8</t>
  </si>
  <si>
    <t>30/8</t>
  </si>
  <si>
    <t>31/8</t>
  </si>
  <si>
    <t>1/9</t>
  </si>
  <si>
    <t>2/9</t>
  </si>
  <si>
    <t>3/9</t>
  </si>
  <si>
    <t>4/9</t>
  </si>
  <si>
    <t>5/9</t>
  </si>
  <si>
    <t>6/9</t>
  </si>
  <si>
    <t>7/9</t>
  </si>
  <si>
    <t>8/9</t>
  </si>
  <si>
    <t>9/9</t>
  </si>
  <si>
    <t>10/9</t>
  </si>
  <si>
    <t>11/9</t>
  </si>
  <si>
    <t>12/9</t>
  </si>
  <si>
    <t>13/9</t>
  </si>
  <si>
    <t>14/9</t>
  </si>
  <si>
    <t>Total Hrs</t>
  </si>
  <si>
    <t>Hourely Rate (MRU)</t>
  </si>
  <si>
    <t> Total Cost (MRU)</t>
  </si>
  <si>
    <t>Water Truck 20T / WT08</t>
  </si>
  <si>
    <t>SUPPLY WATER AROUND SITEWIDE</t>
  </si>
  <si>
    <t>WARTSILA</t>
  </si>
  <si>
    <t>Water Truck 20T / WT09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</si>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</sst>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/m;@"/>
    <numFmt numFmtId="165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46">
    <xf numFmtId="0" fontId="0" fillId="0" borderId="0" xfId="0"/>
    <xf numFmtId="0" fontId="3" fillId="2" borderId="0" xfId="2" applyFont="1" applyFill="1" applyAlignment="1">
      <alignment horizontal="left" vertical="center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left" vertical="center" wrapText="1"/>
    </xf>
    <xf numFmtId="17" fontId="3" fillId="2" borderId="0" xfId="2" applyNumberFormat="1" applyFont="1" applyFill="1" applyAlignment="1">
      <alignment horizontal="left" vertical="center"/>
    </xf>
    <xf numFmtId="3" fontId="3" fillId="2" borderId="0" xfId="2" applyNumberFormat="1" applyFont="1" applyFill="1" applyAlignment="1">
      <alignment vertical="center"/>
    </xf>
    <xf numFmtId="0" fontId="3" fillId="2" borderId="0" xfId="2" applyFont="1" applyFill="1" applyAlignment="1">
      <alignment horizontal="left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4" fillId="3" borderId="2" xfId="2" applyFont="1" applyFill="1" applyBorder="1" applyAlignment="1">
      <alignment horizontal="center" vertical="center" wrapText="1"/>
    </xf>
    <xf numFmtId="0" fontId="4" fillId="3" borderId="3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center" vertical="center" wrapText="1"/>
    </xf>
    <xf numFmtId="0" fontId="4" fillId="3" borderId="5" xfId="2" applyFont="1" applyFill="1" applyBorder="1" applyAlignment="1">
      <alignment horizontal="center" vertical="center" wrapText="1"/>
    </xf>
    <xf numFmtId="0" fontId="4" fillId="3" borderId="6" xfId="2" applyFont="1" applyFill="1" applyBorder="1" applyAlignment="1">
      <alignment horizontal="center" vertical="center" wrapText="1"/>
    </xf>
    <xf numFmtId="17" fontId="4" fillId="3" borderId="7" xfId="2" applyNumberFormat="1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17" fontId="4" fillId="3" borderId="8" xfId="2" applyNumberFormat="1" applyFont="1" applyFill="1" applyBorder="1" applyAlignment="1">
      <alignment horizontal="center" vertical="center"/>
    </xf>
    <xf numFmtId="0" fontId="4" fillId="3" borderId="9" xfId="2" applyFont="1" applyFill="1" applyBorder="1" applyAlignment="1">
      <alignment horizontal="center" vertical="center"/>
    </xf>
    <xf numFmtId="3" fontId="5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vertical="center"/>
    </xf>
    <xf numFmtId="0" fontId="4" fillId="3" borderId="10" xfId="2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 wrapText="1"/>
    </xf>
    <xf numFmtId="0" fontId="4" fillId="3" borderId="5" xfId="2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64" fontId="6" fillId="3" borderId="12" xfId="0" applyNumberFormat="1" applyFont="1" applyFill="1" applyBorder="1" applyAlignment="1">
      <alignment horizontal="center" vertical="center" textRotation="180"/>
    </xf>
    <xf numFmtId="164" fontId="6" fillId="3" borderId="13" xfId="0" applyNumberFormat="1" applyFont="1" applyFill="1" applyBorder="1" applyAlignment="1">
      <alignment horizontal="center" vertical="center" textRotation="180"/>
    </xf>
    <xf numFmtId="164" fontId="6" fillId="3" borderId="14" xfId="0" applyNumberFormat="1" applyFont="1" applyFill="1" applyBorder="1" applyAlignment="1">
      <alignment horizontal="center" vertical="center" textRotation="180"/>
    </xf>
    <xf numFmtId="164" fontId="6" fillId="3" borderId="15" xfId="0" applyNumberFormat="1" applyFont="1" applyFill="1" applyBorder="1" applyAlignment="1">
      <alignment horizontal="center" vertical="center" textRotation="180"/>
    </xf>
    <xf numFmtId="0" fontId="6" fillId="3" borderId="16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3" fillId="2" borderId="10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4" fillId="3" borderId="19" xfId="2" applyFont="1" applyFill="1" applyBorder="1" applyAlignment="1">
      <alignment horizontal="centerContinuous" vertical="center"/>
    </xf>
    <xf numFmtId="0" fontId="4" fillId="3" borderId="20" xfId="2" applyFont="1" applyFill="1" applyBorder="1" applyAlignment="1">
      <alignment horizontal="centerContinuous" vertical="center"/>
    </xf>
    <xf numFmtId="0" fontId="4" fillId="3" borderId="21" xfId="2" applyFont="1" applyFill="1" applyBorder="1" applyAlignment="1">
      <alignment horizontal="centerContinuous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165" fontId="6" fillId="3" borderId="18" xfId="1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 xr:uid="{2FA166F6-1E83-43A6-BFC7-88B38C4F7DDF}"/>
  </cellStyles>
  <dxfs count="6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outline="0">
        <left style="medium">
          <color rgb="FF000000"/>
        </left>
        <right style="medium">
          <color rgb="FF000000"/>
        </right>
        <bottom style="thin">
          <color auto="1"/>
        </bottom>
      </border>
    </dxf>
    <dxf>
      <alignment vertical="center" indent="0" justifyLastLine="0" shrinkToFit="0" readingOrder="0"/>
    </dxf>
    <dxf>
      <alignment vertical="center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hj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Legand"/>
      <sheetName val="Invoice"/>
      <sheetName val="Timesheet Record"/>
      <sheetName val="Line #1"/>
      <sheetName val="Line #2"/>
      <sheetName val="Line #3"/>
      <sheetName val="Line #4"/>
      <sheetName val="Line #5"/>
      <sheetName val="Line #6"/>
      <sheetName val="Line #7"/>
      <sheetName val="Line #8"/>
      <sheetName val="Line #9"/>
      <sheetName val="Line #10"/>
      <sheetName val="Line #11"/>
      <sheetName val="Line #12"/>
      <sheetName val="Line #13"/>
      <sheetName val="Line #14"/>
      <sheetName val="Line #15"/>
      <sheetName val="Line #16"/>
      <sheetName val="Line #17"/>
      <sheetName val="Line #18"/>
      <sheetName val="Line #19"/>
      <sheetName val="Line #20"/>
      <sheetName val="Line #21"/>
      <sheetName val="Line #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A62C0D4-56A2-4C61-8A86-8187C3744F73}" name="Table4674" displayName="Table4674" ref="A9:AM11" totalsRowShown="0" headerRowDxfId="42" dataDxfId="41" headerRowBorderDxfId="39" tableBorderDxfId="40">
  <autoFilter ref="A9:AM11" xr:uid="{9A62C0D4-56A2-4C61-8A86-8187C3744F7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</autoFilter>
  <tableColumns count="39">
    <tableColumn id="1" xr3:uid="{C5ADB42E-A8C5-46D1-B0BD-636F56B98C4F}" name="Equipment" dataDxfId="38" dataCellStyle="Normal 2"/>
    <tableColumn id="2" xr3:uid="{2AE8E0F5-89BD-4CAD-BDEC-AE1871723C5E}" name="Equipment Type" dataDxfId="37" dataCellStyle="Normal 2">
      <calculatedColumnFormula>IF(Table4674[[#This Row],[Equipment]]="", "",INDEX([1]!Tableau2[#Data],MATCH(Table4674[[#This Row],[Equipment]],[1]!Tableau2[Equipment],0),MATCH(Table4674[[#Headers],[Equipment Type]],[1]!Tableau2[#Headers],0)))</calculatedColumnFormula>
    </tableColumn>
    <tableColumn id="3" xr3:uid="{0C066534-552F-4082-A259-863048425CDD}" name="Original WO Description" dataDxfId="36" dataCellStyle="Normal 2"/>
    <tableColumn id="4" xr3:uid="{2579BB0B-F3DB-4252-BAB4-2F12B9402839}" name="Job Site Location" dataDxfId="35" dataCellStyle="Normal 2"/>
    <tableColumn id="5" xr3:uid="{F0CECED7-3FA1-47DF-A4B1-DE116E521A4B}" name="WO No" dataDxfId="34"/>
    <tableColumn id="6" xr3:uid="{B4728531-BB92-4696-B4BE-BF5E10055A59}" name="15/8" dataDxfId="33"/>
    <tableColumn id="7" xr3:uid="{0292C92D-51AB-48C9-97F5-70420C81AF9D}" name="16/8" dataDxfId="32"/>
    <tableColumn id="8" xr3:uid="{BB875E7B-B3C2-484D-8A85-CEE6E5FC28A6}" name="17/8" dataDxfId="31"/>
    <tableColumn id="9" xr3:uid="{F763A1EA-2867-4DC5-BC08-5696FD740E88}" name="18/8" dataDxfId="30"/>
    <tableColumn id="10" xr3:uid="{A36D45C0-51C5-40C9-A49C-A45C2E8496F7}" name="19/8" dataDxfId="29"/>
    <tableColumn id="11" xr3:uid="{A0E5002A-978C-403C-983D-A6F6BEFA779A}" name="20/8" dataDxfId="28"/>
    <tableColumn id="12" xr3:uid="{B145BECA-6388-4827-BCF1-CDB9EE7CA61B}" name="21/8" dataDxfId="27"/>
    <tableColumn id="13" xr3:uid="{5D2F1BE0-3EFE-424E-9A10-E34B85A23B11}" name="22/8" dataDxfId="26"/>
    <tableColumn id="14" xr3:uid="{7FD16543-A0CC-4E86-8E23-AA2C4D689438}" name="23/8" dataDxfId="25"/>
    <tableColumn id="15" xr3:uid="{C192849B-1F80-4145-B299-11B27741D6B5}" name="24/8" dataDxfId="24"/>
    <tableColumn id="16" xr3:uid="{2ECF439B-9849-44D4-98EA-4314290BBE65}" name="25/8" dataDxfId="23"/>
    <tableColumn id="17" xr3:uid="{176A07BC-D6C2-4D48-9F6C-124652DCEC47}" name="26/8" dataDxfId="22"/>
    <tableColumn id="18" xr3:uid="{FB93D42C-AE33-4564-AA8F-FD32599FB4A9}" name="27/8" dataDxfId="21"/>
    <tableColumn id="19" xr3:uid="{CD002165-53B4-437A-BE6F-A524397F6B13}" name="28/8" dataDxfId="20"/>
    <tableColumn id="20" xr3:uid="{B5C2E5BB-06C3-4AA9-B76C-D68C3893DB92}" name="29/8" dataDxfId="19"/>
    <tableColumn id="21" xr3:uid="{4FE50B37-054F-4F91-88DD-4B23C64DFD2F}" name="30/8" dataDxfId="18"/>
    <tableColumn id="22" xr3:uid="{8AA2E9ED-BBB8-4AD2-B6DB-D3D459A4642E}" name="31/8" dataDxfId="17"/>
    <tableColumn id="23" xr3:uid="{FD5091D5-54BE-47F8-AD56-F01695EEDF64}" name="1/9" dataDxfId="16"/>
    <tableColumn id="24" xr3:uid="{E729361F-8FA6-404E-89D9-60B1DB56EAA5}" name="2/9" dataDxfId="15"/>
    <tableColumn id="25" xr3:uid="{7D638F4D-46F4-4A66-A673-61C245B46176}" name="3/9" dataDxfId="14"/>
    <tableColumn id="26" xr3:uid="{7C147E32-92C1-44A4-8B61-5FB131DA85F2}" name="4/9" dataDxfId="13"/>
    <tableColumn id="27" xr3:uid="{58671F41-D9AE-4BE2-9E88-E109AF6F7E0D}" name="5/9" dataDxfId="12"/>
    <tableColumn id="28" xr3:uid="{164B4B1C-662B-4D49-9B5D-C2F9A11C3C9F}" name="6/9" dataDxfId="11"/>
    <tableColumn id="29" xr3:uid="{A01D6C48-931B-4633-A698-9A143C026F33}" name="7/9" dataDxfId="10"/>
    <tableColumn id="30" xr3:uid="{31BC0EF6-C3DF-499E-923D-1487AA0380D6}" name="8/9" dataDxfId="9"/>
    <tableColumn id="31" xr3:uid="{3EA95333-81AC-4621-8451-B6B04E7BE9D4}" name="9/9" dataDxfId="8"/>
    <tableColumn id="32" xr3:uid="{3E79B12B-E9A5-4954-B7F0-8D92EA9FCC51}" name="10/9" dataDxfId="7"/>
    <tableColumn id="33" xr3:uid="{6338EA13-A1B3-4126-A61D-474E538DFD75}" name="11/9" dataDxfId="6"/>
    <tableColumn id="34" xr3:uid="{F476C539-E1C5-4D23-A81A-D78C648D2875}" name="12/9" dataDxfId="5"/>
    <tableColumn id="35" xr3:uid="{0A758518-2BA0-46FE-B15B-DBBF5817B75C}" name="13/9" dataDxfId="4"/>
    <tableColumn id="36" xr3:uid="{32169EE4-8AF0-4B78-AF95-E5CD3437F878}" name="14/9" dataDxfId="3"/>
    <tableColumn id="37" xr3:uid="{02DAAAB9-68F8-45AF-A2E0-177E72979387}" name="Total Hrs" dataDxfId="2"/>
    <tableColumn id="38" xr3:uid="{0B8386A4-6516-43B5-AD6B-7BA633343310}" name="Hourely Rate (MRU)" dataDxfId="1"/>
    <tableColumn id="39" xr3:uid="{6761370B-07F4-4238-9AD6-DCCB00DD46CE}" name=" Total Cost (MRU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70D82-2762-4CD4-81DC-4D3BB81218EC}">
  <dimension ref="A3:AM12"/>
  <sheetViews>
    <sheetView tabSelected="1" zoomScale="70" zoomScaleNormal="70" workbookViewId="0">
      <selection activeCell="G15" sqref="G15"/>
    </sheetView>
  </sheetViews>
  <sheetFormatPr defaultColWidth="6.1796875" defaultRowHeight="14.5" x14ac:dyDescent="0.35"/>
  <cols>
    <col min="1" max="1" width="25.26953125" bestFit="1" customWidth="1"/>
    <col min="2" max="2" width="13.08984375" bestFit="1" customWidth="1"/>
    <col min="3" max="3" width="49.26953125" customWidth="1"/>
    <col min="4" max="4" width="14.7265625" customWidth="1"/>
    <col min="5" max="5" width="9.26953125" bestFit="1" customWidth="1"/>
    <col min="6" max="36" width="5" bestFit="1" customWidth="1"/>
    <col min="37" max="37" width="5.6328125" bestFit="1" customWidth="1"/>
    <col min="38" max="38" width="12.1796875" customWidth="1"/>
    <col min="39" max="39" width="12.26953125" customWidth="1"/>
  </cols>
  <sheetData>
    <row r="3" spans="1:39" ht="15.5" x14ac:dyDescent="0.35">
      <c r="A3" s="1" t="s">
        <v>0</v>
      </c>
      <c r="B3" s="1"/>
      <c r="C3" s="2" t="s">
        <v>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1:39" ht="15.5" customHeight="1" x14ac:dyDescent="0.35">
      <c r="A4" s="3" t="s">
        <v>2</v>
      </c>
      <c r="B4" s="3"/>
      <c r="C4" s="2" t="s">
        <v>3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</row>
    <row r="5" spans="1:39" ht="15.5" customHeight="1" x14ac:dyDescent="0.35">
      <c r="A5" s="3" t="s">
        <v>4</v>
      </c>
      <c r="B5" s="3"/>
      <c r="C5" s="4">
        <v>45536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5"/>
      <c r="AL5" s="5"/>
      <c r="AM5" s="5"/>
    </row>
    <row r="6" spans="1:39" ht="16" thickBot="1" x14ac:dyDescent="0.4">
      <c r="A6" s="6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</row>
    <row r="7" spans="1:39" ht="15.5" customHeight="1" x14ac:dyDescent="0.35">
      <c r="A7" s="7" t="s">
        <v>5</v>
      </c>
      <c r="B7" s="8"/>
      <c r="C7" s="8"/>
      <c r="D7" s="8"/>
      <c r="E7" s="9"/>
      <c r="F7" s="10" t="s">
        <v>6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2"/>
      <c r="AK7" s="2"/>
      <c r="AL7" s="2"/>
      <c r="AM7" s="2"/>
    </row>
    <row r="8" spans="1:39" ht="16" thickBot="1" x14ac:dyDescent="0.4">
      <c r="A8" s="13"/>
      <c r="B8" s="14"/>
      <c r="C8" s="14"/>
      <c r="D8" s="14"/>
      <c r="E8" s="15"/>
      <c r="F8" s="16">
        <v>45505</v>
      </c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8">
        <v>45536</v>
      </c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9"/>
      <c r="AK8" s="20">
        <f>SUMIF(Table4674[WO No],"&lt;&gt;",Table4674[Total Hrs])</f>
        <v>179</v>
      </c>
      <c r="AL8" s="21"/>
      <c r="AM8" s="20">
        <f>SUMIF(Table4674[WO No],"&lt;&gt;",Table4674[ Total Cost (MRU)])</f>
        <v>0</v>
      </c>
    </row>
    <row r="9" spans="1:39" ht="47" thickBot="1" x14ac:dyDescent="0.4">
      <c r="A9" s="22" t="s">
        <v>7</v>
      </c>
      <c r="B9" s="23" t="s">
        <v>8</v>
      </c>
      <c r="C9" s="24" t="s">
        <v>9</v>
      </c>
      <c r="D9" s="24" t="s">
        <v>10</v>
      </c>
      <c r="E9" s="25" t="s">
        <v>11</v>
      </c>
      <c r="F9" s="26" t="s">
        <v>12</v>
      </c>
      <c r="G9" s="27" t="s">
        <v>13</v>
      </c>
      <c r="H9" s="27" t="s">
        <v>14</v>
      </c>
      <c r="I9" s="27" t="s">
        <v>15</v>
      </c>
      <c r="J9" s="27" t="s">
        <v>16</v>
      </c>
      <c r="K9" s="27" t="s">
        <v>17</v>
      </c>
      <c r="L9" s="27" t="s">
        <v>18</v>
      </c>
      <c r="M9" s="27" t="s">
        <v>19</v>
      </c>
      <c r="N9" s="27" t="s">
        <v>20</v>
      </c>
      <c r="O9" s="27" t="s">
        <v>21</v>
      </c>
      <c r="P9" s="27" t="s">
        <v>22</v>
      </c>
      <c r="Q9" s="27" t="s">
        <v>23</v>
      </c>
      <c r="R9" s="27" t="s">
        <v>24</v>
      </c>
      <c r="S9" s="27" t="s">
        <v>25</v>
      </c>
      <c r="T9" s="27" t="s">
        <v>26</v>
      </c>
      <c r="U9" s="27" t="s">
        <v>27</v>
      </c>
      <c r="V9" s="28" t="s">
        <v>28</v>
      </c>
      <c r="W9" s="29" t="s">
        <v>29</v>
      </c>
      <c r="X9" s="27" t="s">
        <v>30</v>
      </c>
      <c r="Y9" s="27" t="s">
        <v>31</v>
      </c>
      <c r="Z9" s="27" t="s">
        <v>32</v>
      </c>
      <c r="AA9" s="27" t="s">
        <v>33</v>
      </c>
      <c r="AB9" s="27" t="s">
        <v>34</v>
      </c>
      <c r="AC9" s="27" t="s">
        <v>35</v>
      </c>
      <c r="AD9" s="27" t="s">
        <v>36</v>
      </c>
      <c r="AE9" s="27" t="s">
        <v>37</v>
      </c>
      <c r="AF9" s="27" t="s">
        <v>38</v>
      </c>
      <c r="AG9" s="27" t="s">
        <v>39</v>
      </c>
      <c r="AH9" s="27" t="s">
        <v>40</v>
      </c>
      <c r="AI9" s="27" t="s">
        <v>41</v>
      </c>
      <c r="AJ9" s="28" t="s">
        <v>42</v>
      </c>
      <c r="AK9" s="30" t="s">
        <v>43</v>
      </c>
      <c r="AL9" s="31" t="s">
        <v>44</v>
      </c>
      <c r="AM9" s="32" t="s">
        <v>45</v>
      </c>
    </row>
    <row r="10" spans="1:39" ht="15.5" x14ac:dyDescent="0.35">
      <c r="A10" s="33" t="s">
        <v>46</v>
      </c>
      <c r="B10" s="34" t="str">
        <f>IF(Table4674[[#This Row],[Equipment]]="", "",INDEX([1]!Tableau2[#Data],MATCH(Table4674[[#This Row],[Equipment]],[1]!Tableau2[Equipment],0),MATCH(Table4674[[#Headers],[Equipment Type]],[1]!Tableau2[#Headers],0)))</f>
        <v>Water Truck</v>
      </c>
      <c r="C10" s="34" t="s">
        <v>47</v>
      </c>
      <c r="D10" s="34" t="s">
        <v>48</v>
      </c>
      <c r="E10" s="35">
        <v>5253778</v>
      </c>
      <c r="F10" s="36">
        <v>9</v>
      </c>
      <c r="G10" s="36">
        <v>6</v>
      </c>
      <c r="H10" s="36">
        <v>9</v>
      </c>
      <c r="I10" s="36">
        <v>9</v>
      </c>
      <c r="J10" s="36">
        <v>8</v>
      </c>
      <c r="K10" s="36">
        <v>8</v>
      </c>
      <c r="L10" s="36">
        <v>9</v>
      </c>
      <c r="M10" s="36">
        <v>9</v>
      </c>
      <c r="N10" s="36">
        <v>9</v>
      </c>
      <c r="O10" s="36">
        <v>10</v>
      </c>
      <c r="P10" s="36">
        <v>9</v>
      </c>
      <c r="Q10" s="36">
        <v>11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7">
        <v>106</v>
      </c>
      <c r="AL10" s="38">
        <v>0</v>
      </c>
      <c r="AM10" s="39">
        <v>0</v>
      </c>
    </row>
    <row r="11" spans="1:39" ht="16" thickBot="1" x14ac:dyDescent="0.4">
      <c r="A11" s="33" t="s">
        <v>49</v>
      </c>
      <c r="B11" s="34" t="str">
        <f>IF(Table4674[[#This Row],[Equipment]]="", "",INDEX([1]!Tableau2[#Data],MATCH(Table4674[[#This Row],[Equipment]],[1]!Tableau2[Equipment],0),MATCH(Table4674[[#Headers],[Equipment Type]],[1]!Tableau2[#Headers],0)))</f>
        <v>Water Truck</v>
      </c>
      <c r="C11" s="34" t="s">
        <v>47</v>
      </c>
      <c r="D11" s="34" t="s">
        <v>48</v>
      </c>
      <c r="E11" s="35">
        <v>5253778</v>
      </c>
      <c r="F11" s="36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8</v>
      </c>
      <c r="S11" s="36">
        <v>10</v>
      </c>
      <c r="T11" s="36">
        <v>9</v>
      </c>
      <c r="U11" s="36">
        <v>6</v>
      </c>
      <c r="V11" s="36">
        <v>10</v>
      </c>
      <c r="W11" s="36">
        <v>11</v>
      </c>
      <c r="X11" s="36">
        <v>11</v>
      </c>
      <c r="Y11" s="36">
        <v>8</v>
      </c>
      <c r="Z11" s="36">
        <v>0</v>
      </c>
      <c r="AA11" s="36">
        <v>0</v>
      </c>
      <c r="AB11" s="36">
        <v>0</v>
      </c>
      <c r="AC11" s="36">
        <v>0</v>
      </c>
      <c r="AD11" s="36">
        <v>0</v>
      </c>
      <c r="AE11" s="36">
        <v>0</v>
      </c>
      <c r="AF11" s="36">
        <v>0</v>
      </c>
      <c r="AG11" s="36">
        <v>0</v>
      </c>
      <c r="AH11" s="36">
        <v>0</v>
      </c>
      <c r="AI11" s="36">
        <v>0</v>
      </c>
      <c r="AJ11" s="36">
        <v>0</v>
      </c>
      <c r="AK11" s="37">
        <v>73</v>
      </c>
      <c r="AL11" s="38">
        <v>0</v>
      </c>
      <c r="AM11" s="39">
        <v>0</v>
      </c>
    </row>
    <row r="12" spans="1:39" ht="16" thickBot="1" x14ac:dyDescent="0.4">
      <c r="A12" s="40" t="s">
        <v>50</v>
      </c>
      <c r="B12" s="41"/>
      <c r="C12" s="41"/>
      <c r="D12" s="41"/>
      <c r="E12" s="42"/>
      <c r="F12" s="43">
        <f>SUM(Table4674[15/8])</f>
        <v>9</v>
      </c>
      <c r="G12" s="43">
        <f>SUM(Table4674[16/8])</f>
        <v>6</v>
      </c>
      <c r="H12" s="43">
        <f>SUM(Table4674[17/8])</f>
        <v>9</v>
      </c>
      <c r="I12" s="43">
        <f>SUM(Table4674[18/8])</f>
        <v>9</v>
      </c>
      <c r="J12" s="43">
        <f>SUM(Table4674[19/8])</f>
        <v>8</v>
      </c>
      <c r="K12" s="43">
        <f>SUM(Table4674[20/8])</f>
        <v>8</v>
      </c>
      <c r="L12" s="43">
        <f>SUM(Table4674[21/8])</f>
        <v>9</v>
      </c>
      <c r="M12" s="43">
        <f>SUM(Table4674[22/8])</f>
        <v>9</v>
      </c>
      <c r="N12" s="43">
        <f>SUM(Table4674[23/8])</f>
        <v>9</v>
      </c>
      <c r="O12" s="43">
        <f>SUM(Table4674[24/8])</f>
        <v>10</v>
      </c>
      <c r="P12" s="43">
        <f>SUM(Table4674[25/8])</f>
        <v>9</v>
      </c>
      <c r="Q12" s="43">
        <f>SUM(Table4674[26/8])</f>
        <v>11</v>
      </c>
      <c r="R12" s="43">
        <f>SUM(Table4674[27/8])</f>
        <v>8</v>
      </c>
      <c r="S12" s="43">
        <f>SUM(Table4674[28/8])</f>
        <v>10</v>
      </c>
      <c r="T12" s="43">
        <f>SUM(Table4674[29/8])</f>
        <v>9</v>
      </c>
      <c r="U12" s="43">
        <f>SUM(Table4674[30/8])</f>
        <v>6</v>
      </c>
      <c r="V12" s="43">
        <f>SUM(Table4674[31/8])</f>
        <v>10</v>
      </c>
      <c r="W12" s="43">
        <f>SUM(Table4674[1/9])</f>
        <v>11</v>
      </c>
      <c r="X12" s="43">
        <f>SUM(Table4674[2/9])</f>
        <v>11</v>
      </c>
      <c r="Y12" s="43">
        <f>SUM(Table4674[3/9])</f>
        <v>8</v>
      </c>
      <c r="Z12" s="43">
        <f>SUM(Table4674[4/9])</f>
        <v>0</v>
      </c>
      <c r="AA12" s="43">
        <f>SUM(Table4674[5/9])</f>
        <v>0</v>
      </c>
      <c r="AB12" s="43">
        <f>SUM(Table4674[6/9])</f>
        <v>0</v>
      </c>
      <c r="AC12" s="43">
        <f>SUM(Table4674[7/9])</f>
        <v>0</v>
      </c>
      <c r="AD12" s="43">
        <f>SUM(Table4674[8/9])</f>
        <v>0</v>
      </c>
      <c r="AE12" s="43">
        <f>SUM(Table4674[9/9])</f>
        <v>0</v>
      </c>
      <c r="AF12" s="43">
        <f>SUM(Table4674[10/9])</f>
        <v>0</v>
      </c>
      <c r="AG12" s="43">
        <f>SUM(Table4674[11/9])</f>
        <v>0</v>
      </c>
      <c r="AH12" s="43">
        <f>SUM(Table4674[12/9])</f>
        <v>0</v>
      </c>
      <c r="AI12" s="43">
        <f>SUM(Table4674[13/9])</f>
        <v>0</v>
      </c>
      <c r="AJ12" s="43">
        <f>SUM(Table4674[14/9])</f>
        <v>0</v>
      </c>
      <c r="AK12" s="44">
        <f>SUM(Table4674[Total Hrs])</f>
        <v>179</v>
      </c>
      <c r="AL12" s="44">
        <f>SUM(Table4674[Hourely Rate (MRU)])</f>
        <v>0</v>
      </c>
      <c r="AM12" s="45">
        <f>SUM(Table4674[ Total Cost (MRU)])</f>
        <v>0</v>
      </c>
    </row>
  </sheetData>
  <mergeCells count="7">
    <mergeCell ref="A3:B3"/>
    <mergeCell ref="A4:B4"/>
    <mergeCell ref="A5:B5"/>
    <mergeCell ref="A7:E8"/>
    <mergeCell ref="F7:AJ7"/>
    <mergeCell ref="F8:V8"/>
    <mergeCell ref="W8:AJ8"/>
  </mergeCells>
  <conditionalFormatting sqref="F9:AJ9">
    <cfRule type="duplicateValues" dxfId="49" priority="5"/>
  </conditionalFormatting>
  <conditionalFormatting sqref="F11:AJ11">
    <cfRule type="cellIs" dxfId="48" priority="3" operator="greaterThan">
      <formula>0</formula>
    </cfRule>
  </conditionalFormatting>
  <conditionalFormatting sqref="F11:AJ11">
    <cfRule type="cellIs" dxfId="47" priority="2" operator="greaterThan">
      <formula>0</formula>
    </cfRule>
  </conditionalFormatting>
  <conditionalFormatting sqref="AK9:AM9">
    <cfRule type="duplicateValues" dxfId="46" priority="6"/>
  </conditionalFormatting>
  <conditionalFormatting sqref="AL10:AL11">
    <cfRule type="cellIs" dxfId="45" priority="4" operator="equal">
      <formula>0</formula>
    </cfRule>
  </conditionalFormatting>
  <conditionalFormatting sqref="F10:AJ11">
    <cfRule type="cellIs" dxfId="44" priority="7" operator="greaterThan">
      <formula>0</formula>
    </cfRule>
  </conditionalFormatting>
  <conditionalFormatting sqref="F10:AJ11">
    <cfRule type="cellIs" dxfId="43" priority="1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ElHacenAinina</dc:creator>
  <cp:lastModifiedBy>ElHacenAinina</cp:lastModifiedBy>
  <dcterms:created xsi:type="dcterms:W3CDTF">2024-09-07T02:24:19Z</dcterms:created>
  <dcterms:modified xsi:type="dcterms:W3CDTF">2024-09-07T02:26:14Z</dcterms:modified>
</cp:coreProperties>
</file>