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99B5451E-83D8-4EF5-95EE-8C7310E7EB8E}" xr6:coauthVersionLast="47" xr6:coauthVersionMax="47" xr10:uidLastSave="{00000000-0000-0000-0000-000000000000}"/>
  <bookViews>
    <workbookView xWindow="-110" yWindow="-110" windowWidth="19420" windowHeight="10300" activeTab="1" xr2:uid="{07EF93F1-4615-4D86-893B-AA72FE22A13E}"/>
  </bookViews>
  <sheets>
    <sheet name="Lines" sheetId="1" r:id="rId1"/>
    <sheet name="Modè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5" i="2" l="1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AS14" i="2" a="1"/>
  <c r="AS14" i="2" s="1"/>
  <c r="AT14" i="2" s="1"/>
  <c r="AL14" i="2"/>
  <c r="AN14" i="2" s="1"/>
  <c r="AN15" i="2" s="1"/>
  <c r="AN12" i="2"/>
  <c r="AL12" i="2"/>
  <c r="AL1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<sst xmlns="http://schemas.openxmlformats.org/spreadsheetml/2006/main" count="64" uniqueCount="64">
  <si>
    <t>Line #1</t>
  </si>
  <si>
    <t>Line #2</t>
  </si>
  <si>
    <t>Line #3</t>
  </si>
  <si>
    <t>Line #4</t>
  </si>
  <si>
    <t>Line #5</t>
  </si>
  <si>
    <t>Line #6</t>
  </si>
  <si>
    <t>Line #7</t>
  </si>
  <si>
    <t>Line #8</t>
  </si>
  <si>
    <t>Line #9</t>
  </si>
  <si>
    <t>Line #10</t>
  </si>
  <si>
    <t>Line #11</t>
  </si>
  <si>
    <t>Line #12</t>
  </si>
  <si>
    <t>https://forum.excel-pratique.com/excel/genere-des-feuilles-automatiques-a-partir-d-une-liste-195282</t>
  </si>
  <si>
    <r>
      <rPr>
        <b/>
        <sz val="24"/>
        <rFont val="Arial"/>
        <family val="2"/>
      </rPr>
      <t>Mobile Equipment Usage Details</t>
    </r>
    <r>
      <rPr>
        <sz val="10"/>
        <rFont val="Arial"/>
        <family val="2"/>
      </rPr>
      <t xml:space="preserve">
TAS-MSA-10809_ Mobile Equipment Rental Services/SCWO-10809-1</t>
    </r>
  </si>
  <si>
    <t>Task Description:</t>
  </si>
  <si>
    <t>Task Line On the Invoice:</t>
  </si>
  <si>
    <t>Month of the Inoivce</t>
  </si>
  <si>
    <t>Equipmement Details</t>
  </si>
  <si>
    <t>Daily Equipment Hours Breackdown</t>
  </si>
  <si>
    <t>Equipment</t>
  </si>
  <si>
    <t>Equipment Type</t>
  </si>
  <si>
    <t>Original WO Description</t>
  </si>
  <si>
    <t>Job Site Location</t>
  </si>
  <si>
    <t>WO No</t>
  </si>
  <si>
    <t>15/8</t>
  </si>
  <si>
    <t>16/8</t>
  </si>
  <si>
    <t>17/8</t>
  </si>
  <si>
    <t>18/8</t>
  </si>
  <si>
    <t>19/8</t>
  </si>
  <si>
    <t>20/8</t>
  </si>
  <si>
    <t>21/8</t>
  </si>
  <si>
    <t>22/8</t>
  </si>
  <si>
    <t>23/8</t>
  </si>
  <si>
    <t>24/8</t>
  </si>
  <si>
    <t>25/8</t>
  </si>
  <si>
    <t>26/8</t>
  </si>
  <si>
    <t>27/8</t>
  </si>
  <si>
    <t>28/8</t>
  </si>
  <si>
    <t>29/8</t>
  </si>
  <si>
    <t>30/8</t>
  </si>
  <si>
    <t>31/8</t>
  </si>
  <si>
    <t>1/9</t>
  </si>
  <si>
    <t>2/9</t>
  </si>
  <si>
    <t>3/9</t>
  </si>
  <si>
    <t>4/9</t>
  </si>
  <si>
    <t>5/9</t>
  </si>
  <si>
    <t>6/9</t>
  </si>
  <si>
    <t>7/9</t>
  </si>
  <si>
    <t>8/9</t>
  </si>
  <si>
    <t>9/9</t>
  </si>
  <si>
    <t>10/9</t>
  </si>
  <si>
    <t>11/9</t>
  </si>
  <si>
    <t>12/9</t>
  </si>
  <si>
    <t>13/9</t>
  </si>
  <si>
    <t>14/9</t>
  </si>
  <si>
    <t>Total Hrs</t>
  </si>
  <si>
    <t>Hourely Rate (MRU)</t>
  </si>
  <si>
    <t> Total Cost (MRU)</t>
  </si>
  <si>
    <t/>
  </si>
  <si>
    <t>Grand Total</t>
  </si>
  <si>
    <r>
      <t xml:space="preserve">Azima Authorized Signatory
</t>
    </r>
    <r>
      <rPr>
        <sz val="11"/>
        <rFont val="Arial"/>
        <family val="2"/>
      </rPr>
      <t>(Name, Sign, and Date)</t>
    </r>
  </si>
  <si>
    <r>
      <rPr>
        <b/>
        <sz val="14"/>
        <rFont val="Arial"/>
        <family val="2"/>
      </rPr>
      <t>Kinross End User Approval</t>
    </r>
    <r>
      <rPr>
        <sz val="14"/>
        <rFont val="Arial"/>
        <family val="2"/>
      </rPr>
      <t xml:space="preserve">
</t>
    </r>
    <r>
      <rPr>
        <sz val="11"/>
        <rFont val="Arial"/>
        <family val="2"/>
      </rPr>
      <t>(Name, Sign, and Date)</t>
    </r>
  </si>
  <si>
    <t xml:space="preserve">  </t>
  </si>
  <si>
    <t>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</si>
</sst>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/m;@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3" fillId="0" borderId="0" xfId="1"/>
    <xf numFmtId="0" fontId="5" fillId="2" borderId="0" xfId="3" applyFill="1" applyAlignment="1">
      <alignment vertical="center"/>
    </xf>
    <xf numFmtId="0" fontId="7" fillId="2" borderId="0" xfId="3" applyFont="1" applyFill="1" applyAlignment="1">
      <alignment vertical="center"/>
    </xf>
    <xf numFmtId="0" fontId="7" fillId="2" borderId="0" xfId="3" applyFont="1" applyFill="1" applyAlignment="1">
      <alignment horizontal="left" vertical="center" wrapText="1"/>
    </xf>
    <xf numFmtId="17" fontId="7" fillId="2" borderId="0" xfId="3" applyNumberFormat="1" applyFont="1" applyFill="1" applyAlignment="1">
      <alignment horizontal="left" vertical="center"/>
    </xf>
    <xf numFmtId="3" fontId="7" fillId="2" borderId="0" xfId="3" applyNumberFormat="1" applyFont="1" applyFill="1" applyAlignment="1">
      <alignment vertical="center"/>
    </xf>
    <xf numFmtId="0" fontId="8" fillId="3" borderId="1" xfId="3" applyFont="1" applyFill="1" applyBorder="1" applyAlignment="1">
      <alignment horizontal="center" vertical="center" wrapText="1"/>
    </xf>
    <xf numFmtId="3" fontId="9" fillId="2" borderId="0" xfId="3" applyNumberFormat="1" applyFont="1" applyFill="1" applyAlignment="1">
      <alignment horizontal="center" vertical="center"/>
    </xf>
    <xf numFmtId="0" fontId="9" fillId="2" borderId="0" xfId="3" applyFont="1" applyFill="1" applyAlignment="1">
      <alignment vertical="center"/>
    </xf>
    <xf numFmtId="0" fontId="8" fillId="3" borderId="10" xfId="3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164" fontId="10" fillId="3" borderId="12" xfId="0" applyNumberFormat="1" applyFont="1" applyFill="1" applyBorder="1" applyAlignment="1">
      <alignment horizontal="center" vertical="center" textRotation="180"/>
    </xf>
    <xf numFmtId="164" fontId="10" fillId="3" borderId="13" xfId="0" applyNumberFormat="1" applyFont="1" applyFill="1" applyBorder="1" applyAlignment="1">
      <alignment horizontal="center" vertical="center" textRotation="180"/>
    </xf>
    <xf numFmtId="164" fontId="10" fillId="3" borderId="14" xfId="0" applyNumberFormat="1" applyFont="1" applyFill="1" applyBorder="1" applyAlignment="1">
      <alignment horizontal="center" vertical="center" textRotation="180"/>
    </xf>
    <xf numFmtId="164" fontId="10" fillId="3" borderId="15" xfId="0" applyNumberFormat="1" applyFont="1" applyFill="1" applyBorder="1" applyAlignment="1">
      <alignment horizontal="center" vertical="center" textRotation="180"/>
    </xf>
    <xf numFmtId="0" fontId="10" fillId="3" borderId="16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14" fontId="5" fillId="2" borderId="0" xfId="3" applyNumberFormat="1" applyFill="1" applyAlignment="1">
      <alignment vertical="center"/>
    </xf>
    <xf numFmtId="0" fontId="7" fillId="2" borderId="10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8" fillId="3" borderId="19" xfId="3" applyFont="1" applyFill="1" applyBorder="1" applyAlignment="1">
      <alignment horizontal="centerContinuous" vertical="center"/>
    </xf>
    <xf numFmtId="0" fontId="8" fillId="3" borderId="20" xfId="3" applyFont="1" applyFill="1" applyBorder="1" applyAlignment="1">
      <alignment horizontal="centerContinuous" vertical="center"/>
    </xf>
    <xf numFmtId="0" fontId="8" fillId="3" borderId="21" xfId="3" applyFont="1" applyFill="1" applyBorder="1" applyAlignment="1">
      <alignment horizontal="centerContinuous" vertical="center"/>
    </xf>
    <xf numFmtId="0" fontId="0" fillId="3" borderId="22" xfId="0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165" fontId="10" fillId="3" borderId="18" xfId="2" applyNumberFormat="1" applyFont="1" applyFill="1" applyBorder="1" applyAlignment="1">
      <alignment horizontal="center" vertical="center"/>
    </xf>
    <xf numFmtId="0" fontId="14" fillId="2" borderId="0" xfId="3" applyFont="1" applyFill="1" applyAlignment="1">
      <alignment vertical="center"/>
    </xf>
    <xf numFmtId="0" fontId="1" fillId="0" borderId="0" xfId="0" applyFont="1" applyBorder="1"/>
    <xf numFmtId="0" fontId="0" fillId="0" borderId="0" xfId="0" applyBorder="1"/>
    <xf numFmtId="0" fontId="12" fillId="2" borderId="0" xfId="3" applyFont="1" applyFill="1" applyAlignment="1">
      <alignment horizontal="center" vertical="center" wrapText="1"/>
    </xf>
    <xf numFmtId="0" fontId="14" fillId="2" borderId="0" xfId="3" applyFont="1" applyFill="1" applyAlignment="1">
      <alignment horizontal="center" vertical="center" wrapText="1"/>
    </xf>
    <xf numFmtId="0" fontId="5" fillId="2" borderId="0" xfId="3" applyFill="1" applyAlignment="1">
      <alignment horizontal="center" vertical="center" wrapText="1"/>
    </xf>
    <xf numFmtId="0" fontId="5" fillId="2" borderId="0" xfId="3" applyFill="1" applyAlignment="1">
      <alignment horizontal="center" vertical="center"/>
    </xf>
    <xf numFmtId="0" fontId="7" fillId="2" borderId="0" xfId="3" applyFont="1" applyFill="1" applyAlignment="1">
      <alignment horizontal="left" vertical="center"/>
    </xf>
    <xf numFmtId="0" fontId="7" fillId="2" borderId="0" xfId="3" applyFont="1" applyFill="1" applyAlignment="1">
      <alignment horizontal="left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8" fillId="3" borderId="3" xfId="3" applyFont="1" applyFill="1" applyBorder="1" applyAlignment="1">
      <alignment horizontal="center" vertical="center" wrapText="1"/>
    </xf>
    <xf numFmtId="0" fontId="8" fillId="3" borderId="4" xfId="3" applyFont="1" applyFill="1" applyBorder="1" applyAlignment="1">
      <alignment horizontal="center" vertical="center" wrapText="1"/>
    </xf>
    <xf numFmtId="0" fontId="8" fillId="3" borderId="5" xfId="3" applyFont="1" applyFill="1" applyBorder="1" applyAlignment="1">
      <alignment horizontal="center" vertical="center" wrapText="1"/>
    </xf>
    <xf numFmtId="0" fontId="8" fillId="3" borderId="1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/>
    </xf>
    <xf numFmtId="0" fontId="8" fillId="3" borderId="3" xfId="3" applyFont="1" applyFill="1" applyBorder="1" applyAlignment="1">
      <alignment horizontal="center" vertical="center"/>
    </xf>
    <xf numFmtId="0" fontId="8" fillId="3" borderId="4" xfId="3" applyFont="1" applyFill="1" applyBorder="1" applyAlignment="1">
      <alignment horizontal="center" vertical="center"/>
    </xf>
    <xf numFmtId="17" fontId="8" fillId="3" borderId="7" xfId="3" applyNumberFormat="1" applyFont="1" applyFill="1" applyBorder="1" applyAlignment="1">
      <alignment horizontal="center" vertical="center"/>
    </xf>
    <xf numFmtId="0" fontId="8" fillId="3" borderId="8" xfId="3" applyFont="1" applyFill="1" applyBorder="1" applyAlignment="1">
      <alignment horizontal="center" vertical="center"/>
    </xf>
    <xf numFmtId="17" fontId="8" fillId="3" borderId="8" xfId="3" applyNumberFormat="1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</cellXfs>
  <cellStyles count="4">
    <cellStyle name="Comma" xfId="2" builtinId="3"/>
    <cellStyle name="Hyperlink" xfId="1" builtinId="8"/>
    <cellStyle name="Normal" xfId="0" builtinId="0"/>
    <cellStyle name="Normal 2" xfId="3" xr:uid="{5359AD26-6360-4AEF-8D0C-B82A2FB0629C}"/>
  </cellStyles>
  <dxfs count="8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medium">
          <color rgb="FF000000"/>
        </left>
        <right style="medium">
          <color rgb="FF000000"/>
        </right>
        <bottom style="thin">
          <color auto="1"/>
        </bottom>
      </border>
    </dxf>
    <dxf>
      <alignment vertical="center" indent="0" justifyLastLine="0" shrinkToFit="0" readingOrder="0"/>
    </dxf>
    <dxf>
      <border outline="0">
        <bottom style="thin">
          <color auto="1"/>
        </bottom>
      </border>
    </dxf>
    <dxf>
      <alignment vertical="center" indent="0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7620</xdr:rowOff>
    </xdr:from>
    <xdr:to>
      <xdr:col>10</xdr:col>
      <xdr:colOff>266700</xdr:colOff>
      <xdr:row>2</xdr:row>
      <xdr:rowOff>129540</xdr:rowOff>
    </xdr:to>
    <xdr:sp macro="[0]!NewShe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91D6A2-17FA-262E-91D0-2CD534339E2C}"/>
            </a:ext>
          </a:extLst>
        </xdr:cNvPr>
        <xdr:cNvSpPr/>
      </xdr:nvSpPr>
      <xdr:spPr>
        <a:xfrm>
          <a:off x="2720340" y="190500"/>
          <a:ext cx="1485900" cy="304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Création</a:t>
          </a:r>
          <a:r>
            <a:rPr lang="fr-FR" sz="1100" b="1" baseline="0"/>
            <a:t> onglets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DA2B61-140D-44B4-8FBD-50E472653CB2}" name="Table4678910111213144151617181920212223" displayName="Table4678910111213144151617181920212223" ref="B13:AN14" totalsRowShown="0" headerRowDxfId="80" dataDxfId="78" headerRowBorderDxfId="79" tableBorderDxfId="77">
  <autoFilter ref="B13:AN14" xr:uid="{ED81D9B8-002E-4EF3-A7ED-DAA1FC15829B}"/>
  <tableColumns count="39">
    <tableColumn id="1" xr3:uid="{85DAB709-1ADA-4B8B-87CC-DB4090B9AC2B}" name="Equipment" dataDxfId="76" totalsRowDxfId="75" dataCellStyle="Normal 2" totalsRowCellStyle="Normal 2"/>
    <tableColumn id="2" xr3:uid="{1DD7BCFB-E349-40BB-AE59-EDE4E4A86F0F}" name="Equipment Type" dataDxfId="74" totalsRowDxfId="73" dataCellStyle="Normal 2" totalsRowCellStyle="Normal 2"/>
    <tableColumn id="3" xr3:uid="{2AC63B48-DDFB-4372-8CDC-07B3B7A0B8CC}" name="Original WO Description" dataDxfId="72" totalsRowDxfId="71" dataCellStyle="Normal 2" totalsRowCellStyle="Normal 2"/>
    <tableColumn id="4" xr3:uid="{4DAAD5A9-9769-4B59-BAB6-7EBD036A1188}" name="Job Site Location" dataDxfId="70" totalsRowDxfId="69" dataCellStyle="Normal 2" totalsRowCellStyle="Normal 2"/>
    <tableColumn id="5" xr3:uid="{F28A64F7-B112-4A6B-A231-83EE255D4A52}" name="WO No" dataDxfId="68"/>
    <tableColumn id="6" xr3:uid="{DD882E7E-6C4D-4517-8A69-A08BBDE9C25E}" name="15/8" dataDxfId="67" totalsRowDxfId="66"/>
    <tableColumn id="7" xr3:uid="{2E47CA19-5D6F-472F-B052-6F9423EE267B}" name="16/8" dataDxfId="65" totalsRowDxfId="64"/>
    <tableColumn id="8" xr3:uid="{17C8F7F5-9745-499C-98BE-C4DB37BF293C}" name="17/8" dataDxfId="63" totalsRowDxfId="62"/>
    <tableColumn id="9" xr3:uid="{0A096D8F-A9CB-41BE-A0EA-4D44827C1C05}" name="18/8" dataDxfId="61" totalsRowDxfId="60"/>
    <tableColumn id="10" xr3:uid="{6AAA5F75-D8DD-49F4-AC63-8F8BF4A0CC97}" name="19/8" dataDxfId="59" totalsRowDxfId="58"/>
    <tableColumn id="11" xr3:uid="{98010A94-A79B-434E-B421-5B1FC8FD3047}" name="20/8" dataDxfId="57" totalsRowDxfId="56"/>
    <tableColumn id="12" xr3:uid="{E1BD4D73-6385-44F4-87B8-958F597797C2}" name="21/8" dataDxfId="55" totalsRowDxfId="54"/>
    <tableColumn id="13" xr3:uid="{C1F0B9BB-E533-47C8-A473-CEB23C623448}" name="22/8" dataDxfId="53" totalsRowDxfId="52"/>
    <tableColumn id="14" xr3:uid="{954C84FF-BC6D-49D9-AE3A-30D3CE29C80A}" name="23/8" dataDxfId="51" totalsRowDxfId="50"/>
    <tableColumn id="15" xr3:uid="{476F5DFD-F702-445B-B7EA-9B02E94E3DD2}" name="24/8" dataDxfId="49" totalsRowDxfId="48"/>
    <tableColumn id="16" xr3:uid="{A8E14F3D-CB8C-4B80-B48D-3B7B5A2DB8D2}" name="25/8" dataDxfId="47" totalsRowDxfId="46"/>
    <tableColumn id="17" xr3:uid="{D3B4E113-C041-4F13-BD29-4E99CF52C9E9}" name="26/8" dataDxfId="45" totalsRowDxfId="44"/>
    <tableColumn id="18" xr3:uid="{F6E20BB0-736A-497E-AD6E-9FE4AF108304}" name="27/8" dataDxfId="43" totalsRowDxfId="42"/>
    <tableColumn id="19" xr3:uid="{66929908-314E-4719-83F6-BAE6F4812782}" name="28/8" dataDxfId="41" totalsRowDxfId="40"/>
    <tableColumn id="20" xr3:uid="{EDF01D80-FE82-41D3-99A8-9F830563941D}" name="29/8" dataDxfId="39" totalsRowDxfId="38"/>
    <tableColumn id="21" xr3:uid="{A4F08133-B6C2-4249-9D4D-39BCB6457A2D}" name="30/8" dataDxfId="37" totalsRowDxfId="36"/>
    <tableColumn id="22" xr3:uid="{F00991A9-4E0A-4563-85F3-8C976CF69F01}" name="31/8" dataDxfId="35" totalsRowDxfId="34"/>
    <tableColumn id="23" xr3:uid="{9CAA73AD-4FBF-4185-8B97-D855FD0259F9}" name="1/9" dataDxfId="33" totalsRowDxfId="32"/>
    <tableColumn id="24" xr3:uid="{BBC8A362-8587-41A0-9DA5-9B13240AFFE7}" name="2/9" dataDxfId="31" totalsRowDxfId="30"/>
    <tableColumn id="25" xr3:uid="{EDA2E961-E714-4AC0-B2CB-02ADDDD8BFB8}" name="3/9" dataDxfId="29" totalsRowDxfId="28"/>
    <tableColumn id="26" xr3:uid="{EF4AB84A-D186-4C59-805C-6AD747AF134A}" name="4/9" dataDxfId="27" totalsRowDxfId="26"/>
    <tableColumn id="27" xr3:uid="{C0AEC6DF-928D-4D10-9098-DD2A787E1D98}" name="5/9" dataDxfId="25" totalsRowDxfId="24"/>
    <tableColumn id="28" xr3:uid="{CFCA22EA-36A0-4D23-BE83-BA8CCF5715DE}" name="6/9" dataDxfId="23" totalsRowDxfId="22"/>
    <tableColumn id="29" xr3:uid="{597ACB87-3BA6-46D5-BFE6-3C072C8BAE21}" name="7/9" dataDxfId="21" totalsRowDxfId="20"/>
    <tableColumn id="30" xr3:uid="{EF0726C7-A587-4F7F-A8D2-CCDA5B373450}" name="8/9" dataDxfId="19" totalsRowDxfId="18"/>
    <tableColumn id="31" xr3:uid="{27B49D31-7CAA-4AEC-BD70-61CCFB883FD1}" name="9/9" dataDxfId="17" totalsRowDxfId="16"/>
    <tableColumn id="32" xr3:uid="{17BD3892-DC74-4703-8559-B6E0FCA38486}" name="10/9" dataDxfId="15" totalsRowDxfId="14"/>
    <tableColumn id="33" xr3:uid="{CF60B9AD-1AF1-4A73-8FE0-C321D68884B8}" name="11/9" dataDxfId="13" totalsRowDxfId="12"/>
    <tableColumn id="34" xr3:uid="{EBD94BBF-3514-4E58-A186-5A5D0554AA93}" name="12/9" dataDxfId="11" totalsRowDxfId="10"/>
    <tableColumn id="35" xr3:uid="{818F745D-DF75-46EE-AC18-BFED10D85F42}" name="13/9" dataDxfId="9" totalsRowDxfId="8"/>
    <tableColumn id="36" xr3:uid="{6498548A-5F07-4DCA-A2ED-ADE42DB8E8D6}" name="14/9" dataDxfId="7" totalsRowDxfId="6"/>
    <tableColumn id="37" xr3:uid="{96C70201-EA43-4B5F-B371-8DEC573AA9E5}" name="Total Hrs" dataDxfId="5" totalsRowDxfId="4">
      <calculatedColumnFormula>SUM(Table4678910111213144151617181920212223[[#This Row],[15/8]:[14/9]])</calculatedColumnFormula>
    </tableColumn>
    <tableColumn id="38" xr3:uid="{33BEACB1-84EF-4448-A4C2-54DF6EFC066B}" name="Hourely Rate (MRU)" dataDxfId="3" totalsRowDxfId="2"/>
    <tableColumn id="39" xr3:uid="{12334FFE-97C5-444B-981D-BC8C5B09A5AF}" name=" Total Cost (MRU)" dataDxfId="1" totalsRowDxfId="0">
      <calculatedColumnFormula>Table4678910111213144151617181920212223[[#This Row],[Total Hrs]]* Table4678910111213144151617181920212223[[#This Row],[Hourely Rate (MRU)]]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genere-des-feuilles-automatiques-a-partir-d-une-liste-19528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DAE1C-DEDC-4834-9691-B8D2E9A987D4}">
  <sheetPr codeName="Feuil1"/>
  <dimension ref="C2:I14"/>
  <sheetViews>
    <sheetView showGridLines="0" workbookViewId="0">
      <selection activeCell="E5" sqref="E5"/>
    </sheetView>
  </sheetViews>
  <sheetFormatPr defaultColWidth="8.90625" defaultRowHeight="14.5" x14ac:dyDescent="0.35"/>
  <cols>
    <col min="3" max="3" width="13" bestFit="1" customWidth="1"/>
    <col min="4" max="7" width="13" customWidth="1"/>
  </cols>
  <sheetData>
    <row r="2" spans="3:9" x14ac:dyDescent="0.35">
      <c r="C2" s="1" t="s">
        <v>63</v>
      </c>
      <c r="D2" s="38"/>
      <c r="E2" s="38"/>
      <c r="F2" s="38"/>
      <c r="G2" s="38"/>
    </row>
    <row r="3" spans="3:9" x14ac:dyDescent="0.35">
      <c r="C3" s="2" t="s">
        <v>0</v>
      </c>
      <c r="D3" s="39"/>
      <c r="E3" s="39"/>
      <c r="F3" s="39"/>
      <c r="G3" s="39"/>
    </row>
    <row r="4" spans="3:9" x14ac:dyDescent="0.35">
      <c r="C4" s="2" t="s">
        <v>1</v>
      </c>
      <c r="D4" s="39"/>
      <c r="E4" s="39"/>
      <c r="F4" s="39"/>
      <c r="G4" s="39"/>
    </row>
    <row r="5" spans="3:9" x14ac:dyDescent="0.35">
      <c r="C5" s="2" t="s">
        <v>2</v>
      </c>
      <c r="D5" s="39"/>
      <c r="E5" s="39"/>
      <c r="F5" s="39"/>
      <c r="G5" s="39"/>
      <c r="I5" s="3" t="s">
        <v>12</v>
      </c>
    </row>
    <row r="6" spans="3:9" x14ac:dyDescent="0.35">
      <c r="C6" s="2" t="s">
        <v>3</v>
      </c>
      <c r="D6" s="39"/>
      <c r="E6" s="39"/>
      <c r="F6" s="39"/>
      <c r="G6" s="39"/>
    </row>
    <row r="7" spans="3:9" x14ac:dyDescent="0.35">
      <c r="C7" s="2" t="s">
        <v>4</v>
      </c>
      <c r="D7" s="39"/>
      <c r="E7" s="39"/>
      <c r="F7" s="39"/>
      <c r="G7" s="39"/>
    </row>
    <row r="8" spans="3:9" x14ac:dyDescent="0.35">
      <c r="C8" s="2" t="s">
        <v>5</v>
      </c>
      <c r="D8" s="39"/>
      <c r="E8" s="39"/>
      <c r="F8" s="39"/>
      <c r="G8" s="39"/>
    </row>
    <row r="9" spans="3:9" x14ac:dyDescent="0.35">
      <c r="C9" s="2" t="s">
        <v>6</v>
      </c>
      <c r="D9" s="39"/>
      <c r="E9" s="39"/>
      <c r="F9" s="39"/>
      <c r="G9" s="39"/>
    </row>
    <row r="10" spans="3:9" x14ac:dyDescent="0.35">
      <c r="C10" s="2" t="s">
        <v>7</v>
      </c>
      <c r="D10" s="39"/>
      <c r="E10" s="39"/>
      <c r="F10" s="39"/>
      <c r="G10" s="39"/>
    </row>
    <row r="11" spans="3:9" x14ac:dyDescent="0.35">
      <c r="C11" s="2" t="s">
        <v>8</v>
      </c>
      <c r="D11" s="39"/>
      <c r="E11" s="39"/>
      <c r="F11" s="39"/>
      <c r="G11" s="39"/>
    </row>
    <row r="12" spans="3:9" x14ac:dyDescent="0.35">
      <c r="C12" s="2" t="s">
        <v>9</v>
      </c>
      <c r="D12" s="39"/>
      <c r="E12" s="39"/>
      <c r="F12" s="39"/>
      <c r="G12" s="39"/>
    </row>
    <row r="13" spans="3:9" x14ac:dyDescent="0.35">
      <c r="C13" s="2" t="s">
        <v>10</v>
      </c>
      <c r="D13" s="39"/>
      <c r="E13" s="39"/>
      <c r="F13" s="39"/>
      <c r="G13" s="39"/>
    </row>
    <row r="14" spans="3:9" x14ac:dyDescent="0.35">
      <c r="C14" s="2" t="s">
        <v>11</v>
      </c>
      <c r="D14" s="39"/>
      <c r="E14" s="39"/>
      <c r="F14" s="39"/>
      <c r="G14" s="39"/>
    </row>
  </sheetData>
  <phoneticPr fontId="2" type="noConversion"/>
  <hyperlinks>
    <hyperlink ref="I5" r:id="rId1" xr:uid="{2F248156-3C71-434D-8E56-624166BE965C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1D014-AAEB-470B-8069-7FCEE87401C5}">
  <sheetPr codeName="Feuil2"/>
  <dimension ref="A1:AT20"/>
  <sheetViews>
    <sheetView tabSelected="1" workbookViewId="0">
      <selection activeCell="A6" sqref="A6"/>
    </sheetView>
  </sheetViews>
  <sheetFormatPr defaultColWidth="11.453125" defaultRowHeight="12.5" x14ac:dyDescent="0.35"/>
  <cols>
    <col min="1" max="1" width="3.1796875" style="4" customWidth="1"/>
    <col min="2" max="2" width="26" style="4" bestFit="1" customWidth="1"/>
    <col min="3" max="3" width="19.90625" style="4" customWidth="1"/>
    <col min="4" max="4" width="46.81640625" style="4" bestFit="1" customWidth="1"/>
    <col min="5" max="5" width="30.08984375" style="4" bestFit="1" customWidth="1"/>
    <col min="6" max="6" width="10.81640625" style="4" customWidth="1"/>
    <col min="7" max="37" width="5.6328125" style="4" customWidth="1"/>
    <col min="38" max="38" width="11.81640625" style="4" bestFit="1" customWidth="1"/>
    <col min="39" max="39" width="21" style="4" customWidth="1"/>
    <col min="40" max="40" width="18.81640625" style="4" customWidth="1"/>
    <col min="41" max="16384" width="11.453125" style="4"/>
  </cols>
  <sheetData>
    <row r="1" spans="1:46" x14ac:dyDescent="0.35">
      <c r="B1" s="42" t="s">
        <v>13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</row>
    <row r="2" spans="1:46" x14ac:dyDescent="0.35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</row>
    <row r="3" spans="1:46" x14ac:dyDescent="0.35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</row>
    <row r="7" spans="1:46" ht="15.5" x14ac:dyDescent="0.35">
      <c r="B7" s="44" t="s">
        <v>14</v>
      </c>
      <c r="C7" s="4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6" ht="15.5" x14ac:dyDescent="0.35">
      <c r="B8" s="45" t="s">
        <v>15</v>
      </c>
      <c r="C8" s="4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6" ht="15.5" x14ac:dyDescent="0.35">
      <c r="B9" s="45" t="s">
        <v>16</v>
      </c>
      <c r="C9" s="45"/>
      <c r="D9" s="7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8"/>
      <c r="AM9" s="8"/>
      <c r="AN9" s="8"/>
    </row>
    <row r="10" spans="1:46" ht="16" thickBot="1" x14ac:dyDescent="0.4">
      <c r="B10" s="6"/>
      <c r="C10" s="6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1:46" ht="15.5" x14ac:dyDescent="0.35">
      <c r="B11" s="46" t="s">
        <v>17</v>
      </c>
      <c r="C11" s="47"/>
      <c r="D11" s="47"/>
      <c r="E11" s="47"/>
      <c r="F11" s="48"/>
      <c r="G11" s="52" t="s">
        <v>18</v>
      </c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4"/>
      <c r="AL11" s="5"/>
      <c r="AM11" s="5"/>
      <c r="AN11" s="5"/>
    </row>
    <row r="12" spans="1:46" ht="16" thickBot="1" x14ac:dyDescent="0.4">
      <c r="B12" s="49"/>
      <c r="C12" s="50"/>
      <c r="D12" s="50"/>
      <c r="E12" s="50"/>
      <c r="F12" s="51"/>
      <c r="G12" s="55">
        <v>45505</v>
      </c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7">
        <v>45536</v>
      </c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8"/>
      <c r="AL12" s="10">
        <f>SUMIF(Table4678910111213144151617181920212223[WO No],"&lt;&gt;",Table4678910111213144151617181920212223[Total Hrs])</f>
        <v>0</v>
      </c>
      <c r="AM12" s="11"/>
      <c r="AN12" s="10">
        <f>SUMIF(Table4678910111213144151617181920212223[WO No],"&lt;&gt;",Table4678910111213144151617181920212223[ Total Cost (MRU)])</f>
        <v>0</v>
      </c>
    </row>
    <row r="13" spans="1:46" ht="28" thickBot="1" x14ac:dyDescent="0.4">
      <c r="B13" s="12" t="s">
        <v>19</v>
      </c>
      <c r="C13" s="9" t="s">
        <v>20</v>
      </c>
      <c r="D13" s="13" t="s">
        <v>21</v>
      </c>
      <c r="E13" s="13" t="s">
        <v>22</v>
      </c>
      <c r="F13" s="14" t="s">
        <v>23</v>
      </c>
      <c r="G13" s="15" t="s">
        <v>24</v>
      </c>
      <c r="H13" s="16" t="s">
        <v>25</v>
      </c>
      <c r="I13" s="16" t="s">
        <v>26</v>
      </c>
      <c r="J13" s="16" t="s">
        <v>27</v>
      </c>
      <c r="K13" s="16" t="s">
        <v>28</v>
      </c>
      <c r="L13" s="16" t="s">
        <v>29</v>
      </c>
      <c r="M13" s="16" t="s">
        <v>30</v>
      </c>
      <c r="N13" s="16" t="s">
        <v>31</v>
      </c>
      <c r="O13" s="16" t="s">
        <v>32</v>
      </c>
      <c r="P13" s="16" t="s">
        <v>33</v>
      </c>
      <c r="Q13" s="16" t="s">
        <v>34</v>
      </c>
      <c r="R13" s="16" t="s">
        <v>35</v>
      </c>
      <c r="S13" s="16" t="s">
        <v>36</v>
      </c>
      <c r="T13" s="16" t="s">
        <v>37</v>
      </c>
      <c r="U13" s="16" t="s">
        <v>38</v>
      </c>
      <c r="V13" s="16" t="s">
        <v>39</v>
      </c>
      <c r="W13" s="17" t="s">
        <v>40</v>
      </c>
      <c r="X13" s="18" t="s">
        <v>41</v>
      </c>
      <c r="Y13" s="16" t="s">
        <v>42</v>
      </c>
      <c r="Z13" s="16" t="s">
        <v>43</v>
      </c>
      <c r="AA13" s="16" t="s">
        <v>44</v>
      </c>
      <c r="AB13" s="16" t="s">
        <v>45</v>
      </c>
      <c r="AC13" s="16" t="s">
        <v>46</v>
      </c>
      <c r="AD13" s="16" t="s">
        <v>47</v>
      </c>
      <c r="AE13" s="16" t="s">
        <v>48</v>
      </c>
      <c r="AF13" s="16" t="s">
        <v>49</v>
      </c>
      <c r="AG13" s="16" t="s">
        <v>50</v>
      </c>
      <c r="AH13" s="16" t="s">
        <v>51</v>
      </c>
      <c r="AI13" s="16" t="s">
        <v>52</v>
      </c>
      <c r="AJ13" s="16" t="s">
        <v>53</v>
      </c>
      <c r="AK13" s="17" t="s">
        <v>54</v>
      </c>
      <c r="AL13" s="19" t="s">
        <v>55</v>
      </c>
      <c r="AM13" s="20" t="s">
        <v>56</v>
      </c>
      <c r="AN13" s="21" t="s">
        <v>57</v>
      </c>
    </row>
    <row r="14" spans="1:46" ht="16" thickBot="1" x14ac:dyDescent="0.4">
      <c r="A14" s="22"/>
      <c r="B14" s="23"/>
      <c r="C14" s="24" t="s">
        <v>58</v>
      </c>
      <c r="D14" s="25"/>
      <c r="E14" s="24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8">
        <f>SUM(Table4678910111213144151617181920212223[[#This Row],[15/8]:[14/9]])</f>
        <v>0</v>
      </c>
      <c r="AM14" s="29"/>
      <c r="AN14" s="30">
        <f>Table4678910111213144151617181920212223[[#This Row],[Total Hrs]]* Table4678910111213144151617181920212223[[#This Row],[Hourely Rate (MRU)]]</f>
        <v>0</v>
      </c>
      <c r="AS14" s="4" cm="1">
        <f t="array" ref="AS14">+_xlfn.UNIQUE(Table4678910111213144151617181920212223[WO No])</f>
        <v>0</v>
      </c>
      <c r="AT14" s="4" t="str">
        <f>CONCATENATE(AS14)</f>
        <v>0</v>
      </c>
    </row>
    <row r="15" spans="1:46" ht="16" thickBot="1" x14ac:dyDescent="0.4">
      <c r="B15" s="31" t="s">
        <v>59</v>
      </c>
      <c r="C15" s="32"/>
      <c r="D15" s="32"/>
      <c r="E15" s="32"/>
      <c r="F15" s="33"/>
      <c r="G15" s="34">
        <f>SUM(Table4678910111213144151617181920212223[15/8])</f>
        <v>0</v>
      </c>
      <c r="H15" s="34">
        <f>SUM(Table4678910111213144151617181920212223[16/8])</f>
        <v>0</v>
      </c>
      <c r="I15" s="34">
        <f>SUM(Table4678910111213144151617181920212223[17/8])</f>
        <v>0</v>
      </c>
      <c r="J15" s="34">
        <f>SUM(Table4678910111213144151617181920212223[18/8])</f>
        <v>0</v>
      </c>
      <c r="K15" s="34">
        <f>SUM(Table4678910111213144151617181920212223[19/8])</f>
        <v>0</v>
      </c>
      <c r="L15" s="34">
        <f>SUM(Table4678910111213144151617181920212223[20/8])</f>
        <v>0</v>
      </c>
      <c r="M15" s="34">
        <f>SUM(Table4678910111213144151617181920212223[21/8])</f>
        <v>0</v>
      </c>
      <c r="N15" s="34">
        <f>SUM(Table4678910111213144151617181920212223[22/8])</f>
        <v>0</v>
      </c>
      <c r="O15" s="34">
        <f>SUM(Table4678910111213144151617181920212223[23/8])</f>
        <v>0</v>
      </c>
      <c r="P15" s="34">
        <f>SUM(Table4678910111213144151617181920212223[24/8])</f>
        <v>0</v>
      </c>
      <c r="Q15" s="34">
        <f>SUM(Table4678910111213144151617181920212223[25/8])</f>
        <v>0</v>
      </c>
      <c r="R15" s="34">
        <f>SUM(Table4678910111213144151617181920212223[26/8])</f>
        <v>0</v>
      </c>
      <c r="S15" s="34">
        <f>SUM(Table4678910111213144151617181920212223[27/8])</f>
        <v>0</v>
      </c>
      <c r="T15" s="34">
        <f>SUM(Table4678910111213144151617181920212223[28/8])</f>
        <v>0</v>
      </c>
      <c r="U15" s="34">
        <f>SUM(Table4678910111213144151617181920212223[29/8])</f>
        <v>0</v>
      </c>
      <c r="V15" s="34">
        <f>SUM(Table4678910111213144151617181920212223[30/8])</f>
        <v>0</v>
      </c>
      <c r="W15" s="34">
        <f>SUM(Table4678910111213144151617181920212223[31/8])</f>
        <v>0</v>
      </c>
      <c r="X15" s="34">
        <f>SUM(Table4678910111213144151617181920212223[1/9])</f>
        <v>0</v>
      </c>
      <c r="Y15" s="34">
        <f>SUM(Table4678910111213144151617181920212223[2/9])</f>
        <v>0</v>
      </c>
      <c r="Z15" s="34">
        <f>SUM(Table4678910111213144151617181920212223[3/9])</f>
        <v>0</v>
      </c>
      <c r="AA15" s="34">
        <f>SUM(Table4678910111213144151617181920212223[4/9])</f>
        <v>0</v>
      </c>
      <c r="AB15" s="34">
        <f>SUM(Table4678910111213144151617181920212223[5/9])</f>
        <v>0</v>
      </c>
      <c r="AC15" s="34">
        <f>SUM(Table4678910111213144151617181920212223[6/9])</f>
        <v>0</v>
      </c>
      <c r="AD15" s="34">
        <f>SUM(Table4678910111213144151617181920212223[7/9])</f>
        <v>0</v>
      </c>
      <c r="AE15" s="34">
        <f>SUM(Table4678910111213144151617181920212223[8/9])</f>
        <v>0</v>
      </c>
      <c r="AF15" s="34">
        <f>SUM(Table4678910111213144151617181920212223[9/9])</f>
        <v>0</v>
      </c>
      <c r="AG15" s="34">
        <f>SUM(Table4678910111213144151617181920212223[10/9])</f>
        <v>0</v>
      </c>
      <c r="AH15" s="34">
        <f>SUM(Table4678910111213144151617181920212223[11/9])</f>
        <v>0</v>
      </c>
      <c r="AI15" s="34">
        <f>SUM(Table4678910111213144151617181920212223[12/9])</f>
        <v>0</v>
      </c>
      <c r="AJ15" s="34">
        <f>SUM(Table4678910111213144151617181920212223[13/9])</f>
        <v>0</v>
      </c>
      <c r="AK15" s="34">
        <f>SUM(Table4678910111213144151617181920212223[14/9])</f>
        <v>0</v>
      </c>
      <c r="AL15" s="35">
        <f>SUM(Table4678910111213144151617181920212223[Total Hrs])</f>
        <v>0</v>
      </c>
      <c r="AM15" s="35">
        <f>SUM(Table4678910111213144151617181920212223[Hourely Rate (MRU)])</f>
        <v>0</v>
      </c>
      <c r="AN15" s="36">
        <f>SUM(Table4678910111213144151617181920212223[ Total Cost (MRU)])</f>
        <v>0</v>
      </c>
    </row>
    <row r="17" spans="3:39" ht="18" x14ac:dyDescent="0.35">
      <c r="C17" s="40" t="s">
        <v>60</v>
      </c>
      <c r="D17" s="40"/>
      <c r="E17" s="37"/>
      <c r="F17" s="37"/>
      <c r="AH17" s="41" t="s">
        <v>61</v>
      </c>
      <c r="AI17" s="41"/>
      <c r="AJ17" s="41"/>
      <c r="AK17" s="41"/>
      <c r="AL17" s="41"/>
      <c r="AM17" s="41"/>
    </row>
    <row r="20" spans="3:39" x14ac:dyDescent="0.35">
      <c r="E20" s="4" t="s">
        <v>62</v>
      </c>
    </row>
  </sheetData>
  <mergeCells count="10">
    <mergeCell ref="C17:D17"/>
    <mergeCell ref="AH17:AM17"/>
    <mergeCell ref="B1:AN3"/>
    <mergeCell ref="B7:C7"/>
    <mergeCell ref="B8:C8"/>
    <mergeCell ref="B9:C9"/>
    <mergeCell ref="B11:F12"/>
    <mergeCell ref="G11:AK11"/>
    <mergeCell ref="G12:W12"/>
    <mergeCell ref="X12:AK12"/>
  </mergeCells>
  <conditionalFormatting sqref="G13:AK13">
    <cfRule type="duplicateValues" dxfId="85" priority="5"/>
  </conditionalFormatting>
  <conditionalFormatting sqref="G14:AK14">
    <cfRule type="cellIs" dxfId="84" priority="2" operator="greaterThan">
      <formula>0</formula>
    </cfRule>
    <cfRule type="cellIs" dxfId="83" priority="3" operator="greaterThan">
      <formula>0</formula>
    </cfRule>
  </conditionalFormatting>
  <conditionalFormatting sqref="AL13:AN13">
    <cfRule type="duplicateValues" dxfId="82" priority="1"/>
  </conditionalFormatting>
  <conditionalFormatting sqref="AM14">
    <cfRule type="cellIs" dxfId="81" priority="4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ElHacenAinina</dc:creator>
  <cp:lastModifiedBy>ElHacenAinina</cp:lastModifiedBy>
  <dcterms:created xsi:type="dcterms:W3CDTF">2024-08-31T20:09:11Z</dcterms:created>
  <dcterms:modified xsi:type="dcterms:W3CDTF">2024-09-01T16:36:11Z</dcterms:modified>
</cp:coreProperties>
</file>