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Essai\"/>
    </mc:Choice>
  </mc:AlternateContent>
  <xr:revisionPtr revIDLastSave="0" documentId="8_{77180CB0-4637-4598-AD8D-188D7106D865}" xr6:coauthVersionLast="47" xr6:coauthVersionMax="47" xr10:uidLastSave="{00000000-0000-0000-0000-000000000000}"/>
  <bookViews>
    <workbookView xWindow="-110" yWindow="-110" windowWidth="19420" windowHeight="10300" xr2:uid="{D335BE99-893E-4DBA-9750-F7A2B4770CFD}"/>
  </bookViews>
  <sheets>
    <sheet name="Sheet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L14" i="1" l="1"/>
  <c r="AM15" i="1"/>
  <c r="AK15" i="1"/>
  <c r="AJ15" i="1"/>
  <c r="AI15" i="1"/>
  <c r="AH15" i="1"/>
  <c r="AG15" i="1"/>
  <c r="AF15" i="1"/>
  <c r="AE15" i="1"/>
  <c r="AD15" i="1"/>
  <c r="AC15" i="1"/>
  <c r="AB15" i="1"/>
  <c r="AA15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AS14" i="1" a="1"/>
  <c r="AS14" i="1" s="1"/>
  <c r="AT14" i="1" s="1"/>
  <c r="C14" i="1"/>
  <c r="G15" i="1" l="1"/>
  <c r="AL15" i="1" l="1"/>
  <c r="AN14" i="1"/>
  <c r="AL12" i="1"/>
  <c r="AN15" i="1" l="1"/>
  <c r="AN1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<sst xmlns="http://schemas.openxmlformats.org/spreadsheetml/2006/main" count="49" uniqueCount="49">
  <si>
    <r>
      <rPr>
        <b/>
        <sz val="24"/>
        <rFont val="Arial"/>
        <family val="2"/>
      </rPr>
      <t>Mobile Equipment Usage Details</t>
    </r>
    <r>
      <rPr>
        <sz val="10"/>
        <rFont val="Arial"/>
        <family val="2"/>
      </rPr>
      <t xml:space="preserve">
TAS-MSA-10809_ Mobile Equipment Rental Services/SCWO-10809-1</t>
    </r>
  </si>
  <si>
    <t>Task Description:</t>
  </si>
  <si>
    <t>Task Line On the Invoice:</t>
  </si>
  <si>
    <t>Month of the Inoivce</t>
  </si>
  <si>
    <t>Equipmement Details</t>
  </si>
  <si>
    <t>Daily Equipment Hours Breackdown</t>
  </si>
  <si>
    <t>Equipment</t>
  </si>
  <si>
    <t>Equipment Type</t>
  </si>
  <si>
    <t>Original WO Description</t>
  </si>
  <si>
    <t>Job Site Location</t>
  </si>
  <si>
    <t>WO No</t>
  </si>
  <si>
    <t>15/8</t>
  </si>
  <si>
    <t>16/8</t>
  </si>
  <si>
    <t>17/8</t>
  </si>
  <si>
    <t>18/8</t>
  </si>
  <si>
    <t>19/8</t>
  </si>
  <si>
    <t>20/8</t>
  </si>
  <si>
    <t>21/8</t>
  </si>
  <si>
    <t>22/8</t>
  </si>
  <si>
    <t>23/8</t>
  </si>
  <si>
    <t>24/8</t>
  </si>
  <si>
    <t>25/8</t>
  </si>
  <si>
    <t>26/8</t>
  </si>
  <si>
    <t>27/8</t>
  </si>
  <si>
    <t>28/8</t>
  </si>
  <si>
    <t>29/8</t>
  </si>
  <si>
    <t>30/8</t>
  </si>
  <si>
    <t>31/8</t>
  </si>
  <si>
    <t>1/9</t>
  </si>
  <si>
    <t>2/9</t>
  </si>
  <si>
    <t>3/9</t>
  </si>
  <si>
    <t>4/9</t>
  </si>
  <si>
    <t>5/9</t>
  </si>
  <si>
    <t>6/9</t>
  </si>
  <si>
    <t>7/9</t>
  </si>
  <si>
    <t>8/9</t>
  </si>
  <si>
    <t>9/9</t>
  </si>
  <si>
    <t>10/9</t>
  </si>
  <si>
    <t>11/9</t>
  </si>
  <si>
    <t>12/9</t>
  </si>
  <si>
    <t>13/9</t>
  </si>
  <si>
    <t>14/9</t>
  </si>
  <si>
    <t>Total Hrs</t>
  </si>
  <si>
    <t>Hourely Rate (MRU)</t>
  </si>
  <si>
    <t> Total Cost (MRU)</t>
  </si>
  <si>
    <t>Grand Total</t>
  </si>
  <si>
    <r>
      <t xml:space="preserve">Azima Authorized Signatory
</t>
    </r>
    <r>
      <rPr>
        <sz val="11"/>
        <rFont val="Arial"/>
        <family val="2"/>
      </rPr>
      <t>(Name, Sign, and Date)</t>
    </r>
  </si>
  <si>
    <r>
      <rPr>
        <b/>
        <sz val="14"/>
        <rFont val="Arial"/>
        <family val="2"/>
      </rPr>
      <t>Kinross End User Approval</t>
    </r>
    <r>
      <rPr>
        <sz val="14"/>
        <rFont val="Arial"/>
        <family val="2"/>
      </rPr>
      <t xml:space="preserve">
</t>
    </r>
    <r>
      <rPr>
        <sz val="11"/>
        <rFont val="Arial"/>
        <family val="2"/>
      </rPr>
      <t>(Name, Sign, and Date)</t>
    </r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</si>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</sst>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/m;@"/>
    <numFmt numFmtId="165" formatCode="_-* #,##0\ _€_-;\-* #,##0\ _€_-;_-* &quot;-&quot;??\ _€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24"/>
      <name val="Arial"/>
      <family val="2"/>
    </font>
    <font>
      <sz val="12"/>
      <name val="Arial"/>
      <family val="2"/>
    </font>
    <font>
      <b/>
      <sz val="12"/>
      <color theme="0"/>
      <name val="Arial"/>
      <family val="2"/>
    </font>
    <font>
      <sz val="12"/>
      <color theme="0"/>
      <name val="Arial"/>
      <family val="2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4"/>
      <name val="Arial"/>
      <family val="2"/>
    </font>
    <font>
      <sz val="11"/>
      <name val="Arial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/>
  </cellStyleXfs>
  <cellXfs count="54">
    <xf numFmtId="0" fontId="0" fillId="0" borderId="0" xfId="0"/>
    <xf numFmtId="0" fontId="2" fillId="2" borderId="0" xfId="2" applyFill="1" applyAlignment="1">
      <alignment vertical="center"/>
    </xf>
    <xf numFmtId="0" fontId="2" fillId="2" borderId="0" xfId="2" applyFill="1" applyAlignment="1">
      <alignment horizontal="center" vertical="center" wrapText="1"/>
    </xf>
    <xf numFmtId="0" fontId="2" fillId="2" borderId="0" xfId="2" applyFill="1" applyAlignment="1">
      <alignment horizontal="center" vertical="center"/>
    </xf>
    <xf numFmtId="0" fontId="4" fillId="2" borderId="0" xfId="2" applyFont="1" applyFill="1" applyAlignment="1">
      <alignment horizontal="left" vertical="center"/>
    </xf>
    <xf numFmtId="0" fontId="4" fillId="2" borderId="0" xfId="2" applyFont="1" applyFill="1" applyAlignment="1">
      <alignment vertical="center"/>
    </xf>
    <xf numFmtId="0" fontId="4" fillId="2" borderId="0" xfId="2" applyFont="1" applyFill="1" applyAlignment="1">
      <alignment horizontal="left" vertical="center" wrapText="1"/>
    </xf>
    <xf numFmtId="17" fontId="4" fillId="2" borderId="0" xfId="2" applyNumberFormat="1" applyFont="1" applyFill="1" applyAlignment="1">
      <alignment horizontal="left" vertical="center"/>
    </xf>
    <xf numFmtId="3" fontId="4" fillId="2" borderId="0" xfId="2" applyNumberFormat="1" applyFont="1" applyFill="1" applyAlignment="1">
      <alignment vertical="center"/>
    </xf>
    <xf numFmtId="0" fontId="4" fillId="2" borderId="0" xfId="2" applyFont="1" applyFill="1" applyAlignment="1">
      <alignment horizontal="left" vertical="center" wrapText="1"/>
    </xf>
    <xf numFmtId="0" fontId="5" fillId="3" borderId="1" xfId="2" applyFont="1" applyFill="1" applyBorder="1" applyAlignment="1">
      <alignment horizontal="center" vertical="center" wrapText="1"/>
    </xf>
    <xf numFmtId="0" fontId="5" fillId="3" borderId="2" xfId="2" applyFont="1" applyFill="1" applyBorder="1" applyAlignment="1">
      <alignment horizontal="center" vertical="center" wrapText="1"/>
    </xf>
    <xf numFmtId="0" fontId="5" fillId="3" borderId="3" xfId="2" applyFont="1" applyFill="1" applyBorder="1" applyAlignment="1">
      <alignment horizontal="center" vertical="center" wrapText="1"/>
    </xf>
    <xf numFmtId="0" fontId="5" fillId="3" borderId="1" xfId="2" applyFont="1" applyFill="1" applyBorder="1" applyAlignment="1">
      <alignment horizontal="center" vertical="center"/>
    </xf>
    <xf numFmtId="0" fontId="5" fillId="3" borderId="2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 wrapText="1"/>
    </xf>
    <xf numFmtId="0" fontId="5" fillId="3" borderId="5" xfId="2" applyFont="1" applyFill="1" applyBorder="1" applyAlignment="1">
      <alignment horizontal="center" vertical="center" wrapText="1"/>
    </xf>
    <xf numFmtId="0" fontId="5" fillId="3" borderId="6" xfId="2" applyFont="1" applyFill="1" applyBorder="1" applyAlignment="1">
      <alignment horizontal="center" vertical="center" wrapText="1"/>
    </xf>
    <xf numFmtId="17" fontId="5" fillId="3" borderId="7" xfId="2" applyNumberFormat="1" applyFont="1" applyFill="1" applyBorder="1" applyAlignment="1">
      <alignment horizontal="center" vertical="center"/>
    </xf>
    <xf numFmtId="0" fontId="5" fillId="3" borderId="8" xfId="2" applyFont="1" applyFill="1" applyBorder="1" applyAlignment="1">
      <alignment horizontal="center" vertical="center"/>
    </xf>
    <xf numFmtId="17" fontId="5" fillId="3" borderId="8" xfId="2" applyNumberFormat="1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3" fontId="6" fillId="2" borderId="0" xfId="2" applyNumberFormat="1" applyFont="1" applyFill="1" applyAlignment="1">
      <alignment horizontal="center" vertical="center"/>
    </xf>
    <xf numFmtId="0" fontId="6" fillId="2" borderId="0" xfId="2" applyFont="1" applyFill="1" applyAlignment="1">
      <alignment vertical="center"/>
    </xf>
    <xf numFmtId="0" fontId="5" fillId="3" borderId="10" xfId="2" applyFont="1" applyFill="1" applyBorder="1" applyAlignment="1">
      <alignment horizontal="center" vertical="center"/>
    </xf>
    <xf numFmtId="0" fontId="5" fillId="3" borderId="5" xfId="2" applyFont="1" applyFill="1" applyBorder="1" applyAlignment="1">
      <alignment horizontal="center" vertical="center" wrapText="1"/>
    </xf>
    <xf numFmtId="0" fontId="5" fillId="3" borderId="5" xfId="2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164" fontId="7" fillId="3" borderId="12" xfId="0" applyNumberFormat="1" applyFont="1" applyFill="1" applyBorder="1" applyAlignment="1">
      <alignment horizontal="center" vertical="center" textRotation="180"/>
    </xf>
    <xf numFmtId="164" fontId="7" fillId="3" borderId="13" xfId="0" applyNumberFormat="1" applyFont="1" applyFill="1" applyBorder="1" applyAlignment="1">
      <alignment horizontal="center" vertical="center" textRotation="180"/>
    </xf>
    <xf numFmtId="164" fontId="7" fillId="3" borderId="14" xfId="0" applyNumberFormat="1" applyFont="1" applyFill="1" applyBorder="1" applyAlignment="1">
      <alignment horizontal="center" vertical="center" textRotation="180"/>
    </xf>
    <xf numFmtId="164" fontId="7" fillId="3" borderId="15" xfId="0" applyNumberFormat="1" applyFont="1" applyFill="1" applyBorder="1" applyAlignment="1">
      <alignment horizontal="center" vertical="center" textRotation="180"/>
    </xf>
    <xf numFmtId="0" fontId="7" fillId="3" borderId="16" xfId="0" applyFont="1" applyFill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7" fillId="3" borderId="17" xfId="0" applyFont="1" applyFill="1" applyBorder="1" applyAlignment="1">
      <alignment horizontal="center" vertical="center" wrapText="1"/>
    </xf>
    <xf numFmtId="14" fontId="2" fillId="2" borderId="0" xfId="2" applyNumberFormat="1" applyFill="1" applyAlignment="1">
      <alignment vertical="center"/>
    </xf>
    <xf numFmtId="0" fontId="4" fillId="2" borderId="10" xfId="2" applyFont="1" applyFill="1" applyBorder="1" applyAlignment="1">
      <alignment horizontal="center" vertical="center"/>
    </xf>
    <xf numFmtId="0" fontId="4" fillId="2" borderId="5" xfId="2" applyFont="1" applyFill="1" applyBorder="1" applyAlignment="1">
      <alignment horizontal="center" vertical="center"/>
    </xf>
    <xf numFmtId="0" fontId="4" fillId="2" borderId="5" xfId="2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11" xfId="0" applyFont="1" applyFill="1" applyBorder="1" applyAlignment="1">
      <alignment horizontal="center" vertical="center"/>
    </xf>
    <xf numFmtId="0" fontId="5" fillId="3" borderId="19" xfId="2" applyFont="1" applyFill="1" applyBorder="1" applyAlignment="1">
      <alignment horizontal="centerContinuous" vertical="center"/>
    </xf>
    <xf numFmtId="0" fontId="5" fillId="3" borderId="20" xfId="2" applyFont="1" applyFill="1" applyBorder="1" applyAlignment="1">
      <alignment horizontal="centerContinuous" vertical="center"/>
    </xf>
    <xf numFmtId="0" fontId="5" fillId="3" borderId="21" xfId="2" applyFont="1" applyFill="1" applyBorder="1" applyAlignment="1">
      <alignment horizontal="centerContinuous" vertical="center"/>
    </xf>
    <xf numFmtId="0" fontId="0" fillId="3" borderId="22" xfId="0" applyFill="1" applyBorder="1" applyAlignment="1">
      <alignment horizontal="center" vertical="center"/>
    </xf>
    <xf numFmtId="0" fontId="7" fillId="3" borderId="18" xfId="0" applyFont="1" applyFill="1" applyBorder="1" applyAlignment="1">
      <alignment horizontal="center" vertical="center"/>
    </xf>
    <xf numFmtId="165" fontId="7" fillId="3" borderId="18" xfId="1" applyNumberFormat="1" applyFont="1" applyFill="1" applyBorder="1" applyAlignment="1">
      <alignment horizontal="center" vertical="center"/>
    </xf>
    <xf numFmtId="0" fontId="9" fillId="2" borderId="0" xfId="2" applyFont="1" applyFill="1" applyAlignment="1">
      <alignment horizontal="center" vertical="center" wrapText="1"/>
    </xf>
    <xf numFmtId="0" fontId="11" fillId="2" borderId="0" xfId="2" applyFont="1" applyFill="1" applyAlignment="1">
      <alignment vertical="center"/>
    </xf>
    <xf numFmtId="0" fontId="11" fillId="2" borderId="0" xfId="2" applyFont="1" applyFill="1" applyAlignment="1">
      <alignment horizontal="center" vertical="center" wrapText="1"/>
    </xf>
  </cellXfs>
  <cellStyles count="3">
    <cellStyle name="Comma" xfId="1" builtinId="3"/>
    <cellStyle name="Normal" xfId="0" builtinId="0"/>
    <cellStyle name="Normal 2" xfId="2" xr:uid="{C86FFF45-AC32-4D13-85BF-EB9C6FEAE581}"/>
  </cellStyles>
  <dxfs count="86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0"/>
      </font>
      <fill>
        <patternFill>
          <bgColor theme="1" tint="0.24994659260841701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auto="1"/>
        </right>
        <top style="thin">
          <color auto="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medium">
          <color indexed="64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/>
      </border>
    </dxf>
    <dxf>
      <border outline="0">
        <bottom style="thin">
          <color auto="1"/>
        </bottom>
      </border>
    </dxf>
    <dxf>
      <border outline="0">
        <left style="medium">
          <color rgb="FF000000"/>
        </left>
        <right style="medium">
          <color rgb="FF000000"/>
        </right>
        <bottom style="thin">
          <color auto="1"/>
        </bottom>
      </border>
    </dxf>
    <dxf>
      <alignment vertical="center" indent="0" justifyLastLine="0" shrinkToFit="0" readingOrder="0"/>
    </dxf>
    <dxf>
      <alignment vertical="center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imesheet%20Record%20-%20August%2015th%20to%20September%2014th,%20202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ulaire"/>
      <sheetName val="Legand"/>
      <sheetName val="Invoice"/>
      <sheetName val="Timesheet Record"/>
      <sheetName val="Line #1"/>
      <sheetName val="Line #2"/>
      <sheetName val="Line #3"/>
      <sheetName val="Line #4"/>
      <sheetName val="Line #5"/>
      <sheetName val="Line #6"/>
      <sheetName val="Line #7"/>
      <sheetName val="Line #8"/>
      <sheetName val="Line #9"/>
      <sheetName val="Line #10"/>
      <sheetName val="Line #11"/>
      <sheetName val="Line #12"/>
      <sheetName val="Line #13"/>
      <sheetName val="Line #14"/>
      <sheetName val="Line #15"/>
      <sheetName val="Line #16"/>
      <sheetName val="Line #17"/>
      <sheetName val="Line #18"/>
      <sheetName val="Line #19"/>
      <sheetName val="Line #20"/>
      <sheetName val="Line #21"/>
      <sheetName val="Line #2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81D9B8-002E-4EF3-A7ED-DAA1FC15829B}" name="Table4678910111213144151617181920212223" displayName="Table4678910111213144151617181920212223" ref="B13:AN14" totalsRowShown="0" headerRowDxfId="85" dataDxfId="84" headerRowBorderDxfId="82" tableBorderDxfId="83">
  <autoFilter ref="B13:AN14" xr:uid="{ED81D9B8-002E-4EF3-A7ED-DAA1FC15829B}"/>
  <tableColumns count="39">
    <tableColumn id="1" xr3:uid="{0010DA96-A090-43F3-891E-3EAB9C92DA80}" name="Equipment" dataDxfId="80" totalsRowDxfId="81" dataCellStyle="Normal 2" totalsRowCellStyle="Normal 2"/>
    <tableColumn id="2" xr3:uid="{055D9BC1-CAB2-4F96-91D8-C23DF42BD5A3}" name="Equipment Type" dataDxfId="78" totalsRowDxfId="79" dataCellStyle="Normal 2" totalsRowCellStyle="Normal 2">
      <calculatedColumnFormula>IF(Table4678910111213144151617181920212223[[#This Row],[Equipment]]="", "",INDEX([1]!Tableau2[#Data],MATCH(Table4678910111213144151617181920212223[[#This Row],[Equipment]],[1]!Tableau2[Equipment],0),MATCH(Table4678910111213144151617181920212223[[#Headers],[Equipment Type]],[1]!Tableau2[#Headers],0)))</calculatedColumnFormula>
    </tableColumn>
    <tableColumn id="3" xr3:uid="{837E92BC-1DE6-45AE-8AC0-D2A858596D59}" name="Original WO Description" dataDxfId="76" totalsRowDxfId="77" dataCellStyle="Normal 2" totalsRowCellStyle="Normal 2"/>
    <tableColumn id="4" xr3:uid="{1B39DD6A-1322-4715-A604-83CB60709B56}" name="Job Site Location" dataDxfId="74" totalsRowDxfId="75" dataCellStyle="Normal 2" totalsRowCellStyle="Normal 2"/>
    <tableColumn id="5" xr3:uid="{A6D789DE-5BB1-4FCC-AE52-A1A5FA83A574}" name="WO No" dataDxfId="73"/>
    <tableColumn id="6" xr3:uid="{D6DB8384-771E-43BE-A710-4D73FEEBAB9F}" name="15/8" dataDxfId="71" totalsRowDxfId="72"/>
    <tableColumn id="7" xr3:uid="{5419F34A-BF9E-4D72-9F08-D107AD37A817}" name="16/8" dataDxfId="69" totalsRowDxfId="70"/>
    <tableColumn id="8" xr3:uid="{746EBF6F-0888-4C27-B7B6-AA4500B694F7}" name="17/8" dataDxfId="67" totalsRowDxfId="68"/>
    <tableColumn id="9" xr3:uid="{A5C0A5BE-066D-4584-B2A4-FF269DC42CF3}" name="18/8" dataDxfId="65" totalsRowDxfId="66"/>
    <tableColumn id="10" xr3:uid="{8FCF1674-919C-4E39-98DD-62425CAA873A}" name="19/8" dataDxfId="63" totalsRowDxfId="64"/>
    <tableColumn id="11" xr3:uid="{7DCD04E3-1055-48E0-AAB1-3F5433088E28}" name="20/8" dataDxfId="61" totalsRowDxfId="62"/>
    <tableColumn id="12" xr3:uid="{CF1CE1A3-1DEC-4AAD-8457-76CB23707F4A}" name="21/8" dataDxfId="59" totalsRowDxfId="60"/>
    <tableColumn id="13" xr3:uid="{89B04B12-985A-419B-91E3-6836C86E2A67}" name="22/8" dataDxfId="57" totalsRowDxfId="58"/>
    <tableColumn id="14" xr3:uid="{1BE72B56-BE64-409A-86D4-DAAACBBA4057}" name="23/8" dataDxfId="55" totalsRowDxfId="56"/>
    <tableColumn id="15" xr3:uid="{8C101B98-E7CE-4EAB-9F18-D8A54A188E94}" name="24/8" dataDxfId="53" totalsRowDxfId="54"/>
    <tableColumn id="16" xr3:uid="{AE323013-5841-4EA3-8287-0ED986BD530B}" name="25/8" dataDxfId="51" totalsRowDxfId="52"/>
    <tableColumn id="17" xr3:uid="{BA077569-32C7-4DB7-A924-7E16E41B82E7}" name="26/8" dataDxfId="49" totalsRowDxfId="50"/>
    <tableColumn id="18" xr3:uid="{90C535BB-68B9-46E1-941A-6AA7F1FF390A}" name="27/8" dataDxfId="47" totalsRowDxfId="48"/>
    <tableColumn id="19" xr3:uid="{F36E8C38-6349-4566-A810-02FF521AF6B6}" name="28/8" dataDxfId="45" totalsRowDxfId="46"/>
    <tableColumn id="20" xr3:uid="{57FAC48B-B89C-470F-9EDC-051EE5521CD0}" name="29/8" dataDxfId="43" totalsRowDxfId="44"/>
    <tableColumn id="21" xr3:uid="{EC34C3D5-6D2A-4240-A823-5331043E1227}" name="30/8" dataDxfId="41" totalsRowDxfId="42"/>
    <tableColumn id="22" xr3:uid="{EE65CEB6-5C67-47BA-9CE3-9351A2911A6F}" name="31/8" dataDxfId="39" totalsRowDxfId="40"/>
    <tableColumn id="23" xr3:uid="{811BD1A1-BB0A-4204-84DF-35ED699FBFE6}" name="1/9" dataDxfId="37" totalsRowDxfId="38"/>
    <tableColumn id="24" xr3:uid="{BBA5EAAE-EAE1-463D-8331-8C55E0D7A0A9}" name="2/9" dataDxfId="35" totalsRowDxfId="36"/>
    <tableColumn id="25" xr3:uid="{9788083B-7117-4B50-B72D-3279F56878CE}" name="3/9" dataDxfId="33" totalsRowDxfId="34"/>
    <tableColumn id="26" xr3:uid="{A67E0BA3-F83C-479A-8ED8-1171FD9BA558}" name="4/9" dataDxfId="31" totalsRowDxfId="32"/>
    <tableColumn id="27" xr3:uid="{CA4A525F-21E6-42AC-8228-D80136192F75}" name="5/9" dataDxfId="29" totalsRowDxfId="30"/>
    <tableColumn id="28" xr3:uid="{DFAD90EF-3A63-4648-BA49-141DDAD693D7}" name="6/9" dataDxfId="27" totalsRowDxfId="28"/>
    <tableColumn id="29" xr3:uid="{3C236456-6C8B-4E13-8B29-799C1F1BE44C}" name="7/9" dataDxfId="25" totalsRowDxfId="26"/>
    <tableColumn id="30" xr3:uid="{BF66CA98-9B9B-471D-AB9B-5379E67A7ACB}" name="8/9" dataDxfId="23" totalsRowDxfId="24"/>
    <tableColumn id="31" xr3:uid="{8F577881-A955-4A61-8679-F2A62FE0B4AC}" name="9/9" dataDxfId="21" totalsRowDxfId="22"/>
    <tableColumn id="32" xr3:uid="{9A7F991E-6A72-45E4-B839-CB43946C1188}" name="10/9" dataDxfId="19" totalsRowDxfId="20"/>
    <tableColumn id="33" xr3:uid="{B6673493-9122-4388-B721-A6B4A6C28EF2}" name="11/9" dataDxfId="17" totalsRowDxfId="18"/>
    <tableColumn id="34" xr3:uid="{C256A038-9645-41A0-A576-065AEFE76BCB}" name="12/9" dataDxfId="15" totalsRowDxfId="16"/>
    <tableColumn id="35" xr3:uid="{A0052951-A1C9-4948-AFAB-6F6ED45D8709}" name="13/9" dataDxfId="13" totalsRowDxfId="14"/>
    <tableColumn id="36" xr3:uid="{E8C8AC1C-C7BA-466C-8F87-5FE78B335C55}" name="14/9" dataDxfId="11" totalsRowDxfId="12"/>
    <tableColumn id="37" xr3:uid="{D913E5AF-8503-40FB-9350-5BFA9899454F}" name="Total Hrs" dataDxfId="9" totalsRowDxfId="10">
      <calculatedColumnFormula>SUM(Table4678910111213144151617181920212223[[#This Row],[15/8]:[14/9]])</calculatedColumnFormula>
    </tableColumn>
    <tableColumn id="38" xr3:uid="{49FA76AC-0E8E-4199-A1F4-061B76F7E1A6}" name="Hourely Rate (MRU)" dataDxfId="7" totalsRowDxfId="8"/>
    <tableColumn id="39" xr3:uid="{63765213-FA8E-4DDF-8B0C-AF24F2179F04}" name=" Total Cost (MRU)" dataDxfId="5" totalsRowDxfId="6">
      <calculatedColumnFormula>Table4678910111213144151617181920212223[[#This Row],[Total Hrs]]* Table4678910111213144151617181920212223[[#This Row],[Hourely Rate (MRU)]]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935BE6-8EF9-4CCE-8F84-255D99198ADD}">
  <dimension ref="A1:AT20"/>
  <sheetViews>
    <sheetView tabSelected="1" topLeftCell="A2" workbookViewId="0">
      <selection activeCell="B4" sqref="B4"/>
    </sheetView>
  </sheetViews>
  <sheetFormatPr defaultColWidth="11.453125" defaultRowHeight="12.5" x14ac:dyDescent="0.35"/>
  <cols>
    <col min="1" max="1" width="3.1796875" style="1" customWidth="1"/>
    <col min="2" max="2" width="26" style="1" bestFit="1" customWidth="1"/>
    <col min="3" max="3" width="19.90625" style="1" customWidth="1"/>
    <col min="4" max="4" width="46.81640625" style="1" bestFit="1" customWidth="1"/>
    <col min="5" max="5" width="30.08984375" style="1" bestFit="1" customWidth="1"/>
    <col min="6" max="6" width="10.81640625" style="1" customWidth="1"/>
    <col min="7" max="37" width="5.6328125" style="1" customWidth="1"/>
    <col min="38" max="38" width="11.81640625" style="1" bestFit="1" customWidth="1"/>
    <col min="39" max="39" width="21" style="1" customWidth="1"/>
    <col min="40" max="40" width="18.7265625" style="1" customWidth="1"/>
    <col min="41" max="16384" width="11.453125" style="1"/>
  </cols>
  <sheetData>
    <row r="1" spans="1:46" x14ac:dyDescent="0.35"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</row>
    <row r="2" spans="1:46" x14ac:dyDescent="0.3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</row>
    <row r="3" spans="1:46" x14ac:dyDescent="0.35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</row>
    <row r="7" spans="1:46" ht="15.5" x14ac:dyDescent="0.35">
      <c r="B7" s="4" t="s">
        <v>1</v>
      </c>
      <c r="C7" s="4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</row>
    <row r="8" spans="1:46" ht="15.5" x14ac:dyDescent="0.35">
      <c r="B8" s="6" t="s">
        <v>2</v>
      </c>
      <c r="C8" s="6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</row>
    <row r="9" spans="1:46" ht="15.5" x14ac:dyDescent="0.35">
      <c r="B9" s="6" t="s">
        <v>3</v>
      </c>
      <c r="C9" s="6"/>
      <c r="D9" s="7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8"/>
      <c r="AM9" s="8"/>
      <c r="AN9" s="8"/>
    </row>
    <row r="10" spans="1:46" ht="16" thickBot="1" x14ac:dyDescent="0.4">
      <c r="B10" s="9"/>
      <c r="C10" s="9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</row>
    <row r="11" spans="1:46" ht="15.5" x14ac:dyDescent="0.35">
      <c r="B11" s="10" t="s">
        <v>4</v>
      </c>
      <c r="C11" s="11"/>
      <c r="D11" s="11"/>
      <c r="E11" s="11"/>
      <c r="F11" s="12"/>
      <c r="G11" s="13" t="s">
        <v>5</v>
      </c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5"/>
      <c r="AL11" s="5"/>
      <c r="AM11" s="5"/>
      <c r="AN11" s="5"/>
    </row>
    <row r="12" spans="1:46" ht="16" thickBot="1" x14ac:dyDescent="0.4">
      <c r="B12" s="16"/>
      <c r="C12" s="17"/>
      <c r="D12" s="17"/>
      <c r="E12" s="17"/>
      <c r="F12" s="18"/>
      <c r="G12" s="19">
        <v>45505</v>
      </c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1">
        <v>45536</v>
      </c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2"/>
      <c r="AL12" s="23">
        <f>SUMIF(Table4678910111213144151617181920212223[WO No],"&lt;&gt;",Table4678910111213144151617181920212223[Total Hrs])</f>
        <v>0</v>
      </c>
      <c r="AM12" s="24"/>
      <c r="AN12" s="23">
        <f>SUMIF(Table4678910111213144151617181920212223[WO No],"&lt;&gt;",Table4678910111213144151617181920212223[ Total Cost (MRU)])</f>
        <v>0</v>
      </c>
    </row>
    <row r="13" spans="1:46" ht="28" thickBot="1" x14ac:dyDescent="0.4">
      <c r="B13" s="25" t="s">
        <v>6</v>
      </c>
      <c r="C13" s="26" t="s">
        <v>7</v>
      </c>
      <c r="D13" s="27" t="s">
        <v>8</v>
      </c>
      <c r="E13" s="27" t="s">
        <v>9</v>
      </c>
      <c r="F13" s="28" t="s">
        <v>10</v>
      </c>
      <c r="G13" s="29" t="s">
        <v>11</v>
      </c>
      <c r="H13" s="30" t="s">
        <v>12</v>
      </c>
      <c r="I13" s="30" t="s">
        <v>13</v>
      </c>
      <c r="J13" s="30" t="s">
        <v>14</v>
      </c>
      <c r="K13" s="30" t="s">
        <v>15</v>
      </c>
      <c r="L13" s="30" t="s">
        <v>16</v>
      </c>
      <c r="M13" s="30" t="s">
        <v>17</v>
      </c>
      <c r="N13" s="30" t="s">
        <v>18</v>
      </c>
      <c r="O13" s="30" t="s">
        <v>19</v>
      </c>
      <c r="P13" s="30" t="s">
        <v>20</v>
      </c>
      <c r="Q13" s="30" t="s">
        <v>21</v>
      </c>
      <c r="R13" s="30" t="s">
        <v>22</v>
      </c>
      <c r="S13" s="30" t="s">
        <v>23</v>
      </c>
      <c r="T13" s="30" t="s">
        <v>24</v>
      </c>
      <c r="U13" s="30" t="s">
        <v>25</v>
      </c>
      <c r="V13" s="30" t="s">
        <v>26</v>
      </c>
      <c r="W13" s="31" t="s">
        <v>27</v>
      </c>
      <c r="X13" s="32" t="s">
        <v>28</v>
      </c>
      <c r="Y13" s="30" t="s">
        <v>29</v>
      </c>
      <c r="Z13" s="30" t="s">
        <v>30</v>
      </c>
      <c r="AA13" s="30" t="s">
        <v>31</v>
      </c>
      <c r="AB13" s="30" t="s">
        <v>32</v>
      </c>
      <c r="AC13" s="30" t="s">
        <v>33</v>
      </c>
      <c r="AD13" s="30" t="s">
        <v>34</v>
      </c>
      <c r="AE13" s="30" t="s">
        <v>35</v>
      </c>
      <c r="AF13" s="30" t="s">
        <v>36</v>
      </c>
      <c r="AG13" s="30" t="s">
        <v>37</v>
      </c>
      <c r="AH13" s="30" t="s">
        <v>38</v>
      </c>
      <c r="AI13" s="30" t="s">
        <v>39</v>
      </c>
      <c r="AJ13" s="30" t="s">
        <v>40</v>
      </c>
      <c r="AK13" s="31" t="s">
        <v>41</v>
      </c>
      <c r="AL13" s="33" t="s">
        <v>42</v>
      </c>
      <c r="AM13" s="34" t="s">
        <v>43</v>
      </c>
      <c r="AN13" s="35" t="s">
        <v>44</v>
      </c>
    </row>
    <row r="14" spans="1:46" ht="16" thickBot="1" x14ac:dyDescent="0.4">
      <c r="A14" s="36"/>
      <c r="B14" s="37"/>
      <c r="C14" s="38" t="str">
        <f>IF(Table4678910111213144151617181920212223[[#This Row],[Equipment]]="", "",INDEX([1]!Tableau2[#Data],MATCH(Table4678910111213144151617181920212223[[#This Row],[Equipment]],[1]!Tableau2[Equipment],0),MATCH(Table4678910111213144151617181920212223[[#Headers],[Equipment Type]],[1]!Tableau2[#Headers],0)))</f>
        <v/>
      </c>
      <c r="D14" s="39"/>
      <c r="E14" s="38"/>
      <c r="F14" s="40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1"/>
      <c r="AG14" s="41"/>
      <c r="AH14" s="41"/>
      <c r="AI14" s="41"/>
      <c r="AJ14" s="41"/>
      <c r="AK14" s="41"/>
      <c r="AL14" s="42">
        <f>SUM(Table4678910111213144151617181920212223[[#This Row],[15/8]:[14/9]])</f>
        <v>0</v>
      </c>
      <c r="AM14" s="43"/>
      <c r="AN14" s="44">
        <f>Table4678910111213144151617181920212223[[#This Row],[Total Hrs]]* Table4678910111213144151617181920212223[[#This Row],[Hourely Rate (MRU)]]</f>
        <v>0</v>
      </c>
      <c r="AS14" s="1" cm="1">
        <f t="array" ref="AS14">+_xlfn.UNIQUE(Table4678910111213144151617181920212223[WO No])</f>
        <v>0</v>
      </c>
      <c r="AT14" s="1" t="str">
        <f>CONCATENATE(AS14)</f>
        <v>0</v>
      </c>
    </row>
    <row r="15" spans="1:46" ht="16" thickBot="1" x14ac:dyDescent="0.4">
      <c r="B15" s="45" t="s">
        <v>45</v>
      </c>
      <c r="C15" s="46"/>
      <c r="D15" s="46"/>
      <c r="E15" s="46"/>
      <c r="F15" s="47"/>
      <c r="G15" s="48">
        <f>SUM(Table4678910111213144151617181920212223[15/8])</f>
        <v>0</v>
      </c>
      <c r="H15" s="48">
        <f>SUM(Table4678910111213144151617181920212223[16/8])</f>
        <v>0</v>
      </c>
      <c r="I15" s="48">
        <f>SUM(Table4678910111213144151617181920212223[17/8])</f>
        <v>0</v>
      </c>
      <c r="J15" s="48">
        <f>SUM(Table4678910111213144151617181920212223[18/8])</f>
        <v>0</v>
      </c>
      <c r="K15" s="48">
        <f>SUM(Table4678910111213144151617181920212223[19/8])</f>
        <v>0</v>
      </c>
      <c r="L15" s="48">
        <f>SUM(Table4678910111213144151617181920212223[20/8])</f>
        <v>0</v>
      </c>
      <c r="M15" s="48">
        <f>SUM(Table4678910111213144151617181920212223[21/8])</f>
        <v>0</v>
      </c>
      <c r="N15" s="48">
        <f>SUM(Table4678910111213144151617181920212223[22/8])</f>
        <v>0</v>
      </c>
      <c r="O15" s="48">
        <f>SUM(Table4678910111213144151617181920212223[23/8])</f>
        <v>0</v>
      </c>
      <c r="P15" s="48">
        <f>SUM(Table4678910111213144151617181920212223[24/8])</f>
        <v>0</v>
      </c>
      <c r="Q15" s="48">
        <f>SUM(Table4678910111213144151617181920212223[25/8])</f>
        <v>0</v>
      </c>
      <c r="R15" s="48">
        <f>SUM(Table4678910111213144151617181920212223[26/8])</f>
        <v>0</v>
      </c>
      <c r="S15" s="48">
        <f>SUM(Table4678910111213144151617181920212223[27/8])</f>
        <v>0</v>
      </c>
      <c r="T15" s="48">
        <f>SUM(Table4678910111213144151617181920212223[28/8])</f>
        <v>0</v>
      </c>
      <c r="U15" s="48">
        <f>SUM(Table4678910111213144151617181920212223[29/8])</f>
        <v>0</v>
      </c>
      <c r="V15" s="48">
        <f>SUM(Table4678910111213144151617181920212223[30/8])</f>
        <v>0</v>
      </c>
      <c r="W15" s="48">
        <f>SUM(Table4678910111213144151617181920212223[31/8])</f>
        <v>0</v>
      </c>
      <c r="X15" s="48">
        <f>SUM(Table4678910111213144151617181920212223[1/9])</f>
        <v>0</v>
      </c>
      <c r="Y15" s="48">
        <f>SUM(Table4678910111213144151617181920212223[2/9])</f>
        <v>0</v>
      </c>
      <c r="Z15" s="48">
        <f>SUM(Table4678910111213144151617181920212223[3/9])</f>
        <v>0</v>
      </c>
      <c r="AA15" s="48">
        <f>SUM(Table4678910111213144151617181920212223[4/9])</f>
        <v>0</v>
      </c>
      <c r="AB15" s="48">
        <f>SUM(Table4678910111213144151617181920212223[5/9])</f>
        <v>0</v>
      </c>
      <c r="AC15" s="48">
        <f>SUM(Table4678910111213144151617181920212223[6/9])</f>
        <v>0</v>
      </c>
      <c r="AD15" s="48">
        <f>SUM(Table4678910111213144151617181920212223[7/9])</f>
        <v>0</v>
      </c>
      <c r="AE15" s="48">
        <f>SUM(Table4678910111213144151617181920212223[8/9])</f>
        <v>0</v>
      </c>
      <c r="AF15" s="48">
        <f>SUM(Table4678910111213144151617181920212223[9/9])</f>
        <v>0</v>
      </c>
      <c r="AG15" s="48">
        <f>SUM(Table4678910111213144151617181920212223[10/9])</f>
        <v>0</v>
      </c>
      <c r="AH15" s="48">
        <f>SUM(Table4678910111213144151617181920212223[11/9])</f>
        <v>0</v>
      </c>
      <c r="AI15" s="48">
        <f>SUM(Table4678910111213144151617181920212223[12/9])</f>
        <v>0</v>
      </c>
      <c r="AJ15" s="48">
        <f>SUM(Table4678910111213144151617181920212223[13/9])</f>
        <v>0</v>
      </c>
      <c r="AK15" s="48">
        <f>SUM(Table4678910111213144151617181920212223[14/9])</f>
        <v>0</v>
      </c>
      <c r="AL15" s="49">
        <f>SUM(Table4678910111213144151617181920212223[Total Hrs])</f>
        <v>0</v>
      </c>
      <c r="AM15" s="49">
        <f>SUM(Table4678910111213144151617181920212223[Hourely Rate (MRU)])</f>
        <v>0</v>
      </c>
      <c r="AN15" s="50">
        <f>SUM(Table4678910111213144151617181920212223[ Total Cost (MRU)])</f>
        <v>0</v>
      </c>
    </row>
    <row r="17" spans="3:39" ht="18" x14ac:dyDescent="0.35">
      <c r="C17" s="51" t="s">
        <v>46</v>
      </c>
      <c r="D17" s="51"/>
      <c r="E17" s="52"/>
      <c r="F17" s="52"/>
      <c r="AH17" s="53" t="s">
        <v>47</v>
      </c>
      <c r="AI17" s="53"/>
      <c r="AJ17" s="53"/>
      <c r="AK17" s="53"/>
      <c r="AL17" s="53"/>
      <c r="AM17" s="53"/>
    </row>
    <row r="20" spans="3:39" x14ac:dyDescent="0.35">
      <c r="E20" s="1" t="s">
        <v>48</v>
      </c>
    </row>
  </sheetData>
  <mergeCells count="10">
    <mergeCell ref="C17:D17"/>
    <mergeCell ref="AH17:AM17"/>
    <mergeCell ref="B1:AN3"/>
    <mergeCell ref="B7:C7"/>
    <mergeCell ref="B8:C8"/>
    <mergeCell ref="B9:C9"/>
    <mergeCell ref="B11:F12"/>
    <mergeCell ref="G11:AK11"/>
    <mergeCell ref="G12:W12"/>
    <mergeCell ref="X12:AK12"/>
  </mergeCells>
  <conditionalFormatting sqref="G13:AK13">
    <cfRule type="duplicateValues" dxfId="4" priority="5"/>
  </conditionalFormatting>
  <conditionalFormatting sqref="G14:AK14">
    <cfRule type="cellIs" dxfId="3" priority="3" operator="greaterThan">
      <formula>0</formula>
    </cfRule>
  </conditionalFormatting>
  <conditionalFormatting sqref="G14:AK14">
    <cfRule type="cellIs" dxfId="2" priority="2" operator="greaterThan">
      <formula>0</formula>
    </cfRule>
  </conditionalFormatting>
  <conditionalFormatting sqref="AL13:AN13">
    <cfRule type="duplicateValues" dxfId="1" priority="1"/>
  </conditionalFormatting>
  <conditionalFormatting sqref="AM14">
    <cfRule type="cellIs" dxfId="0" priority="4" operator="equal">
      <formula>0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ElHacenAinina</dc:creator>
  <cp:lastModifiedBy>ElHacenAinina</cp:lastModifiedBy>
  <dcterms:created xsi:type="dcterms:W3CDTF">2024-09-01T13:34:38Z</dcterms:created>
  <dcterms:modified xsi:type="dcterms:W3CDTF">2024-09-01T13:38:51Z</dcterms:modified>
</cp:coreProperties>
</file>