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9FD0021F-0A74-4E74-B04A-874FAE5564FA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Feuil1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C3" i="2"/>
  <c r="F10" i="2"/>
  <c r="F9" i="2"/>
  <c r="F8" i="2"/>
  <c r="F7" i="2"/>
  <c r="L7" i="1"/>
  <c r="N7" i="1"/>
  <c r="P14" i="1"/>
  <c r="P13" i="1"/>
  <c r="P12" i="1"/>
  <c r="P7" i="1" s="1"/>
  <c r="O7" i="1" s="1"/>
  <c r="P11" i="1"/>
  <c r="Q7" i="1" l="1"/>
  <c r="E3" i="2"/>
  <c r="D3" i="2" s="1"/>
  <c r="M7" i="1"/>
  <c r="F3" i="2"/>
  <c r="B3" i="2"/>
  <c r="G11" i="1"/>
  <c r="E16" i="1"/>
  <c r="I13" i="1"/>
  <c r="H14" i="1"/>
  <c r="G13" i="1"/>
  <c r="H12" i="1"/>
  <c r="I14" i="1" l="1"/>
  <c r="G16" i="1"/>
  <c r="F16" i="1" s="1"/>
  <c r="H16" i="1"/>
  <c r="J16" i="1" l="1"/>
</calcChain>
</file>

<file path=xl/sharedStrings.xml><?xml version="1.0" encoding="utf-8"?>
<sst xmlns="http://schemas.openxmlformats.org/spreadsheetml/2006/main" count="74" uniqueCount="45">
  <si>
    <t>Date</t>
  </si>
  <si>
    <t>Compteur</t>
  </si>
  <si>
    <t>Libellé</t>
  </si>
  <si>
    <t>Qte</t>
  </si>
  <si>
    <t xml:space="preserve">Total </t>
  </si>
  <si>
    <t>Solde de l'année dernière</t>
  </si>
  <si>
    <t>Solde Migros avant livraison</t>
  </si>
  <si>
    <t>Solde litres</t>
  </si>
  <si>
    <t>Utilisée</t>
  </si>
  <si>
    <t>Fin de Saison (1)</t>
  </si>
  <si>
    <t>Prix %</t>
  </si>
  <si>
    <t>Livraison Migros</t>
  </si>
  <si>
    <t>1) Date</t>
  </si>
  <si>
    <t>2) Compteur</t>
  </si>
  <si>
    <t xml:space="preserve">3) libellé (Solde-Livraison-Solde avant livraison-Fin de la saison-Test </t>
  </si>
  <si>
    <t>si Libellé = Solde Remplir (date/Compteur/quantité/prix %) mettre a jours (total/Solde litres)</t>
  </si>
  <si>
    <t>si libellé = Solde avant livraison remplir (date/compteur/quantité) mettre a jours (Qte utilisée et solde litres)</t>
  </si>
  <si>
    <t>si libellé = livraison remplir (date/compteur/Qte/Prix %/Total/Solde litres)</t>
  </si>
  <si>
    <t>si libellé = Fin de saison remplir (date7/compteur/) mettre a jours (Qte utilisée et solde litres)</t>
  </si>
  <si>
    <t>Bonjour tout le monde. Qui pourrais aider un novice d'Excel</t>
  </si>
  <si>
    <t>Je ne sais pas si mes explication sont assez explicite. En Basic j'aurais été capable de le faire mais actuellement impossible à gérer.</t>
  </si>
  <si>
    <t>Saisies</t>
  </si>
  <si>
    <t>Ensuite finaliser le décompte totaux (Quantitée/calculer le prix en% litre moyen "(Total/Utilisé)*100)</t>
  </si>
  <si>
    <r>
      <rPr>
        <b/>
        <sz val="11"/>
        <color theme="1"/>
        <rFont val="Aptos Narrow"/>
        <family val="2"/>
        <scheme val="minor"/>
      </rPr>
      <t>J'aimerais faire un formulaire</t>
    </r>
    <r>
      <rPr>
        <sz val="11"/>
        <color theme="1"/>
        <rFont val="Aptos Narrow"/>
        <family val="2"/>
        <scheme val="minor"/>
      </rPr>
      <t xml:space="preserve"> qui me remplisse un tableau comme exemple ci-joint. Je suis complètement incapable de faire quoique ce soit. Je cherche une bonne âme qui pourrait me le faire.</t>
    </r>
  </si>
  <si>
    <t>Remplissage du tableau</t>
  </si>
  <si>
    <t>Finalisation du décompte</t>
  </si>
  <si>
    <t>Affichage avec fond couleur (Verte) Compteur/ Prix % /Utilisée/ cout)  C32-F34-H34-J34  comme dans l'exemple</t>
  </si>
  <si>
    <t>solde</t>
  </si>
  <si>
    <t>solde avant livraison</t>
  </si>
  <si>
    <t>Qté Utilisée</t>
  </si>
  <si>
    <t>Livraison</t>
  </si>
  <si>
    <t>fin de saison</t>
  </si>
  <si>
    <t>Qté livrée</t>
  </si>
  <si>
    <t>prix% moyen</t>
  </si>
  <si>
    <t>Factures</t>
  </si>
  <si>
    <t>Solde Litres</t>
  </si>
  <si>
    <t>Total Consommé</t>
  </si>
  <si>
    <t>Tableau général</t>
  </si>
  <si>
    <t>Tableau récapitulatif</t>
  </si>
  <si>
    <t>Solde</t>
  </si>
  <si>
    <t>Solde avant livraison</t>
  </si>
  <si>
    <t>Fin de saison</t>
  </si>
  <si>
    <t>Liste Libellés</t>
  </si>
  <si>
    <t>Faux les deux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</si>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</sst>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/>
      <top style="thick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1" fontId="1" fillId="3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2" fontId="1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1" fillId="3" borderId="0" xfId="0" applyNumberFormat="1" applyFont="1" applyFill="1"/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4" fontId="1" fillId="2" borderId="0" xfId="0" applyNumberFormat="1" applyFont="1" applyFill="1" applyAlignment="1">
      <alignment horizontal="left"/>
    </xf>
    <xf numFmtId="2" fontId="0" fillId="0" borderId="0" xfId="0" applyNumberFormat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4" borderId="0" xfId="0" applyFont="1" applyFill="1"/>
    <xf numFmtId="0" fontId="1" fillId="0" borderId="0" xfId="0" applyFont="1"/>
    <xf numFmtId="0" fontId="1" fillId="0" borderId="3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19" formatCode="dd/mm/yyyy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632460</xdr:colOff>
      <xdr:row>8</xdr:row>
      <xdr:rowOff>129540</xdr:rowOff>
    </xdr:from>
    <xdr:to>
      <xdr:col>13</xdr:col>
      <xdr:colOff>7620</xdr:colOff>
      <xdr:row>17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576060" y="1562100"/>
          <a:ext cx="5821680" cy="14782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  <a:br>
            <a:rPr lang="fr-FR" sz="1100"/>
          </a:br>
          <a:r>
            <a:rPr lang="fr-FR" sz="1100"/>
            <a:t>-Saisir</a:t>
          </a:r>
          <a:r>
            <a:rPr lang="fr-FR" sz="1100" baseline="0"/>
            <a:t> les dates en colonne A</a:t>
          </a:r>
        </a:p>
        <a:p>
          <a:r>
            <a:rPr lang="fr-FR" sz="1100" baseline="0"/>
            <a:t>-Saisir les compteurs en colonne B</a:t>
          </a:r>
        </a:p>
        <a:p>
          <a:r>
            <a:rPr lang="fr-FR" sz="1100" baseline="0"/>
            <a:t>-Saisir les libellés en colonne C avec la liste déroulante</a:t>
          </a:r>
        </a:p>
        <a:p>
          <a:r>
            <a:rPr lang="fr-FR" sz="1100" baseline="0"/>
            <a:t>-Saisir la Qté livrée en colonne d si libellé = Solde ou Livraison</a:t>
          </a:r>
        </a:p>
        <a:p>
          <a:r>
            <a:rPr lang="fr-FR" sz="1100" baseline="0"/>
            <a:t>-Saisir le Prix% en colonne E si libellé = Solde ou Livraison</a:t>
          </a:r>
        </a:p>
        <a:p>
          <a:r>
            <a:rPr lang="fr-FR" sz="1100" b="1" i="1" baseline="0">
              <a:solidFill>
                <a:srgbClr val="FF0000"/>
              </a:solidFill>
            </a:rPr>
            <a:t>Le tableau récapitulatif se met à jour à chaque enregistrement.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K10:P14" totalsRowShown="0">
  <autoFilter ref="K10:P14" xr:uid="{00000000-0009-0000-0100-000001000000}"/>
  <tableColumns count="6">
    <tableColumn id="1" xr3:uid="{00000000-0010-0000-0000-000001000000}" name="Date" dataDxfId="5"/>
    <tableColumn id="2" xr3:uid="{00000000-0010-0000-0000-000002000000}" name="Compteur"/>
    <tableColumn id="3" xr3:uid="{00000000-0010-0000-0000-000003000000}" name="Libellé"/>
    <tableColumn id="4" xr3:uid="{00000000-0010-0000-0000-000004000000}" name="Qte"/>
    <tableColumn id="5" xr3:uid="{00000000-0010-0000-0000-000005000000}" name="Prix %" dataDxfId="4"/>
    <tableColumn id="6" xr3:uid="{00000000-0010-0000-0000-000006000000}" name="Total " dataDxfId="3">
      <calculatedColumnFormula>Tableau1[[#This Row],[Qte]]*Tableau1[[#This Row],[Prix %]]/100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onso" displayName="T_Conso" ref="A6:F10" totalsRowShown="0">
  <autoFilter ref="A6:F10" xr:uid="{00000000-0009-0000-0100-000002000000}"/>
  <tableColumns count="6">
    <tableColumn id="1" xr3:uid="{00000000-0010-0000-0100-000001000000}" name="Date" dataDxfId="2"/>
    <tableColumn id="2" xr3:uid="{00000000-0010-0000-0100-000002000000}" name="Compteur"/>
    <tableColumn id="3" xr3:uid="{00000000-0010-0000-0100-000003000000}" name="Libellé"/>
    <tableColumn id="4" xr3:uid="{00000000-0010-0000-0100-000004000000}" name="Qte"/>
    <tableColumn id="5" xr3:uid="{00000000-0010-0000-0100-000005000000}" name="Prix %" dataDxfId="1"/>
    <tableColumn id="6" xr3:uid="{00000000-0010-0000-0100-000006000000}" name="Total " dataDxfId="0">
      <calculatedColumnFormula>T_Conso[[#This Row],[Qte]]*T_Conso[[#This Row],[Prix %]]/100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Libellés" displayName="T_Libellés" ref="J1:J5" totalsRowShown="0">
  <autoFilter ref="J1:J5" xr:uid="{00000000-0009-0000-0100-000003000000}"/>
  <tableColumns count="1">
    <tableColumn id="1" xr3:uid="{00000000-0010-0000-0200-000001000000}" name="Liste Libell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0"/>
  <sheetViews>
    <sheetView topLeftCell="C1" zoomScale="90" zoomScaleNormal="90" workbookViewId="0">
      <selection activeCell="L7" sqref="L7"/>
    </sheetView>
  </sheetViews>
  <sheetFormatPr baseColWidth="10" defaultRowHeight="15" x14ac:dyDescent="0.25"/>
  <cols>
    <col min="2" max="2" width="12.7109375" style="1" bestFit="1" customWidth="1"/>
    <col min="3" max="3" width="13" style="1" customWidth="1"/>
    <col min="4" max="4" width="29.7109375" customWidth="1"/>
    <col min="5" max="6" width="11.7109375" customWidth="1"/>
    <col min="7" max="7" width="11.7109375" style="1" customWidth="1"/>
    <col min="8" max="8" width="11.7109375" style="3" customWidth="1"/>
    <col min="9" max="10" width="11.7109375" customWidth="1"/>
    <col min="11" max="11" width="10.140625" customWidth="1"/>
    <col min="12" max="12" width="12.85546875" customWidth="1"/>
    <col min="13" max="13" width="11.7109375" customWidth="1"/>
    <col min="17" max="17" width="14.28515625" customWidth="1"/>
  </cols>
  <sheetData>
    <row r="2" spans="2:17" x14ac:dyDescent="0.25">
      <c r="B2" s="16" t="s">
        <v>19</v>
      </c>
    </row>
    <row r="3" spans="2:17" x14ac:dyDescent="0.25">
      <c r="B3" s="16"/>
    </row>
    <row r="4" spans="2:17" x14ac:dyDescent="0.25">
      <c r="B4" s="22" t="s">
        <v>23</v>
      </c>
      <c r="C4" s="21"/>
    </row>
    <row r="5" spans="2:17" ht="15.75" thickBot="1" x14ac:dyDescent="0.3">
      <c r="B5" s="16" t="s">
        <v>20</v>
      </c>
    </row>
    <row r="6" spans="2:17" ht="15.75" thickTop="1" x14ac:dyDescent="0.25">
      <c r="L6" s="26" t="s">
        <v>29</v>
      </c>
      <c r="M6" s="27" t="s">
        <v>35</v>
      </c>
      <c r="N6" s="27" t="s">
        <v>32</v>
      </c>
      <c r="O6" s="27" t="s">
        <v>33</v>
      </c>
      <c r="P6" s="31" t="s">
        <v>34</v>
      </c>
      <c r="Q6" s="33" t="s">
        <v>36</v>
      </c>
    </row>
    <row r="7" spans="2:17" ht="15.75" thickBot="1" x14ac:dyDescent="0.3">
      <c r="L7" s="28">
        <f>MAX(Tableau1[Compteur])-L11</f>
        <v>2088</v>
      </c>
      <c r="M7" s="29">
        <f>SUM(Tableau1[Qte])-L7</f>
        <v>4474</v>
      </c>
      <c r="N7" s="29">
        <f>SUM(Tableau1[Qte])</f>
        <v>6562</v>
      </c>
      <c r="O7" s="30">
        <f>P7/N7*100</f>
        <v>104.13878085949406</v>
      </c>
      <c r="P7" s="32">
        <f>SUM(Tableau1[[Total ]])</f>
        <v>6833.5868</v>
      </c>
      <c r="Q7" s="34">
        <f>L7*O7/100</f>
        <v>2174.4177443462358</v>
      </c>
    </row>
    <row r="8" spans="2:17" ht="15.75" thickTop="1" x14ac:dyDescent="0.25"/>
    <row r="10" spans="2:17" x14ac:dyDescent="0.25">
      <c r="B10" s="4" t="s">
        <v>0</v>
      </c>
      <c r="C10" s="4" t="s">
        <v>1</v>
      </c>
      <c r="D10" s="5" t="s">
        <v>2</v>
      </c>
      <c r="E10" s="4" t="s">
        <v>3</v>
      </c>
      <c r="F10" s="8" t="s">
        <v>10</v>
      </c>
      <c r="G10" s="8" t="s">
        <v>4</v>
      </c>
      <c r="H10" s="4" t="s">
        <v>8</v>
      </c>
      <c r="I10" s="6" t="s">
        <v>7</v>
      </c>
      <c r="K10" s="4" t="s">
        <v>0</v>
      </c>
      <c r="L10" s="4" t="s">
        <v>1</v>
      </c>
      <c r="M10" s="5" t="s">
        <v>2</v>
      </c>
      <c r="N10" s="4" t="s">
        <v>3</v>
      </c>
      <c r="O10" s="8" t="s">
        <v>10</v>
      </c>
      <c r="P10" s="8" t="s">
        <v>4</v>
      </c>
    </row>
    <row r="11" spans="2:17" x14ac:dyDescent="0.25">
      <c r="B11" s="7">
        <v>45681</v>
      </c>
      <c r="C11" s="1">
        <v>80759</v>
      </c>
      <c r="D11" t="s">
        <v>5</v>
      </c>
      <c r="E11" s="1">
        <v>2563</v>
      </c>
      <c r="F11" s="2">
        <v>103.7</v>
      </c>
      <c r="G11" s="10">
        <f>(E11*F11)/100</f>
        <v>2657.8310000000001</v>
      </c>
      <c r="H11" s="11"/>
      <c r="I11" s="3">
        <v>2563</v>
      </c>
      <c r="K11" s="25">
        <v>45681</v>
      </c>
      <c r="L11">
        <v>80759</v>
      </c>
      <c r="M11" t="s">
        <v>27</v>
      </c>
      <c r="N11">
        <v>2563</v>
      </c>
      <c r="O11" s="24">
        <v>103.7</v>
      </c>
      <c r="P11" s="24">
        <f>Tableau1[[#This Row],[Qte]]*Tableau1[[#This Row],[Prix %]]/100</f>
        <v>2657.8310000000001</v>
      </c>
    </row>
    <row r="12" spans="2:17" x14ac:dyDescent="0.25">
      <c r="B12" s="7">
        <v>45681</v>
      </c>
      <c r="C12" s="1">
        <v>82847</v>
      </c>
      <c r="D12" t="s">
        <v>6</v>
      </c>
      <c r="E12" s="1"/>
      <c r="F12" s="2"/>
      <c r="G12" s="10"/>
      <c r="H12" s="11">
        <f>C12-C11</f>
        <v>2088</v>
      </c>
      <c r="I12" s="3">
        <v>1400</v>
      </c>
      <c r="K12" s="25">
        <v>45681</v>
      </c>
      <c r="L12">
        <v>82847</v>
      </c>
      <c r="M12" t="s">
        <v>28</v>
      </c>
      <c r="O12" s="24"/>
      <c r="P12" s="24">
        <f>Tableau1[[#This Row],[Qte]]*Tableau1[[#This Row],[Prix %]]/100</f>
        <v>0</v>
      </c>
    </row>
    <row r="13" spans="2:17" x14ac:dyDescent="0.25">
      <c r="B13" s="7">
        <v>45681</v>
      </c>
      <c r="C13" s="1">
        <v>82847</v>
      </c>
      <c r="D13" t="s">
        <v>11</v>
      </c>
      <c r="E13" s="1">
        <v>3999</v>
      </c>
      <c r="F13" s="2">
        <v>104.42</v>
      </c>
      <c r="G13" s="10">
        <f t="shared" ref="G13" si="0">(E13*F13)/100</f>
        <v>4175.7557999999999</v>
      </c>
      <c r="H13" s="11"/>
      <c r="I13" s="3">
        <f>I12+E13</f>
        <v>5399</v>
      </c>
      <c r="K13" s="25">
        <v>45681</v>
      </c>
      <c r="L13">
        <v>82847</v>
      </c>
      <c r="M13" t="s">
        <v>30</v>
      </c>
      <c r="N13">
        <v>3999</v>
      </c>
      <c r="O13" s="24">
        <v>104.42</v>
      </c>
      <c r="P13" s="24">
        <f>Tableau1[[#This Row],[Qte]]*Tableau1[[#This Row],[Prix %]]/100</f>
        <v>4175.7557999999999</v>
      </c>
    </row>
    <row r="14" spans="2:17" x14ac:dyDescent="0.25">
      <c r="B14" s="7">
        <v>45808</v>
      </c>
      <c r="C14" s="14">
        <v>82847</v>
      </c>
      <c r="D14" t="s">
        <v>9</v>
      </c>
      <c r="E14" s="1"/>
      <c r="F14" s="2"/>
      <c r="G14" s="10"/>
      <c r="H14" s="11">
        <f>C14-C13</f>
        <v>0</v>
      </c>
      <c r="I14" s="3">
        <f>I13-H14</f>
        <v>5399</v>
      </c>
      <c r="K14" s="25">
        <v>45808</v>
      </c>
      <c r="L14">
        <v>82847</v>
      </c>
      <c r="M14" t="s">
        <v>31</v>
      </c>
      <c r="O14" s="24"/>
      <c r="P14" s="24">
        <f>Tableau1[[#This Row],[Qte]]*Tableau1[[#This Row],[Prix %]]/100</f>
        <v>0</v>
      </c>
    </row>
    <row r="15" spans="2:17" x14ac:dyDescent="0.25">
      <c r="B15" s="7"/>
      <c r="E15" s="1"/>
      <c r="F15" s="2"/>
      <c r="G15" s="2"/>
      <c r="I15" s="1"/>
    </row>
    <row r="16" spans="2:17" x14ac:dyDescent="0.25">
      <c r="B16" s="7"/>
      <c r="E16" s="1">
        <f>SUM(E11:E15)</f>
        <v>6562</v>
      </c>
      <c r="F16" s="12">
        <f>G16/E16*100</f>
        <v>104.13878085949406</v>
      </c>
      <c r="G16" s="2">
        <f t="shared" ref="G16" si="1">SUM(G11:G15)</f>
        <v>6833.5868</v>
      </c>
      <c r="H16" s="9">
        <f>SUM(H11:H15)</f>
        <v>2088</v>
      </c>
      <c r="I16" s="1"/>
      <c r="J16" s="13">
        <f>H16*(F16/100)</f>
        <v>2174.4177443462358</v>
      </c>
    </row>
    <row r="17" spans="2:9" x14ac:dyDescent="0.25">
      <c r="B17" s="7"/>
      <c r="E17" s="1"/>
      <c r="F17" s="2"/>
      <c r="G17" s="2"/>
      <c r="I17" s="1"/>
    </row>
    <row r="18" spans="2:9" x14ac:dyDescent="0.25">
      <c r="B18" s="7"/>
      <c r="E18" s="1"/>
      <c r="F18" s="2"/>
      <c r="G18" s="2"/>
      <c r="I18" s="1"/>
    </row>
    <row r="19" spans="2:9" x14ac:dyDescent="0.25">
      <c r="B19" s="7"/>
      <c r="E19" s="1"/>
      <c r="F19" s="2"/>
      <c r="G19" s="2"/>
      <c r="I19" s="1"/>
    </row>
    <row r="20" spans="2:9" x14ac:dyDescent="0.25">
      <c r="B20" s="20" t="s">
        <v>21</v>
      </c>
      <c r="E20" s="1"/>
      <c r="F20" s="2"/>
      <c r="G20" s="2"/>
      <c r="I20" s="1"/>
    </row>
    <row r="21" spans="2:9" x14ac:dyDescent="0.25">
      <c r="E21" s="1"/>
      <c r="F21" s="2"/>
      <c r="G21" s="2"/>
      <c r="I21" s="1"/>
    </row>
    <row r="22" spans="2:9" x14ac:dyDescent="0.25">
      <c r="B22" s="15" t="s">
        <v>12</v>
      </c>
      <c r="E22" s="1"/>
      <c r="F22" s="2"/>
      <c r="G22" s="2"/>
      <c r="I22" s="1"/>
    </row>
    <row r="23" spans="2:9" x14ac:dyDescent="0.25">
      <c r="B23" s="16" t="s">
        <v>13</v>
      </c>
      <c r="E23" s="1"/>
      <c r="F23" s="2"/>
      <c r="G23" s="2"/>
      <c r="I23" s="1"/>
    </row>
    <row r="24" spans="2:9" x14ac:dyDescent="0.25">
      <c r="B24" s="15" t="s">
        <v>14</v>
      </c>
      <c r="E24" s="1"/>
      <c r="F24" s="2"/>
      <c r="G24" s="2"/>
      <c r="I24" s="1"/>
    </row>
    <row r="25" spans="2:9" x14ac:dyDescent="0.25">
      <c r="B25" s="17"/>
      <c r="E25" s="1"/>
      <c r="F25" s="1"/>
      <c r="G25" s="2"/>
      <c r="I25" s="1"/>
    </row>
    <row r="26" spans="2:9" x14ac:dyDescent="0.25">
      <c r="B26" s="23" t="s">
        <v>24</v>
      </c>
      <c r="E26" s="1"/>
      <c r="F26" s="1"/>
      <c r="G26" s="2"/>
      <c r="I26" s="1"/>
    </row>
    <row r="27" spans="2:9" x14ac:dyDescent="0.25">
      <c r="B27" s="17"/>
      <c r="E27" s="1"/>
      <c r="F27" s="1"/>
      <c r="G27" s="2"/>
      <c r="I27" s="1"/>
    </row>
    <row r="28" spans="2:9" x14ac:dyDescent="0.25">
      <c r="B28" s="17" t="s">
        <v>15</v>
      </c>
      <c r="G28" s="2"/>
      <c r="I28" s="1"/>
    </row>
    <row r="29" spans="2:9" x14ac:dyDescent="0.25">
      <c r="B29" s="17"/>
      <c r="I29" s="1"/>
    </row>
    <row r="30" spans="2:9" x14ac:dyDescent="0.25">
      <c r="B30" s="17" t="s">
        <v>16</v>
      </c>
    </row>
    <row r="31" spans="2:9" x14ac:dyDescent="0.25">
      <c r="B31" s="18"/>
    </row>
    <row r="32" spans="2:9" x14ac:dyDescent="0.25">
      <c r="B32" s="16" t="s">
        <v>17</v>
      </c>
    </row>
    <row r="33" spans="1:2" x14ac:dyDescent="0.25">
      <c r="B33" s="16"/>
    </row>
    <row r="34" spans="1:2" x14ac:dyDescent="0.25">
      <c r="B34" s="16" t="s">
        <v>18</v>
      </c>
    </row>
    <row r="35" spans="1:2" x14ac:dyDescent="0.25">
      <c r="B35" s="16"/>
    </row>
    <row r="36" spans="1:2" x14ac:dyDescent="0.25">
      <c r="B36" s="19" t="s">
        <v>25</v>
      </c>
    </row>
    <row r="37" spans="1:2" x14ac:dyDescent="0.25">
      <c r="B37" s="16"/>
    </row>
    <row r="38" spans="1:2" x14ac:dyDescent="0.25">
      <c r="A38" s="1"/>
      <c r="B38" s="16" t="s">
        <v>22</v>
      </c>
    </row>
    <row r="40" spans="1:2" x14ac:dyDescent="0.25">
      <c r="B40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tabSelected="1" workbookViewId="0">
      <selection activeCell="B11" sqref="B11"/>
    </sheetView>
  </sheetViews>
  <sheetFormatPr baseColWidth="10" defaultRowHeight="15" x14ac:dyDescent="0.25"/>
  <cols>
    <col min="3" max="3" width="17.42578125" customWidth="1"/>
    <col min="6" max="6" width="15.7109375" customWidth="1"/>
    <col min="10" max="10" width="17.42578125" customWidth="1"/>
  </cols>
  <sheetData>
    <row r="1" spans="1:10" ht="15.75" thickBot="1" x14ac:dyDescent="0.3">
      <c r="A1" s="36" t="s">
        <v>38</v>
      </c>
      <c r="B1" s="36"/>
      <c r="C1" s="36"/>
      <c r="D1" s="36"/>
      <c r="E1" s="36"/>
      <c r="F1" s="36"/>
      <c r="J1" t="s">
        <v>42</v>
      </c>
    </row>
    <row r="2" spans="1:10" ht="15.75" thickTop="1" x14ac:dyDescent="0.25">
      <c r="A2" s="26" t="s">
        <v>29</v>
      </c>
      <c r="B2" s="27" t="s">
        <v>35</v>
      </c>
      <c r="C2" s="27" t="s">
        <v>32</v>
      </c>
      <c r="D2" s="27" t="s">
        <v>33</v>
      </c>
      <c r="E2" s="31" t="s">
        <v>34</v>
      </c>
      <c r="F2" s="33" t="s">
        <v>36</v>
      </c>
      <c r="J2" t="s">
        <v>39</v>
      </c>
    </row>
    <row r="3" spans="1:10" ht="15.75" thickBot="1" x14ac:dyDescent="0.3">
      <c r="A3" s="28">
        <f>MAX(Tableau1[Compteur])-B7</f>
        <v>2088</v>
      </c>
      <c r="B3" s="29">
        <f>SUM(Tableau1[Qte])-A3</f>
        <v>4474</v>
      </c>
      <c r="C3" s="29">
        <f>SUM(Tableau1[Qte])</f>
        <v>6562</v>
      </c>
      <c r="D3" s="30">
        <f>E3/C3*100</f>
        <v>104.13878085949406</v>
      </c>
      <c r="E3" s="32">
        <f>SUM(Tableau1[[Total ]])</f>
        <v>6833.5868</v>
      </c>
      <c r="F3" s="34">
        <f>A3*D3/100</f>
        <v>2174.4177443462358</v>
      </c>
      <c r="J3" t="s">
        <v>40</v>
      </c>
    </row>
    <row r="4" spans="1:10" ht="15.75" thickTop="1" x14ac:dyDescent="0.25">
      <c r="J4" t="s">
        <v>30</v>
      </c>
    </row>
    <row r="5" spans="1:10" x14ac:dyDescent="0.25">
      <c r="A5" s="35" t="s">
        <v>37</v>
      </c>
      <c r="B5" s="35"/>
      <c r="C5" s="35"/>
      <c r="D5" s="35"/>
      <c r="E5" s="35"/>
      <c r="F5" s="35"/>
      <c r="J5" t="s">
        <v>41</v>
      </c>
    </row>
    <row r="6" spans="1:10" x14ac:dyDescent="0.25">
      <c r="A6" s="4" t="s">
        <v>0</v>
      </c>
      <c r="B6" s="4" t="s">
        <v>1</v>
      </c>
      <c r="C6" s="5" t="s">
        <v>2</v>
      </c>
      <c r="D6" s="4" t="s">
        <v>3</v>
      </c>
      <c r="E6" s="8" t="s">
        <v>10</v>
      </c>
      <c r="F6" s="8" t="s">
        <v>4</v>
      </c>
    </row>
    <row r="7" spans="1:10" x14ac:dyDescent="0.25">
      <c r="A7" s="25">
        <v>45681</v>
      </c>
      <c r="B7">
        <v>80759</v>
      </c>
      <c r="C7" t="s">
        <v>39</v>
      </c>
      <c r="D7">
        <v>2563</v>
      </c>
      <c r="E7" s="24">
        <v>103.7</v>
      </c>
      <c r="F7" s="24">
        <f>T_Conso[[#This Row],[Qte]]*T_Conso[[#This Row],[Prix %]]/100</f>
        <v>2657.8310000000001</v>
      </c>
    </row>
    <row r="8" spans="1:10" x14ac:dyDescent="0.25">
      <c r="A8" s="25">
        <v>45681</v>
      </c>
      <c r="B8">
        <v>82847</v>
      </c>
      <c r="C8" t="s">
        <v>40</v>
      </c>
      <c r="E8" s="24"/>
      <c r="F8" s="24">
        <f>T_Conso[[#This Row],[Qte]]*T_Conso[[#This Row],[Prix %]]/100</f>
        <v>0</v>
      </c>
    </row>
    <row r="9" spans="1:10" x14ac:dyDescent="0.25">
      <c r="A9" s="25">
        <v>45681</v>
      </c>
      <c r="B9">
        <v>82847</v>
      </c>
      <c r="C9" t="s">
        <v>30</v>
      </c>
      <c r="D9">
        <v>3999</v>
      </c>
      <c r="E9" s="24">
        <v>104.42</v>
      </c>
      <c r="F9" s="24">
        <f>T_Conso[[#This Row],[Qte]]*T_Conso[[#This Row],[Prix %]]/100</f>
        <v>4175.7557999999999</v>
      </c>
    </row>
    <row r="10" spans="1:10" x14ac:dyDescent="0.25">
      <c r="A10" s="25">
        <v>45808</v>
      </c>
      <c r="B10">
        <v>87022</v>
      </c>
      <c r="C10" t="s">
        <v>41</v>
      </c>
      <c r="E10" s="24"/>
      <c r="F10" s="24">
        <f>T_Conso[[#This Row],[Qte]]*T_Conso[[#This Row],[Prix %]]/100</f>
        <v>0</v>
      </c>
    </row>
    <row r="12" spans="1:10" x14ac:dyDescent="0.25">
      <c r="F12" s="24"/>
    </row>
    <row r="19" spans="1:5" ht="15.75" thickBot="1" x14ac:dyDescent="0.3"/>
    <row r="20" spans="1:5" ht="15.75" thickTop="1" x14ac:dyDescent="0.25">
      <c r="A20" s="37" t="s">
        <v>29</v>
      </c>
      <c r="B20" s="38" t="s">
        <v>35</v>
      </c>
      <c r="C20" s="39" t="s">
        <v>43</v>
      </c>
      <c r="D20" s="40"/>
      <c r="E20" s="40"/>
    </row>
    <row r="21" spans="1:5" ht="15.75" thickBot="1" x14ac:dyDescent="0.3">
      <c r="A21" s="40"/>
      <c r="B21" s="40"/>
      <c r="C21" s="40"/>
      <c r="D21" s="40"/>
      <c r="E21" s="40"/>
    </row>
    <row r="22" spans="1:5" ht="15.75" thickTop="1" x14ac:dyDescent="0.25">
      <c r="A22" s="41" t="s">
        <v>36</v>
      </c>
      <c r="B22" s="40"/>
      <c r="C22" s="39" t="b">
        <v>0</v>
      </c>
      <c r="D22" s="40"/>
      <c r="E22" s="40"/>
    </row>
    <row r="23" spans="1:5" x14ac:dyDescent="0.25">
      <c r="A23" s="40"/>
      <c r="B23" s="40"/>
      <c r="C23" s="40"/>
      <c r="D23" s="40"/>
      <c r="E23" s="40"/>
    </row>
    <row r="24" spans="1:5" ht="15.75" thickBot="1" x14ac:dyDescent="0.3">
      <c r="A24" s="40"/>
      <c r="B24" s="40"/>
      <c r="C24" s="40"/>
      <c r="D24" s="40"/>
      <c r="E24" s="40"/>
    </row>
    <row r="25" spans="1:5" ht="15.75" thickTop="1" x14ac:dyDescent="0.25">
      <c r="A25" s="42" t="s">
        <v>32</v>
      </c>
      <c r="B25" s="42" t="s">
        <v>33</v>
      </c>
      <c r="C25" s="43" t="s">
        <v>34</v>
      </c>
      <c r="D25" s="40"/>
      <c r="E25" s="44" t="s">
        <v>44</v>
      </c>
    </row>
  </sheetData>
  <mergeCells count="2">
    <mergeCell ref="A5:F5"/>
    <mergeCell ref="A1:F1"/>
  </mergeCells>
  <dataValidations count="1">
    <dataValidation type="list" allowBlank="1" showInputMessage="1" showErrorMessage="1" sqref="C7:C10" xr:uid="{00000000-0002-0000-0100-000000000000}">
      <formula1>$J$2:$J$5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2025-04-18T12:59:50Z</dcterms:created>
  <dcterms:modified xsi:type="dcterms:W3CDTF">2025-04-26T15:22:11Z</dcterms:modified>
</cp:coreProperties>
</file>