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NoBackup\Projets\Calcul CRI\"/>
    </mc:Choice>
  </mc:AlternateContent>
  <xr:revisionPtr revIDLastSave="0" documentId="8_{BD9C0B49-3A2D-4064-80D4-6CACA24FD9F8}" xr6:coauthVersionLast="47" xr6:coauthVersionMax="47" xr10:uidLastSave="{00000000-0000-0000-0000-000000000000}"/>
  <bookViews>
    <workbookView xWindow="-120" yWindow="-120" windowWidth="29040" windowHeight="15840" activeTab="1" xr2:uid="{03E3453A-60FB-4D0A-A97C-97147E5BAB0B}"/>
  </bookViews>
  <sheets>
    <sheet name="Quotidien" sheetId="1" r:id="rId1"/>
    <sheet name="Hebdo" sheetId="2" r:id="rId2"/>
    <sheet name="Calcul CRI" sheetId="3" r:id="rId3"/>
  </sheets>
  <functionGroups builtInGroupCount="19"/>
  <definedNames>
    <definedName name="_xlnm._FilterDatabase" localSheetId="0" hidden="1">Quotidien!$A$1:$F$1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4" i="2" l="1"/>
  <c r="D629" i="2"/>
  <c r="F629" i="2"/>
  <c r="F624" i="2"/>
  <c r="E624" i="2"/>
  <c r="E629" i="2"/>
  <c r="G1740" i="1"/>
  <c r="G1747" i="1"/>
  <c r="K1748" i="1"/>
  <c r="K1749" i="1"/>
  <c r="G1749" i="1"/>
  <c r="I1756" i="1"/>
  <c r="G1756" i="1"/>
  <c r="E1756" i="1"/>
  <c r="D1756" i="1"/>
  <c r="C1756" i="1"/>
  <c r="B1756" i="1"/>
  <c r="E1755" i="1"/>
  <c r="D1755" i="1"/>
  <c r="C1755" i="1"/>
  <c r="B1755" i="1"/>
  <c r="E1754" i="1"/>
  <c r="D1754" i="1" s="1"/>
  <c r="C1754" i="1"/>
  <c r="B1754" i="1"/>
  <c r="E1753" i="1"/>
  <c r="D1753" i="1"/>
  <c r="C1753" i="1"/>
  <c r="B1753" i="1"/>
  <c r="E1752" i="1"/>
  <c r="D1752" i="1"/>
  <c r="C1752" i="1"/>
  <c r="B1752" i="1"/>
  <c r="E1751" i="1"/>
  <c r="D1751" i="1" s="1"/>
  <c r="C1751" i="1"/>
  <c r="B1751" i="1"/>
  <c r="E1750" i="1"/>
  <c r="D1750" i="1"/>
  <c r="C1750" i="1"/>
  <c r="B1750" i="1"/>
  <c r="E1749" i="1"/>
  <c r="D1749" i="1"/>
  <c r="C1749" i="1"/>
  <c r="B1749" i="1"/>
  <c r="E1748" i="1"/>
  <c r="D1748" i="1"/>
  <c r="C1748" i="1"/>
  <c r="B1748" i="1"/>
  <c r="B25" i="2"/>
  <c r="I1730" i="1"/>
  <c r="K1747" i="1"/>
  <c r="I1747" i="1"/>
  <c r="E1747" i="1"/>
  <c r="D1747" i="1"/>
  <c r="C1747" i="1"/>
  <c r="B1747" i="1"/>
  <c r="E1746" i="1"/>
  <c r="D1746" i="1"/>
  <c r="C1746" i="1"/>
  <c r="B1746" i="1"/>
  <c r="E1745" i="1"/>
  <c r="D1745" i="1" s="1"/>
  <c r="C1745" i="1"/>
  <c r="B1745" i="1"/>
  <c r="E1744" i="1"/>
  <c r="D1744" i="1" s="1"/>
  <c r="C1744" i="1"/>
  <c r="B1744" i="1"/>
  <c r="E1743" i="1"/>
  <c r="D1743" i="1" s="1"/>
  <c r="C1743" i="1"/>
  <c r="B1743" i="1"/>
  <c r="E1742" i="1"/>
  <c r="D1742" i="1" s="1"/>
  <c r="C1742" i="1"/>
  <c r="B1742" i="1"/>
  <c r="E1741" i="1"/>
  <c r="D1741" i="1" s="1"/>
  <c r="C1741" i="1"/>
  <c r="B1741" i="1"/>
  <c r="E1740" i="1"/>
  <c r="D1740" i="1" s="1"/>
  <c r="C1740" i="1"/>
  <c r="B1740" i="1"/>
  <c r="E1739" i="1"/>
  <c r="D1739" i="1" s="1"/>
  <c r="C1739" i="1"/>
  <c r="B1739" i="1"/>
  <c r="L1742" i="1"/>
  <c r="L1741" i="1"/>
  <c r="L1716" i="1"/>
  <c r="L1739" i="1"/>
  <c r="L1703" i="1"/>
  <c r="J1725" i="1"/>
  <c r="J1739" i="1"/>
  <c r="J1733" i="1"/>
  <c r="J1740" i="1"/>
  <c r="J1721" i="1"/>
  <c r="H1694" i="1"/>
  <c r="H1728" i="1"/>
  <c r="H1738" i="1"/>
  <c r="H1704" i="1"/>
  <c r="H1751" i="1"/>
  <c r="H1705" i="1"/>
  <c r="L1690" i="1"/>
  <c r="H1756" i="1"/>
  <c r="L1699" i="1"/>
  <c r="H1695" i="1"/>
  <c r="J1753" i="1"/>
  <c r="L1711" i="1"/>
  <c r="J1742" i="1"/>
  <c r="H1708" i="1"/>
  <c r="J1688" i="1"/>
  <c r="J1736" i="1"/>
  <c r="J1687" i="1"/>
  <c r="L1754" i="1"/>
  <c r="L1695" i="1"/>
  <c r="L1696" i="1"/>
  <c r="L1740" i="1"/>
  <c r="L1717" i="1"/>
  <c r="J1737" i="1"/>
  <c r="J1751" i="1"/>
  <c r="J1710" i="1"/>
  <c r="J1752" i="1"/>
  <c r="J1745" i="1"/>
  <c r="H1706" i="1"/>
  <c r="H1717" i="1"/>
  <c r="H1703" i="1"/>
  <c r="H1741" i="1"/>
  <c r="H1752" i="1"/>
  <c r="H1699" i="1"/>
  <c r="L1685" i="1"/>
  <c r="L1692" i="1"/>
  <c r="L1755" i="1"/>
  <c r="L1707" i="1"/>
  <c r="L1708" i="1"/>
  <c r="L1697" i="1"/>
  <c r="J1738" i="1"/>
  <c r="J1705" i="1"/>
  <c r="J1746" i="1"/>
  <c r="J1717" i="1"/>
  <c r="H1718" i="1"/>
  <c r="H1740" i="1"/>
  <c r="H1689" i="1"/>
  <c r="J1696" i="1"/>
  <c r="H1719" i="1"/>
  <c r="H1686" i="1"/>
  <c r="J1712" i="1"/>
  <c r="H1722" i="1"/>
  <c r="H1720" i="1"/>
  <c r="L1721" i="1"/>
  <c r="L1719" i="1"/>
  <c r="L1720" i="1"/>
  <c r="L1709" i="1"/>
  <c r="L1738" i="1"/>
  <c r="J1695" i="1"/>
  <c r="J1729" i="1"/>
  <c r="J1723" i="1"/>
  <c r="J1741" i="1"/>
  <c r="J1734" i="1"/>
  <c r="H1730" i="1"/>
  <c r="H1707" i="1"/>
  <c r="H1729" i="1"/>
  <c r="H1709" i="1"/>
  <c r="H1698" i="1"/>
  <c r="H1691" i="1"/>
  <c r="J1691" i="1"/>
  <c r="J1690" i="1"/>
  <c r="L1722" i="1"/>
  <c r="L1727" i="1"/>
  <c r="J1706" i="1"/>
  <c r="H1721" i="1"/>
  <c r="L1744" i="1"/>
  <c r="J1747" i="1"/>
  <c r="J1730" i="1"/>
  <c r="H1734" i="1"/>
  <c r="L1700" i="1"/>
  <c r="L1733" i="1"/>
  <c r="L1710" i="1"/>
  <c r="L1736" i="1"/>
  <c r="L1729" i="1"/>
  <c r="H1745" i="1"/>
  <c r="L1748" i="1"/>
  <c r="L1734" i="1"/>
  <c r="L1746" i="1"/>
  <c r="L1749" i="1"/>
  <c r="L1715" i="1"/>
  <c r="J1699" i="1"/>
  <c r="J1731" i="1"/>
  <c r="J1701" i="1"/>
  <c r="J1754" i="1"/>
  <c r="J1748" i="1"/>
  <c r="H1747" i="1"/>
  <c r="H1755" i="1"/>
  <c r="H1732" i="1"/>
  <c r="H1746" i="1"/>
  <c r="H1712" i="1"/>
  <c r="L1689" i="1"/>
  <c r="L1693" i="1"/>
  <c r="L1686" i="1"/>
  <c r="J1722" i="1"/>
  <c r="H1692" i="1"/>
  <c r="L1731" i="1"/>
  <c r="J1711" i="1"/>
  <c r="J1693" i="1"/>
  <c r="J1697" i="1"/>
  <c r="J1685" i="1"/>
  <c r="H1711" i="1"/>
  <c r="H1693" i="1"/>
  <c r="L1694" i="1"/>
  <c r="L1725" i="1"/>
  <c r="L1723" i="1"/>
  <c r="L1747" i="1"/>
  <c r="L1726" i="1"/>
  <c r="L1705" i="1"/>
  <c r="J1702" i="1"/>
  <c r="J1755" i="1"/>
  <c r="J1714" i="1"/>
  <c r="J1719" i="1"/>
  <c r="J1713" i="1"/>
  <c r="H1700" i="1"/>
  <c r="H1744" i="1"/>
  <c r="H1736" i="1"/>
  <c r="H1735" i="1"/>
  <c r="H1725" i="1"/>
  <c r="H1687" i="1"/>
  <c r="J1756" i="1"/>
  <c r="J1728" i="1"/>
  <c r="L1687" i="1"/>
  <c r="J1686" i="1"/>
  <c r="H1696" i="1"/>
  <c r="L1743" i="1"/>
  <c r="J1718" i="1"/>
  <c r="H1733" i="1"/>
  <c r="J1698" i="1"/>
  <c r="L1706" i="1"/>
  <c r="L1714" i="1"/>
  <c r="L1712" i="1"/>
  <c r="L1724" i="1"/>
  <c r="L1704" i="1"/>
  <c r="L1753" i="1"/>
  <c r="J1703" i="1"/>
  <c r="J1708" i="1"/>
  <c r="J1704" i="1"/>
  <c r="J1743" i="1"/>
  <c r="J1749" i="1"/>
  <c r="H1737" i="1"/>
  <c r="H1723" i="1"/>
  <c r="H1701" i="1"/>
  <c r="H1724" i="1"/>
  <c r="H1702" i="1"/>
  <c r="H1688" i="1"/>
  <c r="L1756" i="1"/>
  <c r="L1728" i="1"/>
  <c r="L1702" i="1"/>
  <c r="J1700" i="1"/>
  <c r="J1709" i="1"/>
  <c r="J1750" i="1"/>
  <c r="H1713" i="1"/>
  <c r="H1750" i="1"/>
  <c r="H1697" i="1"/>
  <c r="L1732" i="1"/>
  <c r="H1742" i="1"/>
  <c r="J1692" i="1"/>
  <c r="L1735" i="1"/>
  <c r="H1731" i="1"/>
  <c r="J1707" i="1"/>
  <c r="L1691" i="1"/>
  <c r="L1718" i="1"/>
  <c r="L1751" i="1"/>
  <c r="L1737" i="1"/>
  <c r="L1701" i="1"/>
  <c r="L1698" i="1"/>
  <c r="J1694" i="1"/>
  <c r="J1715" i="1"/>
  <c r="J1744" i="1"/>
  <c r="J1716" i="1"/>
  <c r="J1720" i="1"/>
  <c r="J1726" i="1"/>
  <c r="H1714" i="1"/>
  <c r="H1748" i="1"/>
  <c r="H1726" i="1"/>
  <c r="H1749" i="1"/>
  <c r="H1739" i="1"/>
  <c r="H1685" i="1"/>
  <c r="H1690" i="1"/>
  <c r="L1730" i="1"/>
  <c r="L1750" i="1"/>
  <c r="L1713" i="1"/>
  <c r="J1727" i="1"/>
  <c r="J1732" i="1"/>
  <c r="H1727" i="1"/>
  <c r="H1715" i="1"/>
  <c r="J1689" i="1"/>
  <c r="H1753" i="1"/>
  <c r="L1745" i="1"/>
  <c r="J1735" i="1"/>
  <c r="H1710" i="1"/>
  <c r="L1752" i="1"/>
  <c r="H1754" i="1"/>
  <c r="L1688" i="1"/>
  <c r="H1743" i="1"/>
  <c r="H1716" i="1"/>
  <c r="J1724" i="1"/>
  <c r="L626" i="2" l="1"/>
  <c r="L627" i="2"/>
  <c r="L625" i="2"/>
  <c r="K1756" i="1"/>
  <c r="G1738" i="1"/>
  <c r="E1738" i="1"/>
  <c r="D1738" i="1" s="1"/>
  <c r="C1738" i="1"/>
  <c r="B1738" i="1"/>
  <c r="E1737" i="1"/>
  <c r="D1737" i="1"/>
  <c r="C1737" i="1"/>
  <c r="B1737" i="1"/>
  <c r="E1736" i="1"/>
  <c r="D1736" i="1" s="1"/>
  <c r="C1736" i="1"/>
  <c r="B1736" i="1"/>
  <c r="E1735" i="1"/>
  <c r="D1735" i="1"/>
  <c r="C1735" i="1"/>
  <c r="B1735" i="1"/>
  <c r="E1734" i="1"/>
  <c r="D1734" i="1" s="1"/>
  <c r="C1734" i="1"/>
  <c r="B1734" i="1"/>
  <c r="E1733" i="1"/>
  <c r="D1733" i="1" s="1"/>
  <c r="C1733" i="1"/>
  <c r="B1733" i="1"/>
  <c r="E1732" i="1"/>
  <c r="D1732" i="1" s="1"/>
  <c r="C1732" i="1"/>
  <c r="B1732" i="1"/>
  <c r="E1731" i="1"/>
  <c r="D1731" i="1" s="1"/>
  <c r="C1731" i="1"/>
  <c r="B1731" i="1"/>
  <c r="K1738" i="1"/>
  <c r="I1738" i="1"/>
  <c r="E1730" i="1"/>
  <c r="D1730" i="1" s="1"/>
  <c r="C1730" i="1"/>
  <c r="B1730" i="1"/>
  <c r="K1722" i="1"/>
  <c r="K1729" i="1" s="1"/>
  <c r="K1721" i="1"/>
  <c r="I1721" i="1"/>
  <c r="I1729" i="1" s="1"/>
  <c r="G1729" i="1"/>
  <c r="E1729" i="1"/>
  <c r="D1729" i="1" s="1"/>
  <c r="C1729" i="1"/>
  <c r="B1729" i="1"/>
  <c r="E1728" i="1"/>
  <c r="D1728" i="1" s="1"/>
  <c r="C1728" i="1"/>
  <c r="B1728" i="1"/>
  <c r="E1727" i="1"/>
  <c r="D1727" i="1" s="1"/>
  <c r="C1727" i="1"/>
  <c r="B1727" i="1"/>
  <c r="E1726" i="1"/>
  <c r="D1726" i="1" s="1"/>
  <c r="C1726" i="1"/>
  <c r="B1726" i="1"/>
  <c r="E1725" i="1"/>
  <c r="D1725" i="1" s="1"/>
  <c r="C1725" i="1"/>
  <c r="B1725" i="1"/>
  <c r="E1724" i="1"/>
  <c r="D1724" i="1" s="1"/>
  <c r="C1724" i="1"/>
  <c r="B1724" i="1"/>
  <c r="E1723" i="1"/>
  <c r="D1723" i="1" s="1"/>
  <c r="C1723" i="1"/>
  <c r="B1723" i="1"/>
  <c r="E1722" i="1"/>
  <c r="D1722" i="1" s="1"/>
  <c r="C1722" i="1"/>
  <c r="B1722" i="1"/>
  <c r="E1721" i="1"/>
  <c r="D1721" i="1" s="1"/>
  <c r="C1721" i="1"/>
  <c r="B1721" i="1"/>
  <c r="I1712" i="1"/>
  <c r="K1720" i="1"/>
  <c r="G1720" i="1"/>
  <c r="E1720" i="1"/>
  <c r="D1720" i="1" s="1"/>
  <c r="C1720" i="1"/>
  <c r="B1720" i="1"/>
  <c r="E1719" i="1"/>
  <c r="D1719" i="1" s="1"/>
  <c r="C1719" i="1"/>
  <c r="B1719" i="1"/>
  <c r="E1718" i="1"/>
  <c r="D1718" i="1" s="1"/>
  <c r="C1718" i="1"/>
  <c r="B1718" i="1"/>
  <c r="E1717" i="1"/>
  <c r="D1717" i="1" s="1"/>
  <c r="C1717" i="1"/>
  <c r="B1717" i="1"/>
  <c r="E1716" i="1"/>
  <c r="D1716" i="1"/>
  <c r="C1716" i="1"/>
  <c r="B1716" i="1"/>
  <c r="E1715" i="1"/>
  <c r="D1715" i="1" s="1"/>
  <c r="C1715" i="1"/>
  <c r="B1715" i="1"/>
  <c r="E1714" i="1"/>
  <c r="D1714" i="1" s="1"/>
  <c r="C1714" i="1"/>
  <c r="B1714" i="1"/>
  <c r="I1720" i="1"/>
  <c r="E1713" i="1"/>
  <c r="D1713" i="1" s="1"/>
  <c r="C1713" i="1"/>
  <c r="B1713" i="1"/>
  <c r="E1712" i="1"/>
  <c r="D1712" i="1" s="1"/>
  <c r="C1712" i="1"/>
  <c r="B1712" i="1"/>
  <c r="I1704" i="1"/>
  <c r="I1711" i="1" s="1"/>
  <c r="I1705" i="1"/>
  <c r="C1703" i="1"/>
  <c r="K1711" i="1"/>
  <c r="G1711" i="1"/>
  <c r="E1711" i="1"/>
  <c r="D1711" i="1" s="1"/>
  <c r="C1711" i="1"/>
  <c r="B1711" i="1"/>
  <c r="E1710" i="1"/>
  <c r="D1710" i="1" s="1"/>
  <c r="C1710" i="1"/>
  <c r="B1710" i="1"/>
  <c r="E1709" i="1"/>
  <c r="D1709" i="1" s="1"/>
  <c r="C1709" i="1"/>
  <c r="B1709" i="1"/>
  <c r="E1708" i="1"/>
  <c r="D1708" i="1" s="1"/>
  <c r="C1708" i="1"/>
  <c r="B1708" i="1"/>
  <c r="E1707" i="1"/>
  <c r="D1707" i="1" s="1"/>
  <c r="C1707" i="1"/>
  <c r="B1707" i="1"/>
  <c r="E1706" i="1"/>
  <c r="D1706" i="1" s="1"/>
  <c r="C1706" i="1"/>
  <c r="B1706" i="1"/>
  <c r="E1705" i="1"/>
  <c r="D1705" i="1" s="1"/>
  <c r="C1705" i="1"/>
  <c r="B1705" i="1"/>
  <c r="E1704" i="1"/>
  <c r="D1704" i="1" s="1"/>
  <c r="C1704" i="1"/>
  <c r="B1704" i="1"/>
  <c r="E1703" i="1"/>
  <c r="D1703" i="1" s="1"/>
  <c r="B1703" i="1"/>
  <c r="I1702" i="1"/>
  <c r="E1702" i="1"/>
  <c r="D1702" i="1" s="1"/>
  <c r="C1702" i="1"/>
  <c r="B1702" i="1"/>
  <c r="E1701" i="1"/>
  <c r="D1701" i="1"/>
  <c r="C1701" i="1"/>
  <c r="B1701" i="1"/>
  <c r="E1700" i="1"/>
  <c r="D1700" i="1" s="1"/>
  <c r="C1700" i="1"/>
  <c r="B1700" i="1"/>
  <c r="E1699" i="1"/>
  <c r="D1699" i="1" s="1"/>
  <c r="C1699" i="1"/>
  <c r="B1699" i="1"/>
  <c r="E1698" i="1"/>
  <c r="D1698" i="1" s="1"/>
  <c r="C1698" i="1"/>
  <c r="B1698" i="1"/>
  <c r="E1697" i="1"/>
  <c r="D1697" i="1" s="1"/>
  <c r="C1697" i="1"/>
  <c r="B1697" i="1"/>
  <c r="E1696" i="1"/>
  <c r="D1696" i="1" s="1"/>
  <c r="C1696" i="1"/>
  <c r="B1696" i="1"/>
  <c r="K1702" i="1"/>
  <c r="G1702" i="1"/>
  <c r="E1695" i="1"/>
  <c r="D1695" i="1" s="1"/>
  <c r="C1695" i="1"/>
  <c r="B1695" i="1"/>
  <c r="E1694" i="1"/>
  <c r="D1694" i="1" s="1"/>
  <c r="C1694" i="1"/>
  <c r="B1694" i="1"/>
  <c r="G1686" i="1"/>
  <c r="K1686" i="1"/>
  <c r="L1633" i="1"/>
  <c r="J1636" i="1"/>
  <c r="L1672" i="1"/>
  <c r="L1641" i="1"/>
  <c r="L1658" i="1"/>
  <c r="H1673" i="1"/>
  <c r="J1667" i="1"/>
  <c r="H1669" i="1"/>
  <c r="L1661" i="1"/>
  <c r="L1656" i="1"/>
  <c r="L1647" i="1"/>
  <c r="H1648" i="1"/>
  <c r="L1635" i="1"/>
  <c r="J1639" i="1"/>
  <c r="J1672" i="1"/>
  <c r="L1652" i="1"/>
  <c r="J1637" i="1"/>
  <c r="H1663" i="1"/>
  <c r="L1684" i="1"/>
  <c r="L1660" i="1"/>
  <c r="L1634" i="1"/>
  <c r="J1684" i="1"/>
  <c r="H1661" i="1"/>
  <c r="L1666" i="1"/>
  <c r="J1682" i="1"/>
  <c r="L1678" i="1"/>
  <c r="L1649" i="1"/>
  <c r="H1638" i="1"/>
  <c r="J1677" i="1"/>
  <c r="J1660" i="1"/>
  <c r="J1662" i="1"/>
  <c r="L1662" i="1"/>
  <c r="J1631" i="1"/>
  <c r="H1665" i="1"/>
  <c r="L1680" i="1"/>
  <c r="J1644" i="1"/>
  <c r="H1677" i="1"/>
  <c r="J1632" i="1"/>
  <c r="H1644" i="1"/>
  <c r="J1647" i="1"/>
  <c r="H1633" i="1"/>
  <c r="J1670" i="1"/>
  <c r="H1656" i="1"/>
  <c r="H1646" i="1"/>
  <c r="L1636" i="1"/>
  <c r="H1660" i="1"/>
  <c r="J1681" i="1"/>
  <c r="L1668" i="1"/>
  <c r="H1667" i="1"/>
  <c r="J1651" i="1"/>
  <c r="L1643" i="1"/>
  <c r="H1647" i="1"/>
  <c r="J1638" i="1"/>
  <c r="J1652" i="1"/>
  <c r="J1640" i="1"/>
  <c r="H1659" i="1"/>
  <c r="H1636" i="1"/>
  <c r="H1684" i="1"/>
  <c r="L1677" i="1"/>
  <c r="J1643" i="1"/>
  <c r="L1642" i="1"/>
  <c r="H1666" i="1"/>
  <c r="H1653" i="1"/>
  <c r="L1681" i="1"/>
  <c r="J1683" i="1"/>
  <c r="L1670" i="1"/>
  <c r="H1657" i="1"/>
  <c r="L1683" i="1"/>
  <c r="H1631" i="1"/>
  <c r="L1659" i="1"/>
  <c r="J1634" i="1"/>
  <c r="L1665" i="1"/>
  <c r="L1673" i="1"/>
  <c r="J1680" i="1"/>
  <c r="H1675" i="1"/>
  <c r="J1675" i="1"/>
  <c r="H1670" i="1"/>
  <c r="J1665" i="1"/>
  <c r="J1646" i="1"/>
  <c r="H1650" i="1"/>
  <c r="J1676" i="1"/>
  <c r="H1658" i="1"/>
  <c r="J1642" i="1"/>
  <c r="J1635" i="1"/>
  <c r="J1661" i="1"/>
  <c r="J1641" i="1"/>
  <c r="L1679" i="1"/>
  <c r="J1655" i="1"/>
  <c r="J1649" i="1"/>
  <c r="J1663" i="1"/>
  <c r="L1682" i="1"/>
  <c r="J1678" i="1"/>
  <c r="L1645" i="1"/>
  <c r="L1637" i="1"/>
  <c r="L1651" i="1"/>
  <c r="L1655" i="1"/>
  <c r="J1650" i="1"/>
  <c r="J1654" i="1"/>
  <c r="H1676" i="1"/>
  <c r="L1671" i="1"/>
  <c r="J1668" i="1"/>
  <c r="H1671" i="1"/>
  <c r="J1679" i="1"/>
  <c r="H1672" i="1"/>
  <c r="J1633" i="1"/>
  <c r="J1658" i="1"/>
  <c r="L1639" i="1"/>
  <c r="L1653" i="1"/>
  <c r="J1653" i="1"/>
  <c r="H1683" i="1"/>
  <c r="J1656" i="1"/>
  <c r="H1642" i="1"/>
  <c r="L1646" i="1"/>
  <c r="L1669" i="1"/>
  <c r="H1637" i="1"/>
  <c r="H1655" i="1"/>
  <c r="J1673" i="1"/>
  <c r="H1641" i="1"/>
  <c r="J1669" i="1"/>
  <c r="H1651" i="1"/>
  <c r="L1654" i="1"/>
  <c r="L1675" i="1"/>
  <c r="J1659" i="1"/>
  <c r="L1664" i="1"/>
  <c r="H1632" i="1"/>
  <c r="H1640" i="1"/>
  <c r="L1638" i="1"/>
  <c r="H1681" i="1"/>
  <c r="H1668" i="1"/>
  <c r="H1674" i="1"/>
  <c r="J1664" i="1"/>
  <c r="H1634" i="1"/>
  <c r="L1663" i="1"/>
  <c r="L1674" i="1"/>
  <c r="L1667" i="1"/>
  <c r="J1674" i="1"/>
  <c r="J1671" i="1"/>
  <c r="L1640" i="1"/>
  <c r="H1664" i="1"/>
  <c r="J1657" i="1"/>
  <c r="L1648" i="1"/>
  <c r="H1649" i="1"/>
  <c r="L1650" i="1"/>
  <c r="J1648" i="1"/>
  <c r="H1654" i="1"/>
  <c r="L1676" i="1"/>
  <c r="L1632" i="1"/>
  <c r="L1657" i="1"/>
  <c r="H1645" i="1"/>
  <c r="J1645" i="1"/>
  <c r="J1666" i="1"/>
  <c r="H1679" i="1"/>
  <c r="L1631" i="1"/>
  <c r="H1635" i="1"/>
  <c r="H1678" i="1"/>
  <c r="L1644" i="1"/>
  <c r="H1662" i="1"/>
  <c r="H1682" i="1"/>
  <c r="H1680" i="1"/>
  <c r="H1639" i="1"/>
  <c r="H1643" i="1"/>
  <c r="H1652" i="1"/>
  <c r="K1693" i="1" l="1"/>
  <c r="I1693" i="1"/>
  <c r="E1693" i="1"/>
  <c r="D1693" i="1" s="1"/>
  <c r="C1693" i="1"/>
  <c r="B1693" i="1"/>
  <c r="E1692" i="1"/>
  <c r="D1692" i="1" s="1"/>
  <c r="C1692" i="1"/>
  <c r="B1692" i="1"/>
  <c r="E1691" i="1"/>
  <c r="D1691" i="1"/>
  <c r="C1691" i="1"/>
  <c r="B1691" i="1"/>
  <c r="E1690" i="1"/>
  <c r="D1690" i="1"/>
  <c r="C1690" i="1"/>
  <c r="B1690" i="1"/>
  <c r="E1689" i="1"/>
  <c r="D1689" i="1" s="1"/>
  <c r="C1689" i="1"/>
  <c r="B1689" i="1"/>
  <c r="E1688" i="1"/>
  <c r="D1688" i="1"/>
  <c r="C1688" i="1"/>
  <c r="B1688" i="1"/>
  <c r="E1687" i="1"/>
  <c r="D1687" i="1" s="1"/>
  <c r="C1687" i="1"/>
  <c r="B1687" i="1"/>
  <c r="G1693" i="1"/>
  <c r="E1686" i="1"/>
  <c r="D1686" i="1" s="1"/>
  <c r="C1686" i="1"/>
  <c r="B1686" i="1"/>
  <c r="E1685" i="1"/>
  <c r="D1685" i="1" s="1"/>
  <c r="C1685" i="1"/>
  <c r="B1685" i="1"/>
  <c r="K1388" i="1"/>
  <c r="K1142" i="1" l="1"/>
  <c r="I1142" i="1"/>
  <c r="G1142" i="1"/>
  <c r="G1137" i="1"/>
  <c r="G1407" i="1"/>
  <c r="G10" i="1" l="1"/>
  <c r="I10" i="1"/>
  <c r="G1677" i="1" l="1"/>
  <c r="G1684" i="1" s="1"/>
  <c r="K1684" i="1"/>
  <c r="I1684" i="1"/>
  <c r="E1684" i="1"/>
  <c r="D1684" i="1" s="1"/>
  <c r="C1684" i="1"/>
  <c r="B1684" i="1"/>
  <c r="E1683" i="1"/>
  <c r="D1683" i="1" s="1"/>
  <c r="C1683" i="1"/>
  <c r="B1683" i="1"/>
  <c r="E1682" i="1"/>
  <c r="D1682" i="1" s="1"/>
  <c r="C1682" i="1"/>
  <c r="B1682" i="1"/>
  <c r="E1681" i="1"/>
  <c r="D1681" i="1" s="1"/>
  <c r="C1681" i="1"/>
  <c r="B1681" i="1"/>
  <c r="E1680" i="1"/>
  <c r="D1680" i="1" s="1"/>
  <c r="C1680" i="1"/>
  <c r="B1680" i="1"/>
  <c r="E1679" i="1"/>
  <c r="D1679" i="1" s="1"/>
  <c r="C1679" i="1"/>
  <c r="B1679" i="1"/>
  <c r="E1678" i="1"/>
  <c r="D1678" i="1" s="1"/>
  <c r="C1678" i="1"/>
  <c r="B1678" i="1"/>
  <c r="E1677" i="1"/>
  <c r="D1677" i="1" s="1"/>
  <c r="C1677" i="1"/>
  <c r="B1677" i="1"/>
  <c r="E1676" i="1"/>
  <c r="D1676" i="1" s="1"/>
  <c r="C1676" i="1"/>
  <c r="B1676" i="1"/>
  <c r="K1675" i="1"/>
  <c r="G1675" i="1"/>
  <c r="E1675" i="1"/>
  <c r="D1675" i="1" s="1"/>
  <c r="C1675" i="1"/>
  <c r="B1675" i="1"/>
  <c r="E1674" i="1"/>
  <c r="D1674" i="1" s="1"/>
  <c r="C1674" i="1"/>
  <c r="B1674" i="1"/>
  <c r="E1673" i="1"/>
  <c r="D1673" i="1" s="1"/>
  <c r="C1673" i="1"/>
  <c r="B1673" i="1"/>
  <c r="E1672" i="1"/>
  <c r="D1672" i="1" s="1"/>
  <c r="C1672" i="1"/>
  <c r="B1672" i="1"/>
  <c r="E1671" i="1"/>
  <c r="D1671" i="1" s="1"/>
  <c r="C1671" i="1"/>
  <c r="B1671" i="1"/>
  <c r="E1670" i="1"/>
  <c r="D1670" i="1" s="1"/>
  <c r="C1670" i="1"/>
  <c r="B1670" i="1"/>
  <c r="E1669" i="1"/>
  <c r="D1669" i="1" s="1"/>
  <c r="C1669" i="1"/>
  <c r="B1669" i="1"/>
  <c r="E1668" i="1"/>
  <c r="D1668" i="1" s="1"/>
  <c r="C1668" i="1"/>
  <c r="B1668" i="1"/>
  <c r="I1675" i="1"/>
  <c r="E1667" i="1"/>
  <c r="D1667" i="1" s="1"/>
  <c r="C1667" i="1"/>
  <c r="B1667" i="1"/>
  <c r="I1658" i="1"/>
  <c r="I1659" i="1"/>
  <c r="G1666" i="1"/>
  <c r="E1666" i="1"/>
  <c r="D1666" i="1" s="1"/>
  <c r="C1666" i="1"/>
  <c r="B1666" i="1"/>
  <c r="E1665" i="1"/>
  <c r="D1665" i="1" s="1"/>
  <c r="C1665" i="1"/>
  <c r="B1665" i="1"/>
  <c r="E1664" i="1"/>
  <c r="D1664" i="1" s="1"/>
  <c r="C1664" i="1"/>
  <c r="B1664" i="1"/>
  <c r="E1663" i="1"/>
  <c r="D1663" i="1" s="1"/>
  <c r="C1663" i="1"/>
  <c r="B1663" i="1"/>
  <c r="E1662" i="1"/>
  <c r="D1662" i="1" s="1"/>
  <c r="C1662" i="1"/>
  <c r="B1662" i="1"/>
  <c r="E1661" i="1"/>
  <c r="D1661" i="1" s="1"/>
  <c r="C1661" i="1"/>
  <c r="B1661" i="1"/>
  <c r="E1660" i="1"/>
  <c r="D1660" i="1" s="1"/>
  <c r="C1660" i="1"/>
  <c r="B1660" i="1"/>
  <c r="K1666" i="1"/>
  <c r="E1659" i="1"/>
  <c r="D1659" i="1" s="1"/>
  <c r="C1659" i="1"/>
  <c r="B1659" i="1"/>
  <c r="E1658" i="1"/>
  <c r="D1658" i="1" s="1"/>
  <c r="C1658" i="1"/>
  <c r="B1658" i="1"/>
  <c r="K1650" i="1"/>
  <c r="K1657" i="1" s="1"/>
  <c r="I1657" i="1"/>
  <c r="E1657" i="1"/>
  <c r="D1657" i="1" s="1"/>
  <c r="C1657" i="1"/>
  <c r="B1657" i="1"/>
  <c r="E1656" i="1"/>
  <c r="D1656" i="1" s="1"/>
  <c r="C1656" i="1"/>
  <c r="B1656" i="1"/>
  <c r="E1655" i="1"/>
  <c r="D1655" i="1" s="1"/>
  <c r="C1655" i="1"/>
  <c r="B1655" i="1"/>
  <c r="E1654" i="1"/>
  <c r="D1654" i="1" s="1"/>
  <c r="C1654" i="1"/>
  <c r="B1654" i="1"/>
  <c r="E1653" i="1"/>
  <c r="D1653" i="1" s="1"/>
  <c r="C1653" i="1"/>
  <c r="B1653" i="1"/>
  <c r="E1652" i="1"/>
  <c r="D1652" i="1" s="1"/>
  <c r="C1652" i="1"/>
  <c r="B1652" i="1"/>
  <c r="E1651" i="1"/>
  <c r="D1651" i="1" s="1"/>
  <c r="C1651" i="1"/>
  <c r="B1651" i="1"/>
  <c r="E1650" i="1"/>
  <c r="D1650" i="1" s="1"/>
  <c r="C1650" i="1"/>
  <c r="B1650" i="1"/>
  <c r="G1657" i="1"/>
  <c r="E1649" i="1"/>
  <c r="D1649" i="1" s="1"/>
  <c r="C1649" i="1"/>
  <c r="B1649" i="1"/>
  <c r="G1641" i="1"/>
  <c r="G1640" i="1"/>
  <c r="K1648" i="1"/>
  <c r="E1648" i="1"/>
  <c r="D1648" i="1" s="1"/>
  <c r="C1648" i="1"/>
  <c r="B1648" i="1"/>
  <c r="E1647" i="1"/>
  <c r="D1647" i="1" s="1"/>
  <c r="C1647" i="1"/>
  <c r="B1647" i="1"/>
  <c r="E1646" i="1"/>
  <c r="D1646" i="1" s="1"/>
  <c r="C1646" i="1"/>
  <c r="B1646" i="1"/>
  <c r="E1645" i="1"/>
  <c r="D1645" i="1" s="1"/>
  <c r="C1645" i="1"/>
  <c r="B1645" i="1"/>
  <c r="E1644" i="1"/>
  <c r="D1644" i="1" s="1"/>
  <c r="C1644" i="1"/>
  <c r="B1644" i="1"/>
  <c r="E1643" i="1"/>
  <c r="D1643" i="1" s="1"/>
  <c r="C1643" i="1"/>
  <c r="B1643" i="1"/>
  <c r="E1642" i="1"/>
  <c r="D1642" i="1" s="1"/>
  <c r="C1642" i="1"/>
  <c r="B1642" i="1"/>
  <c r="I1648" i="1"/>
  <c r="E1641" i="1"/>
  <c r="D1641" i="1" s="1"/>
  <c r="C1641" i="1"/>
  <c r="B1641" i="1"/>
  <c r="E1640" i="1"/>
  <c r="D1640" i="1" s="1"/>
  <c r="C1640" i="1"/>
  <c r="B1640" i="1"/>
  <c r="B48" i="2"/>
  <c r="A48" i="2" s="1"/>
  <c r="A2" i="2"/>
  <c r="K1324" i="1"/>
  <c r="I1324" i="1"/>
  <c r="G1324" i="1"/>
  <c r="E1324" i="1"/>
  <c r="D1324" i="1" s="1"/>
  <c r="C1324" i="1"/>
  <c r="B1324" i="1"/>
  <c r="E1323" i="1"/>
  <c r="D1323" i="1" s="1"/>
  <c r="C1323" i="1"/>
  <c r="B1323" i="1"/>
  <c r="E1322" i="1"/>
  <c r="D1322" i="1" s="1"/>
  <c r="C1322" i="1"/>
  <c r="B1322" i="1"/>
  <c r="E1321" i="1"/>
  <c r="D1321" i="1" s="1"/>
  <c r="C1321" i="1"/>
  <c r="B1321" i="1"/>
  <c r="E1320" i="1"/>
  <c r="D1320" i="1" s="1"/>
  <c r="C1320" i="1"/>
  <c r="B1320" i="1"/>
  <c r="E1319" i="1"/>
  <c r="D1319" i="1" s="1"/>
  <c r="C1319" i="1"/>
  <c r="B1319" i="1"/>
  <c r="E1318" i="1"/>
  <c r="D1318" i="1" s="1"/>
  <c r="C1318" i="1"/>
  <c r="B1318" i="1"/>
  <c r="E1317" i="1"/>
  <c r="D1317" i="1" s="1"/>
  <c r="C1317" i="1"/>
  <c r="B1317" i="1"/>
  <c r="E1316" i="1"/>
  <c r="D1316" i="1" s="1"/>
  <c r="C1316" i="1"/>
  <c r="B1316" i="1"/>
  <c r="K1315" i="1"/>
  <c r="I1315" i="1"/>
  <c r="G1315" i="1"/>
  <c r="E1315" i="1"/>
  <c r="D1315" i="1" s="1"/>
  <c r="C1315" i="1"/>
  <c r="B1315" i="1"/>
  <c r="E1314" i="1"/>
  <c r="D1314" i="1" s="1"/>
  <c r="C1314" i="1"/>
  <c r="B1314" i="1"/>
  <c r="E1313" i="1"/>
  <c r="D1313" i="1" s="1"/>
  <c r="C1313" i="1"/>
  <c r="B1313" i="1"/>
  <c r="E1312" i="1"/>
  <c r="D1312" i="1" s="1"/>
  <c r="C1312" i="1"/>
  <c r="B1312" i="1"/>
  <c r="E1311" i="1"/>
  <c r="D1311" i="1" s="1"/>
  <c r="C1311" i="1"/>
  <c r="B1311" i="1"/>
  <c r="E1310" i="1"/>
  <c r="D1310" i="1" s="1"/>
  <c r="C1310" i="1"/>
  <c r="B1310" i="1"/>
  <c r="E1309" i="1"/>
  <c r="D1309" i="1" s="1"/>
  <c r="C1309" i="1"/>
  <c r="B1309" i="1"/>
  <c r="E1308" i="1"/>
  <c r="D1308" i="1" s="1"/>
  <c r="C1308" i="1"/>
  <c r="B1308" i="1"/>
  <c r="E1307" i="1"/>
  <c r="D1307" i="1" s="1"/>
  <c r="C1307" i="1"/>
  <c r="B1307" i="1"/>
  <c r="K1306" i="1"/>
  <c r="I1306" i="1"/>
  <c r="G1306" i="1"/>
  <c r="E1306" i="1"/>
  <c r="D1306" i="1" s="1"/>
  <c r="C1306" i="1"/>
  <c r="B1306" i="1"/>
  <c r="E1305" i="1"/>
  <c r="D1305" i="1" s="1"/>
  <c r="C1305" i="1"/>
  <c r="B1305" i="1"/>
  <c r="E1304" i="1"/>
  <c r="D1304" i="1" s="1"/>
  <c r="C1304" i="1"/>
  <c r="B1304" i="1"/>
  <c r="E1303" i="1"/>
  <c r="D1303" i="1" s="1"/>
  <c r="C1303" i="1"/>
  <c r="B1303" i="1"/>
  <c r="E1302" i="1"/>
  <c r="D1302" i="1" s="1"/>
  <c r="C1302" i="1"/>
  <c r="B1302" i="1"/>
  <c r="E1301" i="1"/>
  <c r="D1301" i="1" s="1"/>
  <c r="C1301" i="1"/>
  <c r="B1301" i="1"/>
  <c r="E1300" i="1"/>
  <c r="D1300" i="1" s="1"/>
  <c r="C1300" i="1"/>
  <c r="B1300" i="1"/>
  <c r="E1299" i="1"/>
  <c r="D1299" i="1" s="1"/>
  <c r="C1299" i="1"/>
  <c r="B1299" i="1"/>
  <c r="E1298" i="1"/>
  <c r="D1298" i="1" s="1"/>
  <c r="C1298" i="1"/>
  <c r="B1298" i="1"/>
  <c r="K1297" i="1"/>
  <c r="I1297" i="1"/>
  <c r="G1297" i="1"/>
  <c r="E1297" i="1"/>
  <c r="D1297" i="1" s="1"/>
  <c r="C1297" i="1"/>
  <c r="B1297" i="1"/>
  <c r="E1296" i="1"/>
  <c r="D1296" i="1" s="1"/>
  <c r="C1296" i="1"/>
  <c r="B1296" i="1"/>
  <c r="E1295" i="1"/>
  <c r="D1295" i="1" s="1"/>
  <c r="C1295" i="1"/>
  <c r="B1295" i="1"/>
  <c r="E1294" i="1"/>
  <c r="D1294" i="1" s="1"/>
  <c r="C1294" i="1"/>
  <c r="B1294" i="1"/>
  <c r="E1293" i="1"/>
  <c r="D1293" i="1" s="1"/>
  <c r="C1293" i="1"/>
  <c r="B1293" i="1"/>
  <c r="E1292" i="1"/>
  <c r="D1292" i="1" s="1"/>
  <c r="C1292" i="1"/>
  <c r="B1292" i="1"/>
  <c r="E1291" i="1"/>
  <c r="D1291" i="1" s="1"/>
  <c r="C1291" i="1"/>
  <c r="B1291" i="1"/>
  <c r="E1290" i="1"/>
  <c r="D1290" i="1" s="1"/>
  <c r="C1290" i="1"/>
  <c r="B1290" i="1"/>
  <c r="E1289" i="1"/>
  <c r="D1289" i="1" s="1"/>
  <c r="C1289" i="1"/>
  <c r="B1289" i="1"/>
  <c r="K1288" i="1"/>
  <c r="I1288" i="1"/>
  <c r="G1288" i="1"/>
  <c r="E1288" i="1"/>
  <c r="D1288" i="1" s="1"/>
  <c r="C1288" i="1"/>
  <c r="B1288" i="1"/>
  <c r="E1287" i="1"/>
  <c r="D1287" i="1" s="1"/>
  <c r="C1287" i="1"/>
  <c r="B1287" i="1"/>
  <c r="E1286" i="1"/>
  <c r="D1286" i="1" s="1"/>
  <c r="C1286" i="1"/>
  <c r="B1286" i="1"/>
  <c r="E1285" i="1"/>
  <c r="D1285" i="1" s="1"/>
  <c r="C1285" i="1"/>
  <c r="B1285" i="1"/>
  <c r="E1284" i="1"/>
  <c r="D1284" i="1" s="1"/>
  <c r="C1284" i="1"/>
  <c r="B1284" i="1"/>
  <c r="E1283" i="1"/>
  <c r="D1283" i="1" s="1"/>
  <c r="C1283" i="1"/>
  <c r="B1283" i="1"/>
  <c r="E1282" i="1"/>
  <c r="D1282" i="1" s="1"/>
  <c r="C1282" i="1"/>
  <c r="B1282" i="1"/>
  <c r="E1281" i="1"/>
  <c r="D1281" i="1" s="1"/>
  <c r="C1281" i="1"/>
  <c r="B1281" i="1"/>
  <c r="E1280" i="1"/>
  <c r="D1280" i="1" s="1"/>
  <c r="C1280" i="1"/>
  <c r="B1280" i="1"/>
  <c r="E1271" i="1"/>
  <c r="D1271" i="1" s="1"/>
  <c r="K1279" i="1"/>
  <c r="I1279" i="1"/>
  <c r="G1279" i="1"/>
  <c r="E1279" i="1"/>
  <c r="D1279" i="1" s="1"/>
  <c r="C1279" i="1"/>
  <c r="B1279" i="1"/>
  <c r="E1278" i="1"/>
  <c r="D1278" i="1" s="1"/>
  <c r="C1278" i="1"/>
  <c r="B1278" i="1"/>
  <c r="E1277" i="1"/>
  <c r="D1277" i="1" s="1"/>
  <c r="C1277" i="1"/>
  <c r="B1277" i="1"/>
  <c r="E1276" i="1"/>
  <c r="D1276" i="1" s="1"/>
  <c r="C1276" i="1"/>
  <c r="B1276" i="1"/>
  <c r="E1275" i="1"/>
  <c r="D1275" i="1" s="1"/>
  <c r="C1275" i="1"/>
  <c r="B1275" i="1"/>
  <c r="E1274" i="1"/>
  <c r="D1274" i="1" s="1"/>
  <c r="C1274" i="1"/>
  <c r="B1274" i="1"/>
  <c r="E1273" i="1"/>
  <c r="D1273" i="1" s="1"/>
  <c r="C1273" i="1"/>
  <c r="B1273" i="1"/>
  <c r="E1272" i="1"/>
  <c r="D1272" i="1" s="1"/>
  <c r="C1272" i="1"/>
  <c r="B1272" i="1"/>
  <c r="C1271" i="1"/>
  <c r="B1271" i="1"/>
  <c r="K1270" i="1"/>
  <c r="I1270" i="1"/>
  <c r="G1270" i="1"/>
  <c r="E1270" i="1"/>
  <c r="D1270" i="1" s="1"/>
  <c r="C1270" i="1"/>
  <c r="B1270" i="1"/>
  <c r="E1269" i="1"/>
  <c r="D1269" i="1" s="1"/>
  <c r="C1269" i="1"/>
  <c r="B1269" i="1"/>
  <c r="E1268" i="1"/>
  <c r="D1268" i="1" s="1"/>
  <c r="C1268" i="1"/>
  <c r="B1268" i="1"/>
  <c r="E1267" i="1"/>
  <c r="D1267" i="1" s="1"/>
  <c r="C1267" i="1"/>
  <c r="B1267" i="1"/>
  <c r="E1266" i="1"/>
  <c r="D1266" i="1" s="1"/>
  <c r="C1266" i="1"/>
  <c r="B1266" i="1"/>
  <c r="E1265" i="1"/>
  <c r="D1265" i="1" s="1"/>
  <c r="C1265" i="1"/>
  <c r="B1265" i="1"/>
  <c r="E1264" i="1"/>
  <c r="D1264" i="1" s="1"/>
  <c r="C1264" i="1"/>
  <c r="B1264" i="1"/>
  <c r="E1263" i="1"/>
  <c r="D1263" i="1" s="1"/>
  <c r="C1263" i="1"/>
  <c r="B1263" i="1"/>
  <c r="E1262" i="1"/>
  <c r="D1262" i="1" s="1"/>
  <c r="C1262" i="1"/>
  <c r="B1262" i="1"/>
  <c r="K1261" i="1"/>
  <c r="I1261" i="1"/>
  <c r="G1261" i="1"/>
  <c r="E1261" i="1"/>
  <c r="D1261" i="1" s="1"/>
  <c r="C1261" i="1"/>
  <c r="B1261" i="1"/>
  <c r="E1260" i="1"/>
  <c r="D1260" i="1" s="1"/>
  <c r="C1260" i="1"/>
  <c r="B1260" i="1"/>
  <c r="E1259" i="1"/>
  <c r="D1259" i="1" s="1"/>
  <c r="C1259" i="1"/>
  <c r="B1259" i="1"/>
  <c r="E1258" i="1"/>
  <c r="D1258" i="1" s="1"/>
  <c r="C1258" i="1"/>
  <c r="B1258" i="1"/>
  <c r="E1257" i="1"/>
  <c r="D1257" i="1" s="1"/>
  <c r="C1257" i="1"/>
  <c r="B1257" i="1"/>
  <c r="E1256" i="1"/>
  <c r="D1256" i="1" s="1"/>
  <c r="C1256" i="1"/>
  <c r="B1256" i="1"/>
  <c r="E1255" i="1"/>
  <c r="D1255" i="1" s="1"/>
  <c r="C1255" i="1"/>
  <c r="B1255" i="1"/>
  <c r="E1254" i="1"/>
  <c r="D1254" i="1" s="1"/>
  <c r="C1254" i="1"/>
  <c r="B1254" i="1"/>
  <c r="E1253" i="1"/>
  <c r="D1253" i="1" s="1"/>
  <c r="C1253" i="1"/>
  <c r="B1253" i="1"/>
  <c r="K1252" i="1"/>
  <c r="I1252" i="1"/>
  <c r="G1252" i="1"/>
  <c r="E1252" i="1"/>
  <c r="D1252" i="1" s="1"/>
  <c r="C1252" i="1"/>
  <c r="B1252" i="1"/>
  <c r="E1251" i="1"/>
  <c r="D1251" i="1" s="1"/>
  <c r="C1251" i="1"/>
  <c r="B1251" i="1"/>
  <c r="E1250" i="1"/>
  <c r="D1250" i="1" s="1"/>
  <c r="C1250" i="1"/>
  <c r="B1250" i="1"/>
  <c r="E1249" i="1"/>
  <c r="D1249" i="1" s="1"/>
  <c r="C1249" i="1"/>
  <c r="B1249" i="1"/>
  <c r="E1248" i="1"/>
  <c r="D1248" i="1" s="1"/>
  <c r="C1248" i="1"/>
  <c r="B1248" i="1"/>
  <c r="E1247" i="1"/>
  <c r="D1247" i="1" s="1"/>
  <c r="C1247" i="1"/>
  <c r="B1247" i="1"/>
  <c r="E1246" i="1"/>
  <c r="D1246" i="1" s="1"/>
  <c r="C1246" i="1"/>
  <c r="B1246" i="1"/>
  <c r="E1245" i="1"/>
  <c r="D1245" i="1" s="1"/>
  <c r="C1245" i="1"/>
  <c r="B1245" i="1"/>
  <c r="E1244" i="1"/>
  <c r="D1244" i="1" s="1"/>
  <c r="C1244" i="1"/>
  <c r="B1244" i="1"/>
  <c r="K1243" i="1"/>
  <c r="I1243" i="1"/>
  <c r="G1243" i="1"/>
  <c r="E1243" i="1"/>
  <c r="D1243" i="1" s="1"/>
  <c r="C1243" i="1"/>
  <c r="B1243" i="1"/>
  <c r="E1242" i="1"/>
  <c r="D1242" i="1" s="1"/>
  <c r="C1242" i="1"/>
  <c r="B1242" i="1"/>
  <c r="E1241" i="1"/>
  <c r="D1241" i="1" s="1"/>
  <c r="C1241" i="1"/>
  <c r="B1241" i="1"/>
  <c r="E1240" i="1"/>
  <c r="D1240" i="1" s="1"/>
  <c r="C1240" i="1"/>
  <c r="B1240" i="1"/>
  <c r="E1239" i="1"/>
  <c r="D1239" i="1" s="1"/>
  <c r="C1239" i="1"/>
  <c r="B1239" i="1"/>
  <c r="E1238" i="1"/>
  <c r="D1238" i="1" s="1"/>
  <c r="C1238" i="1"/>
  <c r="B1238" i="1"/>
  <c r="E1237" i="1"/>
  <c r="D1237" i="1" s="1"/>
  <c r="C1237" i="1"/>
  <c r="B1237" i="1"/>
  <c r="E1236" i="1"/>
  <c r="D1236" i="1" s="1"/>
  <c r="C1236" i="1"/>
  <c r="B1236" i="1"/>
  <c r="E1235" i="1"/>
  <c r="D1235" i="1" s="1"/>
  <c r="C1235" i="1"/>
  <c r="B1235" i="1"/>
  <c r="K1234" i="1"/>
  <c r="I1234" i="1"/>
  <c r="G1234" i="1"/>
  <c r="E1234" i="1"/>
  <c r="D1234" i="1" s="1"/>
  <c r="C1234" i="1"/>
  <c r="B1234" i="1"/>
  <c r="E1233" i="1"/>
  <c r="D1233" i="1" s="1"/>
  <c r="C1233" i="1"/>
  <c r="B1233" i="1"/>
  <c r="E1232" i="1"/>
  <c r="D1232" i="1" s="1"/>
  <c r="C1232" i="1"/>
  <c r="B1232" i="1"/>
  <c r="E1231" i="1"/>
  <c r="D1231" i="1" s="1"/>
  <c r="C1231" i="1"/>
  <c r="B1231" i="1"/>
  <c r="E1230" i="1"/>
  <c r="D1230" i="1" s="1"/>
  <c r="C1230" i="1"/>
  <c r="B1230" i="1"/>
  <c r="E1229" i="1"/>
  <c r="D1229" i="1" s="1"/>
  <c r="C1229" i="1"/>
  <c r="B1229" i="1"/>
  <c r="E1228" i="1"/>
  <c r="D1228" i="1" s="1"/>
  <c r="C1228" i="1"/>
  <c r="B1228" i="1"/>
  <c r="E1227" i="1"/>
  <c r="D1227" i="1" s="1"/>
  <c r="C1227" i="1"/>
  <c r="B1227" i="1"/>
  <c r="E1226" i="1"/>
  <c r="D1226" i="1" s="1"/>
  <c r="C1226" i="1"/>
  <c r="B1226" i="1"/>
  <c r="K1225" i="1"/>
  <c r="I1225" i="1"/>
  <c r="G1225" i="1"/>
  <c r="E1225" i="1"/>
  <c r="D1225" i="1" s="1"/>
  <c r="C1225" i="1"/>
  <c r="B1225" i="1"/>
  <c r="E1224" i="1"/>
  <c r="D1224" i="1" s="1"/>
  <c r="C1224" i="1"/>
  <c r="B1224" i="1"/>
  <c r="E1223" i="1"/>
  <c r="D1223" i="1" s="1"/>
  <c r="C1223" i="1"/>
  <c r="B1223" i="1"/>
  <c r="E1222" i="1"/>
  <c r="D1222" i="1" s="1"/>
  <c r="C1222" i="1"/>
  <c r="B1222" i="1"/>
  <c r="E1221" i="1"/>
  <c r="D1221" i="1" s="1"/>
  <c r="C1221" i="1"/>
  <c r="B1221" i="1"/>
  <c r="E1220" i="1"/>
  <c r="D1220" i="1" s="1"/>
  <c r="C1220" i="1"/>
  <c r="B1220" i="1"/>
  <c r="E1219" i="1"/>
  <c r="D1219" i="1" s="1"/>
  <c r="C1219" i="1"/>
  <c r="B1219" i="1"/>
  <c r="E1218" i="1"/>
  <c r="D1218" i="1" s="1"/>
  <c r="C1218" i="1"/>
  <c r="B1218" i="1"/>
  <c r="E1217" i="1"/>
  <c r="D1217" i="1" s="1"/>
  <c r="C1217" i="1"/>
  <c r="B1217" i="1"/>
  <c r="K1216" i="1"/>
  <c r="I1216" i="1"/>
  <c r="G1216" i="1"/>
  <c r="E1216" i="1"/>
  <c r="D1216" i="1" s="1"/>
  <c r="C1216" i="1"/>
  <c r="B1216" i="1"/>
  <c r="E1215" i="1"/>
  <c r="D1215" i="1" s="1"/>
  <c r="C1215" i="1"/>
  <c r="B1215" i="1"/>
  <c r="E1214" i="1"/>
  <c r="D1214" i="1" s="1"/>
  <c r="C1214" i="1"/>
  <c r="B1214" i="1"/>
  <c r="E1213" i="1"/>
  <c r="D1213" i="1" s="1"/>
  <c r="C1213" i="1"/>
  <c r="B1213" i="1"/>
  <c r="E1212" i="1"/>
  <c r="D1212" i="1" s="1"/>
  <c r="C1212" i="1"/>
  <c r="B1212" i="1"/>
  <c r="E1211" i="1"/>
  <c r="D1211" i="1" s="1"/>
  <c r="C1211" i="1"/>
  <c r="B1211" i="1"/>
  <c r="E1210" i="1"/>
  <c r="D1210" i="1" s="1"/>
  <c r="C1210" i="1"/>
  <c r="B1210" i="1"/>
  <c r="E1209" i="1"/>
  <c r="D1209" i="1" s="1"/>
  <c r="C1209" i="1"/>
  <c r="B1209" i="1"/>
  <c r="E1208" i="1"/>
  <c r="D1208" i="1" s="1"/>
  <c r="C1208" i="1"/>
  <c r="B1208" i="1"/>
  <c r="K1207" i="1"/>
  <c r="I1207" i="1"/>
  <c r="G1207" i="1"/>
  <c r="E1207" i="1"/>
  <c r="D1207" i="1" s="1"/>
  <c r="C1207" i="1"/>
  <c r="B1207" i="1"/>
  <c r="E1206" i="1"/>
  <c r="D1206" i="1" s="1"/>
  <c r="C1206" i="1"/>
  <c r="B1206" i="1"/>
  <c r="E1205" i="1"/>
  <c r="D1205" i="1" s="1"/>
  <c r="C1205" i="1"/>
  <c r="B1205" i="1"/>
  <c r="E1204" i="1"/>
  <c r="D1204" i="1" s="1"/>
  <c r="C1204" i="1"/>
  <c r="B1204" i="1"/>
  <c r="E1203" i="1"/>
  <c r="D1203" i="1" s="1"/>
  <c r="C1203" i="1"/>
  <c r="B1203" i="1"/>
  <c r="E1202" i="1"/>
  <c r="D1202" i="1" s="1"/>
  <c r="C1202" i="1"/>
  <c r="B1202" i="1"/>
  <c r="E1201" i="1"/>
  <c r="D1201" i="1" s="1"/>
  <c r="C1201" i="1"/>
  <c r="B1201" i="1"/>
  <c r="E1200" i="1"/>
  <c r="D1200" i="1" s="1"/>
  <c r="C1200" i="1"/>
  <c r="B1200" i="1"/>
  <c r="E1199" i="1"/>
  <c r="D1199" i="1" s="1"/>
  <c r="C1199" i="1"/>
  <c r="B1199" i="1"/>
  <c r="K1198" i="1"/>
  <c r="I1198" i="1"/>
  <c r="G1198" i="1"/>
  <c r="E1198" i="1"/>
  <c r="D1198" i="1" s="1"/>
  <c r="C1198" i="1"/>
  <c r="B1198" i="1"/>
  <c r="E1197" i="1"/>
  <c r="D1197" i="1" s="1"/>
  <c r="C1197" i="1"/>
  <c r="B1197" i="1"/>
  <c r="E1196" i="1"/>
  <c r="D1196" i="1" s="1"/>
  <c r="C1196" i="1"/>
  <c r="B1196" i="1"/>
  <c r="E1195" i="1"/>
  <c r="D1195" i="1" s="1"/>
  <c r="C1195" i="1"/>
  <c r="B1195" i="1"/>
  <c r="E1194" i="1"/>
  <c r="D1194" i="1" s="1"/>
  <c r="C1194" i="1"/>
  <c r="B1194" i="1"/>
  <c r="E1193" i="1"/>
  <c r="D1193" i="1" s="1"/>
  <c r="C1193" i="1"/>
  <c r="B1193" i="1"/>
  <c r="E1192" i="1"/>
  <c r="D1192" i="1" s="1"/>
  <c r="C1192" i="1"/>
  <c r="B1192" i="1"/>
  <c r="E1191" i="1"/>
  <c r="D1191" i="1" s="1"/>
  <c r="C1191" i="1"/>
  <c r="B1191" i="1"/>
  <c r="E1190" i="1"/>
  <c r="D1190" i="1" s="1"/>
  <c r="C1190" i="1"/>
  <c r="B1190" i="1"/>
  <c r="K1189" i="1"/>
  <c r="I1189" i="1"/>
  <c r="G1189" i="1"/>
  <c r="E1189" i="1"/>
  <c r="D1189" i="1" s="1"/>
  <c r="C1189" i="1"/>
  <c r="B1189" i="1"/>
  <c r="E1188" i="1"/>
  <c r="D1188" i="1" s="1"/>
  <c r="C1188" i="1"/>
  <c r="B1188" i="1"/>
  <c r="E1187" i="1"/>
  <c r="D1187" i="1" s="1"/>
  <c r="C1187" i="1"/>
  <c r="B1187" i="1"/>
  <c r="E1186" i="1"/>
  <c r="D1186" i="1" s="1"/>
  <c r="C1186" i="1"/>
  <c r="B1186" i="1"/>
  <c r="E1185" i="1"/>
  <c r="D1185" i="1" s="1"/>
  <c r="C1185" i="1"/>
  <c r="B1185" i="1"/>
  <c r="E1184" i="1"/>
  <c r="D1184" i="1" s="1"/>
  <c r="C1184" i="1"/>
  <c r="B1184" i="1"/>
  <c r="E1183" i="1"/>
  <c r="D1183" i="1" s="1"/>
  <c r="C1183" i="1"/>
  <c r="B1183" i="1"/>
  <c r="E1182" i="1"/>
  <c r="D1182" i="1" s="1"/>
  <c r="C1182" i="1"/>
  <c r="B1182" i="1"/>
  <c r="E1181" i="1"/>
  <c r="D1181" i="1" s="1"/>
  <c r="C1181" i="1"/>
  <c r="B1181" i="1"/>
  <c r="K1180" i="1"/>
  <c r="I1180" i="1"/>
  <c r="G1180" i="1"/>
  <c r="E1180" i="1"/>
  <c r="D1180" i="1" s="1"/>
  <c r="C1180" i="1"/>
  <c r="B1180" i="1"/>
  <c r="E1179" i="1"/>
  <c r="D1179" i="1" s="1"/>
  <c r="C1179" i="1"/>
  <c r="B1179" i="1"/>
  <c r="E1178" i="1"/>
  <c r="D1178" i="1" s="1"/>
  <c r="C1178" i="1"/>
  <c r="B1178" i="1"/>
  <c r="E1177" i="1"/>
  <c r="D1177" i="1" s="1"/>
  <c r="C1177" i="1"/>
  <c r="B1177" i="1"/>
  <c r="E1176" i="1"/>
  <c r="D1176" i="1" s="1"/>
  <c r="C1176" i="1"/>
  <c r="B1176" i="1"/>
  <c r="E1175" i="1"/>
  <c r="D1175" i="1" s="1"/>
  <c r="C1175" i="1"/>
  <c r="B1175" i="1"/>
  <c r="E1174" i="1"/>
  <c r="D1174" i="1" s="1"/>
  <c r="C1174" i="1"/>
  <c r="B1174" i="1"/>
  <c r="E1173" i="1"/>
  <c r="D1173" i="1" s="1"/>
  <c r="C1173" i="1"/>
  <c r="B1173" i="1"/>
  <c r="E1172" i="1"/>
  <c r="D1172" i="1" s="1"/>
  <c r="C1172" i="1"/>
  <c r="B1172" i="1"/>
  <c r="K1171" i="1"/>
  <c r="I1171" i="1"/>
  <c r="G1171" i="1"/>
  <c r="E1171" i="1"/>
  <c r="D1171" i="1" s="1"/>
  <c r="C1171" i="1"/>
  <c r="B1171" i="1"/>
  <c r="E1170" i="1"/>
  <c r="D1170" i="1" s="1"/>
  <c r="C1170" i="1"/>
  <c r="B1170" i="1"/>
  <c r="E1169" i="1"/>
  <c r="D1169" i="1" s="1"/>
  <c r="C1169" i="1"/>
  <c r="B1169" i="1"/>
  <c r="E1168" i="1"/>
  <c r="D1168" i="1" s="1"/>
  <c r="C1168" i="1"/>
  <c r="B1168" i="1"/>
  <c r="E1167" i="1"/>
  <c r="D1167" i="1" s="1"/>
  <c r="C1167" i="1"/>
  <c r="B1167" i="1"/>
  <c r="E1166" i="1"/>
  <c r="D1166" i="1" s="1"/>
  <c r="C1166" i="1"/>
  <c r="B1166" i="1"/>
  <c r="E1165" i="1"/>
  <c r="D1165" i="1" s="1"/>
  <c r="C1165" i="1"/>
  <c r="B1165" i="1"/>
  <c r="E1164" i="1"/>
  <c r="D1164" i="1" s="1"/>
  <c r="C1164" i="1"/>
  <c r="B1164" i="1"/>
  <c r="E1163" i="1"/>
  <c r="D1163" i="1" s="1"/>
  <c r="C1163" i="1"/>
  <c r="B1163" i="1"/>
  <c r="K1162" i="1"/>
  <c r="I1162" i="1"/>
  <c r="G1162" i="1"/>
  <c r="E1162" i="1"/>
  <c r="D1162" i="1" s="1"/>
  <c r="C1162" i="1"/>
  <c r="B1162" i="1"/>
  <c r="E1161" i="1"/>
  <c r="D1161" i="1" s="1"/>
  <c r="C1161" i="1"/>
  <c r="B1161" i="1"/>
  <c r="E1160" i="1"/>
  <c r="D1160" i="1" s="1"/>
  <c r="C1160" i="1"/>
  <c r="B1160" i="1"/>
  <c r="E1159" i="1"/>
  <c r="D1159" i="1" s="1"/>
  <c r="C1159" i="1"/>
  <c r="B1159" i="1"/>
  <c r="E1158" i="1"/>
  <c r="D1158" i="1" s="1"/>
  <c r="C1158" i="1"/>
  <c r="B1158" i="1"/>
  <c r="E1157" i="1"/>
  <c r="D1157" i="1" s="1"/>
  <c r="C1157" i="1"/>
  <c r="B1157" i="1"/>
  <c r="E1156" i="1"/>
  <c r="D1156" i="1" s="1"/>
  <c r="C1156" i="1"/>
  <c r="B1156" i="1"/>
  <c r="E1155" i="1"/>
  <c r="D1155" i="1" s="1"/>
  <c r="C1155" i="1"/>
  <c r="B1155" i="1"/>
  <c r="E1154" i="1"/>
  <c r="D1154" i="1" s="1"/>
  <c r="C1154" i="1"/>
  <c r="B1154" i="1"/>
  <c r="K1153" i="1"/>
  <c r="I1153" i="1"/>
  <c r="G1153" i="1"/>
  <c r="E1153" i="1"/>
  <c r="D1153" i="1" s="1"/>
  <c r="C1153" i="1"/>
  <c r="B1153" i="1"/>
  <c r="E1152" i="1"/>
  <c r="D1152" i="1" s="1"/>
  <c r="C1152" i="1"/>
  <c r="B1152" i="1"/>
  <c r="E1151" i="1"/>
  <c r="D1151" i="1" s="1"/>
  <c r="C1151" i="1"/>
  <c r="B1151" i="1"/>
  <c r="E1150" i="1"/>
  <c r="D1150" i="1" s="1"/>
  <c r="C1150" i="1"/>
  <c r="B1150" i="1"/>
  <c r="E1149" i="1"/>
  <c r="D1149" i="1" s="1"/>
  <c r="C1149" i="1"/>
  <c r="B1149" i="1"/>
  <c r="E1148" i="1"/>
  <c r="D1148" i="1" s="1"/>
  <c r="C1148" i="1"/>
  <c r="B1148" i="1"/>
  <c r="E1147" i="1"/>
  <c r="D1147" i="1" s="1"/>
  <c r="C1147" i="1"/>
  <c r="B1147" i="1"/>
  <c r="E1146" i="1"/>
  <c r="D1146" i="1" s="1"/>
  <c r="C1146" i="1"/>
  <c r="B1146" i="1"/>
  <c r="E1145" i="1"/>
  <c r="D1145" i="1" s="1"/>
  <c r="C1145" i="1"/>
  <c r="B1145" i="1"/>
  <c r="K1144" i="1"/>
  <c r="I1144" i="1"/>
  <c r="G1144" i="1"/>
  <c r="E1144" i="1"/>
  <c r="D1144" i="1" s="1"/>
  <c r="C1144" i="1"/>
  <c r="B1144" i="1"/>
  <c r="E1143" i="1"/>
  <c r="D1143" i="1" s="1"/>
  <c r="C1143" i="1"/>
  <c r="B1143" i="1"/>
  <c r="E1142" i="1"/>
  <c r="D1142" i="1" s="1"/>
  <c r="C1142" i="1"/>
  <c r="B1142" i="1"/>
  <c r="E1141" i="1"/>
  <c r="D1141" i="1" s="1"/>
  <c r="C1141" i="1"/>
  <c r="B1141" i="1"/>
  <c r="E1140" i="1"/>
  <c r="D1140" i="1" s="1"/>
  <c r="C1140" i="1"/>
  <c r="B1140" i="1"/>
  <c r="E1139" i="1"/>
  <c r="D1139" i="1" s="1"/>
  <c r="C1139" i="1"/>
  <c r="B1139" i="1"/>
  <c r="E1138" i="1"/>
  <c r="D1138" i="1" s="1"/>
  <c r="C1138" i="1"/>
  <c r="B1138" i="1"/>
  <c r="E1137" i="1"/>
  <c r="D1137" i="1" s="1"/>
  <c r="C1137" i="1"/>
  <c r="B1137" i="1"/>
  <c r="E1136" i="1"/>
  <c r="D1136" i="1" s="1"/>
  <c r="C1136" i="1"/>
  <c r="B1136" i="1"/>
  <c r="K1135" i="1"/>
  <c r="I1135" i="1"/>
  <c r="G1135" i="1"/>
  <c r="E1135" i="1"/>
  <c r="D1135" i="1" s="1"/>
  <c r="C1135" i="1"/>
  <c r="B1135" i="1"/>
  <c r="E1134" i="1"/>
  <c r="D1134" i="1" s="1"/>
  <c r="C1134" i="1"/>
  <c r="B1134" i="1"/>
  <c r="E1133" i="1"/>
  <c r="D1133" i="1" s="1"/>
  <c r="C1133" i="1"/>
  <c r="B1133" i="1"/>
  <c r="E1132" i="1"/>
  <c r="D1132" i="1" s="1"/>
  <c r="C1132" i="1"/>
  <c r="B1132" i="1"/>
  <c r="E1131" i="1"/>
  <c r="D1131" i="1" s="1"/>
  <c r="C1131" i="1"/>
  <c r="B1131" i="1"/>
  <c r="E1130" i="1"/>
  <c r="D1130" i="1" s="1"/>
  <c r="C1130" i="1"/>
  <c r="B1130" i="1"/>
  <c r="E1129" i="1"/>
  <c r="D1129" i="1" s="1"/>
  <c r="C1129" i="1"/>
  <c r="B1129" i="1"/>
  <c r="E1128" i="1"/>
  <c r="D1128" i="1" s="1"/>
  <c r="C1128" i="1"/>
  <c r="B1128" i="1"/>
  <c r="E1127" i="1"/>
  <c r="D1127" i="1" s="1"/>
  <c r="C1127" i="1"/>
  <c r="B1127" i="1"/>
  <c r="K1126" i="1"/>
  <c r="I1126" i="1"/>
  <c r="G1126" i="1"/>
  <c r="E1126" i="1"/>
  <c r="D1126" i="1" s="1"/>
  <c r="C1126" i="1"/>
  <c r="B1126" i="1"/>
  <c r="E1125" i="1"/>
  <c r="D1125" i="1" s="1"/>
  <c r="C1125" i="1"/>
  <c r="B1125" i="1"/>
  <c r="E1124" i="1"/>
  <c r="D1124" i="1" s="1"/>
  <c r="C1124" i="1"/>
  <c r="B1124" i="1"/>
  <c r="E1123" i="1"/>
  <c r="D1123" i="1" s="1"/>
  <c r="C1123" i="1"/>
  <c r="B1123" i="1"/>
  <c r="E1122" i="1"/>
  <c r="D1122" i="1" s="1"/>
  <c r="C1122" i="1"/>
  <c r="B1122" i="1"/>
  <c r="E1121" i="1"/>
  <c r="D1121" i="1" s="1"/>
  <c r="C1121" i="1"/>
  <c r="B1121" i="1"/>
  <c r="E1120" i="1"/>
  <c r="D1120" i="1" s="1"/>
  <c r="C1120" i="1"/>
  <c r="B1120" i="1"/>
  <c r="E1119" i="1"/>
  <c r="D1119" i="1" s="1"/>
  <c r="C1119" i="1"/>
  <c r="B1119" i="1"/>
  <c r="E1118" i="1"/>
  <c r="D1118" i="1" s="1"/>
  <c r="C1118" i="1"/>
  <c r="B1118" i="1"/>
  <c r="K1117" i="1"/>
  <c r="I1117" i="1"/>
  <c r="G1117" i="1"/>
  <c r="E1117" i="1"/>
  <c r="D1117" i="1" s="1"/>
  <c r="C1117" i="1"/>
  <c r="B1117" i="1"/>
  <c r="E1116" i="1"/>
  <c r="D1116" i="1" s="1"/>
  <c r="C1116" i="1"/>
  <c r="B1116" i="1"/>
  <c r="E1115" i="1"/>
  <c r="D1115" i="1" s="1"/>
  <c r="C1115" i="1"/>
  <c r="B1115" i="1"/>
  <c r="E1114" i="1"/>
  <c r="D1114" i="1" s="1"/>
  <c r="C1114" i="1"/>
  <c r="B1114" i="1"/>
  <c r="E1113" i="1"/>
  <c r="D1113" i="1" s="1"/>
  <c r="C1113" i="1"/>
  <c r="B1113" i="1"/>
  <c r="E1112" i="1"/>
  <c r="D1112" i="1" s="1"/>
  <c r="C1112" i="1"/>
  <c r="B1112" i="1"/>
  <c r="E1111" i="1"/>
  <c r="D1111" i="1" s="1"/>
  <c r="C1111" i="1"/>
  <c r="B1111" i="1"/>
  <c r="E1110" i="1"/>
  <c r="D1110" i="1" s="1"/>
  <c r="C1110" i="1"/>
  <c r="B1110" i="1"/>
  <c r="E1109" i="1"/>
  <c r="D1109" i="1" s="1"/>
  <c r="C1109" i="1"/>
  <c r="B1109" i="1"/>
  <c r="K1108" i="1"/>
  <c r="I1108" i="1"/>
  <c r="G1108" i="1"/>
  <c r="E1108" i="1"/>
  <c r="D1108" i="1" s="1"/>
  <c r="C1108" i="1"/>
  <c r="B1108" i="1"/>
  <c r="E1107" i="1"/>
  <c r="D1107" i="1" s="1"/>
  <c r="C1107" i="1"/>
  <c r="B1107" i="1"/>
  <c r="E1106" i="1"/>
  <c r="D1106" i="1" s="1"/>
  <c r="C1106" i="1"/>
  <c r="B1106" i="1"/>
  <c r="E1105" i="1"/>
  <c r="D1105" i="1" s="1"/>
  <c r="C1105" i="1"/>
  <c r="B1105" i="1"/>
  <c r="E1104" i="1"/>
  <c r="D1104" i="1" s="1"/>
  <c r="C1104" i="1"/>
  <c r="B1104" i="1"/>
  <c r="E1103" i="1"/>
  <c r="D1103" i="1" s="1"/>
  <c r="C1103" i="1"/>
  <c r="B1103" i="1"/>
  <c r="E1102" i="1"/>
  <c r="D1102" i="1" s="1"/>
  <c r="C1102" i="1"/>
  <c r="B1102" i="1"/>
  <c r="E1101" i="1"/>
  <c r="D1101" i="1" s="1"/>
  <c r="C1101" i="1"/>
  <c r="B1101" i="1"/>
  <c r="E1100" i="1"/>
  <c r="D1100" i="1" s="1"/>
  <c r="C1100" i="1"/>
  <c r="B1100" i="1"/>
  <c r="K1099" i="1"/>
  <c r="I1099" i="1"/>
  <c r="G1099" i="1"/>
  <c r="E1099" i="1"/>
  <c r="D1099" i="1" s="1"/>
  <c r="C1099" i="1"/>
  <c r="B1099" i="1"/>
  <c r="E1098" i="1"/>
  <c r="D1098" i="1" s="1"/>
  <c r="C1098" i="1"/>
  <c r="B1098" i="1"/>
  <c r="E1097" i="1"/>
  <c r="D1097" i="1" s="1"/>
  <c r="C1097" i="1"/>
  <c r="B1097" i="1"/>
  <c r="E1096" i="1"/>
  <c r="D1096" i="1" s="1"/>
  <c r="C1096" i="1"/>
  <c r="B1096" i="1"/>
  <c r="E1095" i="1"/>
  <c r="D1095" i="1" s="1"/>
  <c r="C1095" i="1"/>
  <c r="B1095" i="1"/>
  <c r="E1094" i="1"/>
  <c r="D1094" i="1" s="1"/>
  <c r="C1094" i="1"/>
  <c r="B1094" i="1"/>
  <c r="E1093" i="1"/>
  <c r="D1093" i="1" s="1"/>
  <c r="C1093" i="1"/>
  <c r="B1093" i="1"/>
  <c r="E1092" i="1"/>
  <c r="D1092" i="1" s="1"/>
  <c r="C1092" i="1"/>
  <c r="B1092" i="1"/>
  <c r="E1091" i="1"/>
  <c r="D1091" i="1" s="1"/>
  <c r="C1091" i="1"/>
  <c r="B1091" i="1"/>
  <c r="K1090" i="1"/>
  <c r="I1090" i="1"/>
  <c r="G1090" i="1"/>
  <c r="E1090" i="1"/>
  <c r="D1090" i="1" s="1"/>
  <c r="C1090" i="1"/>
  <c r="B1090" i="1"/>
  <c r="E1089" i="1"/>
  <c r="D1089" i="1" s="1"/>
  <c r="C1089" i="1"/>
  <c r="B1089" i="1"/>
  <c r="E1088" i="1"/>
  <c r="D1088" i="1" s="1"/>
  <c r="C1088" i="1"/>
  <c r="B1088" i="1"/>
  <c r="E1087" i="1"/>
  <c r="D1087" i="1" s="1"/>
  <c r="C1087" i="1"/>
  <c r="B1087" i="1"/>
  <c r="E1086" i="1"/>
  <c r="D1086" i="1" s="1"/>
  <c r="C1086" i="1"/>
  <c r="B1086" i="1"/>
  <c r="E1085" i="1"/>
  <c r="D1085" i="1" s="1"/>
  <c r="C1085" i="1"/>
  <c r="B1085" i="1"/>
  <c r="E1084" i="1"/>
  <c r="D1084" i="1" s="1"/>
  <c r="C1084" i="1"/>
  <c r="B1084" i="1"/>
  <c r="E1083" i="1"/>
  <c r="D1083" i="1" s="1"/>
  <c r="C1083" i="1"/>
  <c r="B1083" i="1"/>
  <c r="E1082" i="1"/>
  <c r="D1082" i="1" s="1"/>
  <c r="C1082" i="1"/>
  <c r="B1082" i="1"/>
  <c r="K1081" i="1"/>
  <c r="I1081" i="1"/>
  <c r="G1081" i="1"/>
  <c r="E1081" i="1"/>
  <c r="D1081" i="1" s="1"/>
  <c r="C1081" i="1"/>
  <c r="B1081" i="1"/>
  <c r="E1080" i="1"/>
  <c r="D1080" i="1" s="1"/>
  <c r="C1080" i="1"/>
  <c r="B1080" i="1"/>
  <c r="E1079" i="1"/>
  <c r="D1079" i="1" s="1"/>
  <c r="C1079" i="1"/>
  <c r="B1079" i="1"/>
  <c r="E1078" i="1"/>
  <c r="D1078" i="1" s="1"/>
  <c r="C1078" i="1"/>
  <c r="B1078" i="1"/>
  <c r="E1077" i="1"/>
  <c r="D1077" i="1" s="1"/>
  <c r="C1077" i="1"/>
  <c r="B1077" i="1"/>
  <c r="E1076" i="1"/>
  <c r="D1076" i="1" s="1"/>
  <c r="C1076" i="1"/>
  <c r="B1076" i="1"/>
  <c r="E1075" i="1"/>
  <c r="D1075" i="1" s="1"/>
  <c r="C1075" i="1"/>
  <c r="B1075" i="1"/>
  <c r="E1074" i="1"/>
  <c r="D1074" i="1" s="1"/>
  <c r="C1074" i="1"/>
  <c r="B1074" i="1"/>
  <c r="E1073" i="1"/>
  <c r="D1073" i="1" s="1"/>
  <c r="C1073" i="1"/>
  <c r="B1073" i="1"/>
  <c r="K1072" i="1"/>
  <c r="I1072" i="1"/>
  <c r="G1072" i="1"/>
  <c r="E1072" i="1"/>
  <c r="D1072" i="1" s="1"/>
  <c r="C1072" i="1"/>
  <c r="B1072" i="1"/>
  <c r="E1071" i="1"/>
  <c r="D1071" i="1" s="1"/>
  <c r="C1071" i="1"/>
  <c r="B1071" i="1"/>
  <c r="E1070" i="1"/>
  <c r="D1070" i="1" s="1"/>
  <c r="C1070" i="1"/>
  <c r="B1070" i="1"/>
  <c r="E1069" i="1"/>
  <c r="D1069" i="1" s="1"/>
  <c r="C1069" i="1"/>
  <c r="B1069" i="1"/>
  <c r="E1068" i="1"/>
  <c r="D1068" i="1" s="1"/>
  <c r="C1068" i="1"/>
  <c r="B1068" i="1"/>
  <c r="E1067" i="1"/>
  <c r="D1067" i="1" s="1"/>
  <c r="C1067" i="1"/>
  <c r="B1067" i="1"/>
  <c r="E1066" i="1"/>
  <c r="D1066" i="1" s="1"/>
  <c r="C1066" i="1"/>
  <c r="B1066" i="1"/>
  <c r="E1065" i="1"/>
  <c r="D1065" i="1" s="1"/>
  <c r="C1065" i="1"/>
  <c r="B1065" i="1"/>
  <c r="E1064" i="1"/>
  <c r="D1064" i="1" s="1"/>
  <c r="C1064" i="1"/>
  <c r="B1064" i="1"/>
  <c r="K1063" i="1"/>
  <c r="I1063" i="1"/>
  <c r="G1063" i="1"/>
  <c r="E1063" i="1"/>
  <c r="D1063" i="1" s="1"/>
  <c r="C1063" i="1"/>
  <c r="B1063" i="1"/>
  <c r="E1062" i="1"/>
  <c r="D1062" i="1" s="1"/>
  <c r="C1062" i="1"/>
  <c r="B1062" i="1"/>
  <c r="E1061" i="1"/>
  <c r="D1061" i="1" s="1"/>
  <c r="C1061" i="1"/>
  <c r="B1061" i="1"/>
  <c r="E1060" i="1"/>
  <c r="D1060" i="1" s="1"/>
  <c r="C1060" i="1"/>
  <c r="B1060" i="1"/>
  <c r="E1059" i="1"/>
  <c r="D1059" i="1" s="1"/>
  <c r="C1059" i="1"/>
  <c r="B1059" i="1"/>
  <c r="E1058" i="1"/>
  <c r="D1058" i="1" s="1"/>
  <c r="C1058" i="1"/>
  <c r="B1058" i="1"/>
  <c r="E1057" i="1"/>
  <c r="D1057" i="1" s="1"/>
  <c r="C1057" i="1"/>
  <c r="B1057" i="1"/>
  <c r="E1056" i="1"/>
  <c r="D1056" i="1" s="1"/>
  <c r="C1056" i="1"/>
  <c r="B1056" i="1"/>
  <c r="E1055" i="1"/>
  <c r="D1055" i="1" s="1"/>
  <c r="C1055" i="1"/>
  <c r="B1055" i="1"/>
  <c r="K1054" i="1"/>
  <c r="I1054" i="1"/>
  <c r="G1054" i="1"/>
  <c r="E1054" i="1"/>
  <c r="D1054" i="1" s="1"/>
  <c r="C1054" i="1"/>
  <c r="B1054" i="1"/>
  <c r="E1053" i="1"/>
  <c r="D1053" i="1" s="1"/>
  <c r="C1053" i="1"/>
  <c r="B1053" i="1"/>
  <c r="E1052" i="1"/>
  <c r="D1052" i="1" s="1"/>
  <c r="C1052" i="1"/>
  <c r="B1052" i="1"/>
  <c r="E1051" i="1"/>
  <c r="D1051" i="1" s="1"/>
  <c r="C1051" i="1"/>
  <c r="B1051" i="1"/>
  <c r="E1050" i="1"/>
  <c r="D1050" i="1" s="1"/>
  <c r="C1050" i="1"/>
  <c r="B1050" i="1"/>
  <c r="E1049" i="1"/>
  <c r="D1049" i="1" s="1"/>
  <c r="C1049" i="1"/>
  <c r="B1049" i="1"/>
  <c r="E1048" i="1"/>
  <c r="D1048" i="1" s="1"/>
  <c r="C1048" i="1"/>
  <c r="B1048" i="1"/>
  <c r="E1047" i="1"/>
  <c r="D1047" i="1" s="1"/>
  <c r="C1047" i="1"/>
  <c r="B1047" i="1"/>
  <c r="E1046" i="1"/>
  <c r="D1046" i="1" s="1"/>
  <c r="C1046" i="1"/>
  <c r="B1046" i="1"/>
  <c r="K1045" i="1"/>
  <c r="I1045" i="1"/>
  <c r="G1045" i="1"/>
  <c r="E1045" i="1"/>
  <c r="D1045" i="1" s="1"/>
  <c r="C1045" i="1"/>
  <c r="B1045" i="1"/>
  <c r="E1044" i="1"/>
  <c r="D1044" i="1" s="1"/>
  <c r="C1044" i="1"/>
  <c r="B1044" i="1"/>
  <c r="E1043" i="1"/>
  <c r="D1043" i="1" s="1"/>
  <c r="C1043" i="1"/>
  <c r="B1043" i="1"/>
  <c r="E1042" i="1"/>
  <c r="D1042" i="1" s="1"/>
  <c r="C1042" i="1"/>
  <c r="B1042" i="1"/>
  <c r="E1041" i="1"/>
  <c r="D1041" i="1" s="1"/>
  <c r="C1041" i="1"/>
  <c r="B1041" i="1"/>
  <c r="E1040" i="1"/>
  <c r="D1040" i="1" s="1"/>
  <c r="C1040" i="1"/>
  <c r="B1040" i="1"/>
  <c r="E1039" i="1"/>
  <c r="D1039" i="1" s="1"/>
  <c r="C1039" i="1"/>
  <c r="B1039" i="1"/>
  <c r="E1038" i="1"/>
  <c r="D1038" i="1" s="1"/>
  <c r="C1038" i="1"/>
  <c r="B1038" i="1"/>
  <c r="E1037" i="1"/>
  <c r="D1037" i="1" s="1"/>
  <c r="C1037" i="1"/>
  <c r="B1037" i="1"/>
  <c r="K1036" i="1"/>
  <c r="I1036" i="1"/>
  <c r="G1036" i="1"/>
  <c r="E1036" i="1"/>
  <c r="D1036" i="1" s="1"/>
  <c r="C1036" i="1"/>
  <c r="B1036" i="1"/>
  <c r="E1035" i="1"/>
  <c r="D1035" i="1" s="1"/>
  <c r="C1035" i="1"/>
  <c r="B1035" i="1"/>
  <c r="E1034" i="1"/>
  <c r="D1034" i="1" s="1"/>
  <c r="C1034" i="1"/>
  <c r="B1034" i="1"/>
  <c r="E1033" i="1"/>
  <c r="D1033" i="1" s="1"/>
  <c r="C1033" i="1"/>
  <c r="B1033" i="1"/>
  <c r="E1032" i="1"/>
  <c r="D1032" i="1" s="1"/>
  <c r="C1032" i="1"/>
  <c r="B1032" i="1"/>
  <c r="E1031" i="1"/>
  <c r="D1031" i="1" s="1"/>
  <c r="C1031" i="1"/>
  <c r="B1031" i="1"/>
  <c r="E1030" i="1"/>
  <c r="D1030" i="1" s="1"/>
  <c r="C1030" i="1"/>
  <c r="B1030" i="1"/>
  <c r="E1029" i="1"/>
  <c r="D1029" i="1" s="1"/>
  <c r="C1029" i="1"/>
  <c r="B1029" i="1"/>
  <c r="E1028" i="1"/>
  <c r="D1028" i="1" s="1"/>
  <c r="C1028" i="1"/>
  <c r="B1028" i="1"/>
  <c r="K1027" i="1"/>
  <c r="I1027" i="1"/>
  <c r="G1027" i="1"/>
  <c r="E1027" i="1"/>
  <c r="D1027" i="1" s="1"/>
  <c r="C1027" i="1"/>
  <c r="B1027" i="1"/>
  <c r="E1026" i="1"/>
  <c r="D1026" i="1" s="1"/>
  <c r="C1026" i="1"/>
  <c r="B1026" i="1"/>
  <c r="E1025" i="1"/>
  <c r="D1025" i="1" s="1"/>
  <c r="C1025" i="1"/>
  <c r="B1025" i="1"/>
  <c r="E1024" i="1"/>
  <c r="D1024" i="1" s="1"/>
  <c r="C1024" i="1"/>
  <c r="B1024" i="1"/>
  <c r="E1023" i="1"/>
  <c r="D1023" i="1" s="1"/>
  <c r="C1023" i="1"/>
  <c r="B1023" i="1"/>
  <c r="E1022" i="1"/>
  <c r="D1022" i="1" s="1"/>
  <c r="C1022" i="1"/>
  <c r="B1022" i="1"/>
  <c r="E1021" i="1"/>
  <c r="D1021" i="1" s="1"/>
  <c r="C1021" i="1"/>
  <c r="B1021" i="1"/>
  <c r="E1020" i="1"/>
  <c r="D1020" i="1" s="1"/>
  <c r="C1020" i="1"/>
  <c r="B1020" i="1"/>
  <c r="E1019" i="1"/>
  <c r="D1019" i="1" s="1"/>
  <c r="C1019" i="1"/>
  <c r="B1019" i="1"/>
  <c r="K1018" i="1"/>
  <c r="I1018" i="1"/>
  <c r="G1018" i="1"/>
  <c r="E1018" i="1"/>
  <c r="D1018" i="1" s="1"/>
  <c r="C1018" i="1"/>
  <c r="B1018" i="1"/>
  <c r="E1017" i="1"/>
  <c r="D1017" i="1" s="1"/>
  <c r="C1017" i="1"/>
  <c r="B1017" i="1"/>
  <c r="E1016" i="1"/>
  <c r="D1016" i="1" s="1"/>
  <c r="C1016" i="1"/>
  <c r="B1016" i="1"/>
  <c r="E1015" i="1"/>
  <c r="D1015" i="1" s="1"/>
  <c r="C1015" i="1"/>
  <c r="B1015" i="1"/>
  <c r="E1014" i="1"/>
  <c r="D1014" i="1" s="1"/>
  <c r="C1014" i="1"/>
  <c r="B1014" i="1"/>
  <c r="E1013" i="1"/>
  <c r="D1013" i="1" s="1"/>
  <c r="C1013" i="1"/>
  <c r="B1013" i="1"/>
  <c r="E1012" i="1"/>
  <c r="D1012" i="1" s="1"/>
  <c r="C1012" i="1"/>
  <c r="B1012" i="1"/>
  <c r="E1011" i="1"/>
  <c r="D1011" i="1" s="1"/>
  <c r="C1011" i="1"/>
  <c r="B1011" i="1"/>
  <c r="E1010" i="1"/>
  <c r="D1010" i="1" s="1"/>
  <c r="C1010" i="1"/>
  <c r="B1010" i="1"/>
  <c r="K1009" i="1"/>
  <c r="I1009" i="1"/>
  <c r="G1009" i="1"/>
  <c r="E1009" i="1"/>
  <c r="D1009" i="1" s="1"/>
  <c r="C1009" i="1"/>
  <c r="B1009" i="1"/>
  <c r="E1008" i="1"/>
  <c r="D1008" i="1" s="1"/>
  <c r="C1008" i="1"/>
  <c r="B1008" i="1"/>
  <c r="E1007" i="1"/>
  <c r="D1007" i="1" s="1"/>
  <c r="C1007" i="1"/>
  <c r="B1007" i="1"/>
  <c r="E1006" i="1"/>
  <c r="D1006" i="1" s="1"/>
  <c r="C1006" i="1"/>
  <c r="B1006" i="1"/>
  <c r="E1005" i="1"/>
  <c r="D1005" i="1" s="1"/>
  <c r="C1005" i="1"/>
  <c r="B1005" i="1"/>
  <c r="E1004" i="1"/>
  <c r="D1004" i="1" s="1"/>
  <c r="C1004" i="1"/>
  <c r="B1004" i="1"/>
  <c r="E1003" i="1"/>
  <c r="D1003" i="1" s="1"/>
  <c r="C1003" i="1"/>
  <c r="B1003" i="1"/>
  <c r="E1002" i="1"/>
  <c r="D1002" i="1" s="1"/>
  <c r="C1002" i="1"/>
  <c r="B1002" i="1"/>
  <c r="E1001" i="1"/>
  <c r="D1001" i="1" s="1"/>
  <c r="C1001" i="1"/>
  <c r="B1001" i="1"/>
  <c r="K1000" i="1"/>
  <c r="I1000" i="1"/>
  <c r="G1000" i="1"/>
  <c r="E1000" i="1"/>
  <c r="D1000" i="1" s="1"/>
  <c r="C1000" i="1"/>
  <c r="B1000" i="1"/>
  <c r="E999" i="1"/>
  <c r="D999" i="1" s="1"/>
  <c r="C999" i="1"/>
  <c r="B999" i="1"/>
  <c r="E998" i="1"/>
  <c r="D998" i="1" s="1"/>
  <c r="C998" i="1"/>
  <c r="B998" i="1"/>
  <c r="E997" i="1"/>
  <c r="D997" i="1" s="1"/>
  <c r="C997" i="1"/>
  <c r="B997" i="1"/>
  <c r="E996" i="1"/>
  <c r="D996" i="1" s="1"/>
  <c r="C996" i="1"/>
  <c r="B996" i="1"/>
  <c r="E995" i="1"/>
  <c r="D995" i="1" s="1"/>
  <c r="C995" i="1"/>
  <c r="B995" i="1"/>
  <c r="E994" i="1"/>
  <c r="D994" i="1" s="1"/>
  <c r="C994" i="1"/>
  <c r="B994" i="1"/>
  <c r="E993" i="1"/>
  <c r="D993" i="1" s="1"/>
  <c r="C993" i="1"/>
  <c r="B993" i="1"/>
  <c r="E992" i="1"/>
  <c r="D992" i="1" s="1"/>
  <c r="C992" i="1"/>
  <c r="B992" i="1"/>
  <c r="K991" i="1"/>
  <c r="I991" i="1"/>
  <c r="G991" i="1"/>
  <c r="E991" i="1"/>
  <c r="D991" i="1" s="1"/>
  <c r="C991" i="1"/>
  <c r="B991" i="1"/>
  <c r="E990" i="1"/>
  <c r="D990" i="1" s="1"/>
  <c r="C990" i="1"/>
  <c r="B990" i="1"/>
  <c r="E989" i="1"/>
  <c r="D989" i="1" s="1"/>
  <c r="C989" i="1"/>
  <c r="B989" i="1"/>
  <c r="E988" i="1"/>
  <c r="D988" i="1" s="1"/>
  <c r="C988" i="1"/>
  <c r="B988" i="1"/>
  <c r="E987" i="1"/>
  <c r="D987" i="1" s="1"/>
  <c r="C987" i="1"/>
  <c r="B987" i="1"/>
  <c r="E986" i="1"/>
  <c r="D986" i="1" s="1"/>
  <c r="C986" i="1"/>
  <c r="B986" i="1"/>
  <c r="E985" i="1"/>
  <c r="D985" i="1" s="1"/>
  <c r="C985" i="1"/>
  <c r="B985" i="1"/>
  <c r="E984" i="1"/>
  <c r="D984" i="1" s="1"/>
  <c r="C984" i="1"/>
  <c r="B984" i="1"/>
  <c r="E983" i="1"/>
  <c r="D983" i="1" s="1"/>
  <c r="C983" i="1"/>
  <c r="B983" i="1"/>
  <c r="K982" i="1"/>
  <c r="I982" i="1"/>
  <c r="G982" i="1"/>
  <c r="E982" i="1"/>
  <c r="D982" i="1" s="1"/>
  <c r="C982" i="1"/>
  <c r="B982" i="1"/>
  <c r="E981" i="1"/>
  <c r="D981" i="1" s="1"/>
  <c r="C981" i="1"/>
  <c r="B981" i="1"/>
  <c r="E980" i="1"/>
  <c r="D980" i="1" s="1"/>
  <c r="C980" i="1"/>
  <c r="B980" i="1"/>
  <c r="E979" i="1"/>
  <c r="D979" i="1" s="1"/>
  <c r="C979" i="1"/>
  <c r="B979" i="1"/>
  <c r="E978" i="1"/>
  <c r="D978" i="1" s="1"/>
  <c r="C978" i="1"/>
  <c r="B978" i="1"/>
  <c r="E977" i="1"/>
  <c r="D977" i="1" s="1"/>
  <c r="C977" i="1"/>
  <c r="B977" i="1"/>
  <c r="E976" i="1"/>
  <c r="D976" i="1" s="1"/>
  <c r="C976" i="1"/>
  <c r="B976" i="1"/>
  <c r="E975" i="1"/>
  <c r="D975" i="1" s="1"/>
  <c r="C975" i="1"/>
  <c r="B975" i="1"/>
  <c r="E974" i="1"/>
  <c r="D974" i="1" s="1"/>
  <c r="C974" i="1"/>
  <c r="B974" i="1"/>
  <c r="K973" i="1"/>
  <c r="I973" i="1"/>
  <c r="G973" i="1"/>
  <c r="E973" i="1"/>
  <c r="D973" i="1" s="1"/>
  <c r="C973" i="1"/>
  <c r="B973" i="1"/>
  <c r="E972" i="1"/>
  <c r="D972" i="1" s="1"/>
  <c r="C972" i="1"/>
  <c r="B972" i="1"/>
  <c r="E971" i="1"/>
  <c r="D971" i="1" s="1"/>
  <c r="C971" i="1"/>
  <c r="B971" i="1"/>
  <c r="E970" i="1"/>
  <c r="D970" i="1" s="1"/>
  <c r="C970" i="1"/>
  <c r="B970" i="1"/>
  <c r="E969" i="1"/>
  <c r="D969" i="1" s="1"/>
  <c r="C969" i="1"/>
  <c r="B969" i="1"/>
  <c r="E968" i="1"/>
  <c r="D968" i="1" s="1"/>
  <c r="C968" i="1"/>
  <c r="B968" i="1"/>
  <c r="E967" i="1"/>
  <c r="D967" i="1" s="1"/>
  <c r="C967" i="1"/>
  <c r="B967" i="1"/>
  <c r="E966" i="1"/>
  <c r="D966" i="1" s="1"/>
  <c r="C966" i="1"/>
  <c r="B966" i="1"/>
  <c r="E965" i="1"/>
  <c r="D965" i="1" s="1"/>
  <c r="C965" i="1"/>
  <c r="B965" i="1"/>
  <c r="K964" i="1"/>
  <c r="I964" i="1"/>
  <c r="G964" i="1"/>
  <c r="E964" i="1"/>
  <c r="D964" i="1" s="1"/>
  <c r="C964" i="1"/>
  <c r="B964" i="1"/>
  <c r="E963" i="1"/>
  <c r="D963" i="1" s="1"/>
  <c r="C963" i="1"/>
  <c r="B963" i="1"/>
  <c r="E962" i="1"/>
  <c r="D962" i="1" s="1"/>
  <c r="C962" i="1"/>
  <c r="B962" i="1"/>
  <c r="E961" i="1"/>
  <c r="D961" i="1" s="1"/>
  <c r="C961" i="1"/>
  <c r="B961" i="1"/>
  <c r="E960" i="1"/>
  <c r="D960" i="1" s="1"/>
  <c r="C960" i="1"/>
  <c r="B960" i="1"/>
  <c r="E959" i="1"/>
  <c r="D959" i="1" s="1"/>
  <c r="C959" i="1"/>
  <c r="B959" i="1"/>
  <c r="E958" i="1"/>
  <c r="D958" i="1" s="1"/>
  <c r="C958" i="1"/>
  <c r="B958" i="1"/>
  <c r="E957" i="1"/>
  <c r="D957" i="1" s="1"/>
  <c r="C957" i="1"/>
  <c r="B957" i="1"/>
  <c r="E956" i="1"/>
  <c r="D956" i="1" s="1"/>
  <c r="C956" i="1"/>
  <c r="B956" i="1"/>
  <c r="K955" i="1"/>
  <c r="I955" i="1"/>
  <c r="G955" i="1"/>
  <c r="E955" i="1"/>
  <c r="D955" i="1" s="1"/>
  <c r="C955" i="1"/>
  <c r="B955" i="1"/>
  <c r="E954" i="1"/>
  <c r="D954" i="1" s="1"/>
  <c r="C954" i="1"/>
  <c r="B954" i="1"/>
  <c r="E953" i="1"/>
  <c r="D953" i="1" s="1"/>
  <c r="C953" i="1"/>
  <c r="B953" i="1"/>
  <c r="E952" i="1"/>
  <c r="D952" i="1" s="1"/>
  <c r="C952" i="1"/>
  <c r="B952" i="1"/>
  <c r="E951" i="1"/>
  <c r="D951" i="1" s="1"/>
  <c r="C951" i="1"/>
  <c r="B951" i="1"/>
  <c r="E950" i="1"/>
  <c r="D950" i="1" s="1"/>
  <c r="C950" i="1"/>
  <c r="B950" i="1"/>
  <c r="E949" i="1"/>
  <c r="D949" i="1" s="1"/>
  <c r="C949" i="1"/>
  <c r="B949" i="1"/>
  <c r="E948" i="1"/>
  <c r="D948" i="1" s="1"/>
  <c r="C948" i="1"/>
  <c r="B948" i="1"/>
  <c r="E947" i="1"/>
  <c r="D947" i="1" s="1"/>
  <c r="C947" i="1"/>
  <c r="B947" i="1"/>
  <c r="K946" i="1"/>
  <c r="I946" i="1"/>
  <c r="G946" i="1"/>
  <c r="E946" i="1"/>
  <c r="D946" i="1" s="1"/>
  <c r="C946" i="1"/>
  <c r="B946" i="1"/>
  <c r="E945" i="1"/>
  <c r="D945" i="1" s="1"/>
  <c r="C945" i="1"/>
  <c r="B945" i="1"/>
  <c r="E944" i="1"/>
  <c r="D944" i="1" s="1"/>
  <c r="C944" i="1"/>
  <c r="B944" i="1"/>
  <c r="E943" i="1"/>
  <c r="D943" i="1" s="1"/>
  <c r="C943" i="1"/>
  <c r="B943" i="1"/>
  <c r="E942" i="1"/>
  <c r="D942" i="1" s="1"/>
  <c r="C942" i="1"/>
  <c r="B942" i="1"/>
  <c r="E941" i="1"/>
  <c r="D941" i="1" s="1"/>
  <c r="C941" i="1"/>
  <c r="B941" i="1"/>
  <c r="E940" i="1"/>
  <c r="D940" i="1" s="1"/>
  <c r="C940" i="1"/>
  <c r="B940" i="1"/>
  <c r="E939" i="1"/>
  <c r="D939" i="1" s="1"/>
  <c r="C939" i="1"/>
  <c r="B939" i="1"/>
  <c r="E938" i="1"/>
  <c r="D938" i="1" s="1"/>
  <c r="C938" i="1"/>
  <c r="B938" i="1"/>
  <c r="K937" i="1"/>
  <c r="I937" i="1"/>
  <c r="G937" i="1"/>
  <c r="E937" i="1"/>
  <c r="D937" i="1" s="1"/>
  <c r="C937" i="1"/>
  <c r="B937" i="1"/>
  <c r="E936" i="1"/>
  <c r="D936" i="1" s="1"/>
  <c r="C936" i="1"/>
  <c r="B936" i="1"/>
  <c r="E935" i="1"/>
  <c r="D935" i="1" s="1"/>
  <c r="C935" i="1"/>
  <c r="B935" i="1"/>
  <c r="E934" i="1"/>
  <c r="D934" i="1" s="1"/>
  <c r="C934" i="1"/>
  <c r="B934" i="1"/>
  <c r="E933" i="1"/>
  <c r="D933" i="1" s="1"/>
  <c r="C933" i="1"/>
  <c r="B933" i="1"/>
  <c r="E932" i="1"/>
  <c r="D932" i="1" s="1"/>
  <c r="C932" i="1"/>
  <c r="B932" i="1"/>
  <c r="E931" i="1"/>
  <c r="D931" i="1" s="1"/>
  <c r="C931" i="1"/>
  <c r="B931" i="1"/>
  <c r="E930" i="1"/>
  <c r="D930" i="1" s="1"/>
  <c r="C930" i="1"/>
  <c r="B930" i="1"/>
  <c r="E929" i="1"/>
  <c r="D929" i="1" s="1"/>
  <c r="C929" i="1"/>
  <c r="B929" i="1"/>
  <c r="K928" i="1"/>
  <c r="I928" i="1"/>
  <c r="G928" i="1"/>
  <c r="E928" i="1"/>
  <c r="D928" i="1" s="1"/>
  <c r="C928" i="1"/>
  <c r="B928" i="1"/>
  <c r="E927" i="1"/>
  <c r="D927" i="1" s="1"/>
  <c r="C927" i="1"/>
  <c r="B927" i="1"/>
  <c r="E926" i="1"/>
  <c r="D926" i="1" s="1"/>
  <c r="C926" i="1"/>
  <c r="B926" i="1"/>
  <c r="E925" i="1"/>
  <c r="D925" i="1" s="1"/>
  <c r="C925" i="1"/>
  <c r="B925" i="1"/>
  <c r="E924" i="1"/>
  <c r="D924" i="1" s="1"/>
  <c r="C924" i="1"/>
  <c r="B924" i="1"/>
  <c r="E923" i="1"/>
  <c r="D923" i="1" s="1"/>
  <c r="C923" i="1"/>
  <c r="B923" i="1"/>
  <c r="E922" i="1"/>
  <c r="D922" i="1" s="1"/>
  <c r="C922" i="1"/>
  <c r="B922" i="1"/>
  <c r="E921" i="1"/>
  <c r="D921" i="1" s="1"/>
  <c r="C921" i="1"/>
  <c r="B921" i="1"/>
  <c r="E920" i="1"/>
  <c r="D920" i="1" s="1"/>
  <c r="C920" i="1"/>
  <c r="B920" i="1"/>
  <c r="K919" i="1"/>
  <c r="I919" i="1"/>
  <c r="G919" i="1"/>
  <c r="E919" i="1"/>
  <c r="D919" i="1" s="1"/>
  <c r="C919" i="1"/>
  <c r="B919" i="1"/>
  <c r="E918" i="1"/>
  <c r="D918" i="1" s="1"/>
  <c r="C918" i="1"/>
  <c r="B918" i="1"/>
  <c r="E917" i="1"/>
  <c r="D917" i="1" s="1"/>
  <c r="C917" i="1"/>
  <c r="B917" i="1"/>
  <c r="E916" i="1"/>
  <c r="D916" i="1" s="1"/>
  <c r="C916" i="1"/>
  <c r="B916" i="1"/>
  <c r="E915" i="1"/>
  <c r="D915" i="1" s="1"/>
  <c r="C915" i="1"/>
  <c r="B915" i="1"/>
  <c r="E914" i="1"/>
  <c r="D914" i="1" s="1"/>
  <c r="C914" i="1"/>
  <c r="B914" i="1"/>
  <c r="E913" i="1"/>
  <c r="D913" i="1" s="1"/>
  <c r="C913" i="1"/>
  <c r="B913" i="1"/>
  <c r="E912" i="1"/>
  <c r="D912" i="1" s="1"/>
  <c r="C912" i="1"/>
  <c r="B912" i="1"/>
  <c r="E911" i="1"/>
  <c r="D911" i="1" s="1"/>
  <c r="C911" i="1"/>
  <c r="B911" i="1"/>
  <c r="K910" i="1"/>
  <c r="I910" i="1"/>
  <c r="G910" i="1"/>
  <c r="E910" i="1"/>
  <c r="D910" i="1" s="1"/>
  <c r="C910" i="1"/>
  <c r="B910" i="1"/>
  <c r="E909" i="1"/>
  <c r="D909" i="1" s="1"/>
  <c r="C909" i="1"/>
  <c r="B909" i="1"/>
  <c r="E908" i="1"/>
  <c r="D908" i="1" s="1"/>
  <c r="C908" i="1"/>
  <c r="B908" i="1"/>
  <c r="E907" i="1"/>
  <c r="D907" i="1" s="1"/>
  <c r="C907" i="1"/>
  <c r="B907" i="1"/>
  <c r="E906" i="1"/>
  <c r="D906" i="1" s="1"/>
  <c r="C906" i="1"/>
  <c r="B906" i="1"/>
  <c r="E905" i="1"/>
  <c r="D905" i="1" s="1"/>
  <c r="C905" i="1"/>
  <c r="B905" i="1"/>
  <c r="E904" i="1"/>
  <c r="D904" i="1" s="1"/>
  <c r="C904" i="1"/>
  <c r="B904" i="1"/>
  <c r="E903" i="1"/>
  <c r="D903" i="1" s="1"/>
  <c r="C903" i="1"/>
  <c r="B903" i="1"/>
  <c r="E902" i="1"/>
  <c r="D902" i="1" s="1"/>
  <c r="C902" i="1"/>
  <c r="B902" i="1"/>
  <c r="K901" i="1"/>
  <c r="I901" i="1"/>
  <c r="G901" i="1"/>
  <c r="E901" i="1"/>
  <c r="D901" i="1" s="1"/>
  <c r="C901" i="1"/>
  <c r="B901" i="1"/>
  <c r="E900" i="1"/>
  <c r="D900" i="1" s="1"/>
  <c r="C900" i="1"/>
  <c r="B900" i="1"/>
  <c r="E899" i="1"/>
  <c r="D899" i="1" s="1"/>
  <c r="C899" i="1"/>
  <c r="B899" i="1"/>
  <c r="E898" i="1"/>
  <c r="D898" i="1" s="1"/>
  <c r="C898" i="1"/>
  <c r="B898" i="1"/>
  <c r="E897" i="1"/>
  <c r="D897" i="1" s="1"/>
  <c r="C897" i="1"/>
  <c r="B897" i="1"/>
  <c r="E896" i="1"/>
  <c r="D896" i="1" s="1"/>
  <c r="C896" i="1"/>
  <c r="B896" i="1"/>
  <c r="E895" i="1"/>
  <c r="D895" i="1" s="1"/>
  <c r="C895" i="1"/>
  <c r="B895" i="1"/>
  <c r="E894" i="1"/>
  <c r="D894" i="1" s="1"/>
  <c r="C894" i="1"/>
  <c r="B894" i="1"/>
  <c r="E893" i="1"/>
  <c r="D893" i="1" s="1"/>
  <c r="C893" i="1"/>
  <c r="B893" i="1"/>
  <c r="K892" i="1"/>
  <c r="I892" i="1"/>
  <c r="G892" i="1"/>
  <c r="E892" i="1"/>
  <c r="D892" i="1" s="1"/>
  <c r="C892" i="1"/>
  <c r="B892" i="1"/>
  <c r="E891" i="1"/>
  <c r="D891" i="1" s="1"/>
  <c r="C891" i="1"/>
  <c r="B891" i="1"/>
  <c r="E890" i="1"/>
  <c r="D890" i="1" s="1"/>
  <c r="C890" i="1"/>
  <c r="B890" i="1"/>
  <c r="E889" i="1"/>
  <c r="D889" i="1" s="1"/>
  <c r="C889" i="1"/>
  <c r="B889" i="1"/>
  <c r="E888" i="1"/>
  <c r="D888" i="1" s="1"/>
  <c r="C888" i="1"/>
  <c r="B888" i="1"/>
  <c r="E887" i="1"/>
  <c r="D887" i="1" s="1"/>
  <c r="C887" i="1"/>
  <c r="B887" i="1"/>
  <c r="E886" i="1"/>
  <c r="D886" i="1" s="1"/>
  <c r="C886" i="1"/>
  <c r="B886" i="1"/>
  <c r="E885" i="1"/>
  <c r="D885" i="1" s="1"/>
  <c r="C885" i="1"/>
  <c r="B885" i="1"/>
  <c r="E884" i="1"/>
  <c r="D884" i="1" s="1"/>
  <c r="C884" i="1"/>
  <c r="B884" i="1"/>
  <c r="K883" i="1"/>
  <c r="I883" i="1"/>
  <c r="G883" i="1"/>
  <c r="E883" i="1"/>
  <c r="D883" i="1" s="1"/>
  <c r="C883" i="1"/>
  <c r="B883" i="1"/>
  <c r="E882" i="1"/>
  <c r="D882" i="1" s="1"/>
  <c r="C882" i="1"/>
  <c r="B882" i="1"/>
  <c r="E881" i="1"/>
  <c r="D881" i="1" s="1"/>
  <c r="C881" i="1"/>
  <c r="B881" i="1"/>
  <c r="E880" i="1"/>
  <c r="D880" i="1" s="1"/>
  <c r="C880" i="1"/>
  <c r="B880" i="1"/>
  <c r="E879" i="1"/>
  <c r="D879" i="1" s="1"/>
  <c r="C879" i="1"/>
  <c r="B879" i="1"/>
  <c r="E878" i="1"/>
  <c r="D878" i="1" s="1"/>
  <c r="C878" i="1"/>
  <c r="B878" i="1"/>
  <c r="E877" i="1"/>
  <c r="D877" i="1" s="1"/>
  <c r="C877" i="1"/>
  <c r="B877" i="1"/>
  <c r="E876" i="1"/>
  <c r="D876" i="1" s="1"/>
  <c r="C876" i="1"/>
  <c r="B876" i="1"/>
  <c r="E875" i="1"/>
  <c r="D875" i="1" s="1"/>
  <c r="C875" i="1"/>
  <c r="B875" i="1"/>
  <c r="E874" i="1"/>
  <c r="D874" i="1" s="1"/>
  <c r="C874" i="1"/>
  <c r="B874" i="1"/>
  <c r="E873" i="1"/>
  <c r="D873" i="1" s="1"/>
  <c r="C873" i="1"/>
  <c r="B873" i="1"/>
  <c r="E872" i="1"/>
  <c r="D872" i="1" s="1"/>
  <c r="C872" i="1"/>
  <c r="B872" i="1"/>
  <c r="E871" i="1"/>
  <c r="D871" i="1" s="1"/>
  <c r="C871" i="1"/>
  <c r="B871" i="1"/>
  <c r="E870" i="1"/>
  <c r="D870" i="1" s="1"/>
  <c r="C870" i="1"/>
  <c r="B870" i="1"/>
  <c r="E869" i="1"/>
  <c r="D869" i="1" s="1"/>
  <c r="C869" i="1"/>
  <c r="B869" i="1"/>
  <c r="E868" i="1"/>
  <c r="D868" i="1" s="1"/>
  <c r="C868" i="1"/>
  <c r="B868" i="1"/>
  <c r="E867" i="1"/>
  <c r="D867" i="1" s="1"/>
  <c r="C867" i="1"/>
  <c r="B867" i="1"/>
  <c r="E866" i="1"/>
  <c r="D866" i="1" s="1"/>
  <c r="C866" i="1"/>
  <c r="B866" i="1"/>
  <c r="K865" i="1"/>
  <c r="I865" i="1"/>
  <c r="G865" i="1"/>
  <c r="E865" i="1"/>
  <c r="D865" i="1" s="1"/>
  <c r="C865" i="1"/>
  <c r="B865" i="1"/>
  <c r="E864" i="1"/>
  <c r="D864" i="1" s="1"/>
  <c r="C864" i="1"/>
  <c r="B864" i="1"/>
  <c r="E863" i="1"/>
  <c r="D863" i="1" s="1"/>
  <c r="C863" i="1"/>
  <c r="B863" i="1"/>
  <c r="E862" i="1"/>
  <c r="D862" i="1" s="1"/>
  <c r="C862" i="1"/>
  <c r="B862" i="1"/>
  <c r="E861" i="1"/>
  <c r="D861" i="1" s="1"/>
  <c r="C861" i="1"/>
  <c r="B861" i="1"/>
  <c r="E860" i="1"/>
  <c r="D860" i="1" s="1"/>
  <c r="C860" i="1"/>
  <c r="B860" i="1"/>
  <c r="E859" i="1"/>
  <c r="D859" i="1" s="1"/>
  <c r="C859" i="1"/>
  <c r="B859" i="1"/>
  <c r="E858" i="1"/>
  <c r="D858" i="1" s="1"/>
  <c r="C858" i="1"/>
  <c r="B858" i="1"/>
  <c r="E857" i="1"/>
  <c r="D857" i="1" s="1"/>
  <c r="C857" i="1"/>
  <c r="B857" i="1"/>
  <c r="K856" i="1"/>
  <c r="I856" i="1"/>
  <c r="G856" i="1"/>
  <c r="E856" i="1"/>
  <c r="D856" i="1" s="1"/>
  <c r="C856" i="1"/>
  <c r="B856" i="1"/>
  <c r="E855" i="1"/>
  <c r="D855" i="1" s="1"/>
  <c r="C855" i="1"/>
  <c r="B855" i="1"/>
  <c r="E854" i="1"/>
  <c r="D854" i="1" s="1"/>
  <c r="C854" i="1"/>
  <c r="B854" i="1"/>
  <c r="E853" i="1"/>
  <c r="D853" i="1" s="1"/>
  <c r="C853" i="1"/>
  <c r="B853" i="1"/>
  <c r="E852" i="1"/>
  <c r="D852" i="1" s="1"/>
  <c r="C852" i="1"/>
  <c r="B852" i="1"/>
  <c r="E851" i="1"/>
  <c r="D851" i="1" s="1"/>
  <c r="C851" i="1"/>
  <c r="B851" i="1"/>
  <c r="E850" i="1"/>
  <c r="D850" i="1" s="1"/>
  <c r="C850" i="1"/>
  <c r="B850" i="1"/>
  <c r="E849" i="1"/>
  <c r="D849" i="1" s="1"/>
  <c r="C849" i="1"/>
  <c r="B849" i="1"/>
  <c r="E848" i="1"/>
  <c r="D848" i="1" s="1"/>
  <c r="C848" i="1"/>
  <c r="B848" i="1"/>
  <c r="K847" i="1"/>
  <c r="I847" i="1"/>
  <c r="G847" i="1"/>
  <c r="E847" i="1"/>
  <c r="D847" i="1" s="1"/>
  <c r="C847" i="1"/>
  <c r="B847" i="1"/>
  <c r="E846" i="1"/>
  <c r="D846" i="1" s="1"/>
  <c r="C846" i="1"/>
  <c r="B846" i="1"/>
  <c r="E845" i="1"/>
  <c r="D845" i="1" s="1"/>
  <c r="C845" i="1"/>
  <c r="B845" i="1"/>
  <c r="E844" i="1"/>
  <c r="D844" i="1" s="1"/>
  <c r="C844" i="1"/>
  <c r="B844" i="1"/>
  <c r="E843" i="1"/>
  <c r="D843" i="1" s="1"/>
  <c r="C843" i="1"/>
  <c r="B843" i="1"/>
  <c r="E842" i="1"/>
  <c r="D842" i="1" s="1"/>
  <c r="C842" i="1"/>
  <c r="B842" i="1"/>
  <c r="E841" i="1"/>
  <c r="D841" i="1" s="1"/>
  <c r="C841" i="1"/>
  <c r="B841" i="1"/>
  <c r="E840" i="1"/>
  <c r="D840" i="1" s="1"/>
  <c r="C840" i="1"/>
  <c r="B840" i="1"/>
  <c r="E839" i="1"/>
  <c r="D839" i="1" s="1"/>
  <c r="C839" i="1"/>
  <c r="B839" i="1"/>
  <c r="K838" i="1"/>
  <c r="I838" i="1"/>
  <c r="G838" i="1"/>
  <c r="E838" i="1"/>
  <c r="D838" i="1" s="1"/>
  <c r="C838" i="1"/>
  <c r="B838" i="1"/>
  <c r="E837" i="1"/>
  <c r="D837" i="1" s="1"/>
  <c r="C837" i="1"/>
  <c r="B837" i="1"/>
  <c r="E836" i="1"/>
  <c r="D836" i="1" s="1"/>
  <c r="C836" i="1"/>
  <c r="B836" i="1"/>
  <c r="E835" i="1"/>
  <c r="D835" i="1" s="1"/>
  <c r="C835" i="1"/>
  <c r="B835" i="1"/>
  <c r="E834" i="1"/>
  <c r="D834" i="1" s="1"/>
  <c r="C834" i="1"/>
  <c r="B834" i="1"/>
  <c r="E833" i="1"/>
  <c r="D833" i="1" s="1"/>
  <c r="C833" i="1"/>
  <c r="B833" i="1"/>
  <c r="E832" i="1"/>
  <c r="D832" i="1" s="1"/>
  <c r="C832" i="1"/>
  <c r="B832" i="1"/>
  <c r="E831" i="1"/>
  <c r="D831" i="1" s="1"/>
  <c r="C831" i="1"/>
  <c r="B831" i="1"/>
  <c r="E830" i="1"/>
  <c r="D830" i="1" s="1"/>
  <c r="C830" i="1"/>
  <c r="B830" i="1"/>
  <c r="K829" i="1"/>
  <c r="I829" i="1"/>
  <c r="G829" i="1"/>
  <c r="E829" i="1"/>
  <c r="D829" i="1" s="1"/>
  <c r="C829" i="1"/>
  <c r="B829" i="1"/>
  <c r="E828" i="1"/>
  <c r="D828" i="1" s="1"/>
  <c r="C828" i="1"/>
  <c r="B828" i="1"/>
  <c r="E827" i="1"/>
  <c r="D827" i="1" s="1"/>
  <c r="C827" i="1"/>
  <c r="B827" i="1"/>
  <c r="E826" i="1"/>
  <c r="D826" i="1" s="1"/>
  <c r="C826" i="1"/>
  <c r="B826" i="1"/>
  <c r="E825" i="1"/>
  <c r="D825" i="1" s="1"/>
  <c r="C825" i="1"/>
  <c r="B825" i="1"/>
  <c r="E824" i="1"/>
  <c r="D824" i="1" s="1"/>
  <c r="C824" i="1"/>
  <c r="B824" i="1"/>
  <c r="E823" i="1"/>
  <c r="D823" i="1" s="1"/>
  <c r="C823" i="1"/>
  <c r="B823" i="1"/>
  <c r="E822" i="1"/>
  <c r="D822" i="1" s="1"/>
  <c r="C822" i="1"/>
  <c r="B822" i="1"/>
  <c r="E821" i="1"/>
  <c r="D821" i="1" s="1"/>
  <c r="C821" i="1"/>
  <c r="B821" i="1"/>
  <c r="K820" i="1"/>
  <c r="I820" i="1"/>
  <c r="G820" i="1"/>
  <c r="E820" i="1"/>
  <c r="D820" i="1" s="1"/>
  <c r="C820" i="1"/>
  <c r="B820" i="1"/>
  <c r="E819" i="1"/>
  <c r="D819" i="1" s="1"/>
  <c r="C819" i="1"/>
  <c r="B819" i="1"/>
  <c r="E818" i="1"/>
  <c r="D818" i="1" s="1"/>
  <c r="C818" i="1"/>
  <c r="B818" i="1"/>
  <c r="E817" i="1"/>
  <c r="D817" i="1" s="1"/>
  <c r="C817" i="1"/>
  <c r="B817" i="1"/>
  <c r="E816" i="1"/>
  <c r="D816" i="1" s="1"/>
  <c r="C816" i="1"/>
  <c r="B816" i="1"/>
  <c r="E815" i="1"/>
  <c r="D815" i="1" s="1"/>
  <c r="C815" i="1"/>
  <c r="B815" i="1"/>
  <c r="E814" i="1"/>
  <c r="D814" i="1" s="1"/>
  <c r="C814" i="1"/>
  <c r="B814" i="1"/>
  <c r="E813" i="1"/>
  <c r="D813" i="1" s="1"/>
  <c r="C813" i="1"/>
  <c r="B813" i="1"/>
  <c r="E812" i="1"/>
  <c r="D812" i="1" s="1"/>
  <c r="C812" i="1"/>
  <c r="B812" i="1"/>
  <c r="K811" i="1"/>
  <c r="I811" i="1"/>
  <c r="G811" i="1"/>
  <c r="E811" i="1"/>
  <c r="D811" i="1" s="1"/>
  <c r="C811" i="1"/>
  <c r="B811" i="1"/>
  <c r="E810" i="1"/>
  <c r="D810" i="1" s="1"/>
  <c r="C810" i="1"/>
  <c r="B810" i="1"/>
  <c r="E809" i="1"/>
  <c r="D809" i="1" s="1"/>
  <c r="C809" i="1"/>
  <c r="B809" i="1"/>
  <c r="E808" i="1"/>
  <c r="D808" i="1" s="1"/>
  <c r="C808" i="1"/>
  <c r="B808" i="1"/>
  <c r="E807" i="1"/>
  <c r="D807" i="1" s="1"/>
  <c r="C807" i="1"/>
  <c r="B807" i="1"/>
  <c r="E806" i="1"/>
  <c r="D806" i="1" s="1"/>
  <c r="C806" i="1"/>
  <c r="B806" i="1"/>
  <c r="E805" i="1"/>
  <c r="D805" i="1" s="1"/>
  <c r="C805" i="1"/>
  <c r="B805" i="1"/>
  <c r="E804" i="1"/>
  <c r="D804" i="1" s="1"/>
  <c r="C804" i="1"/>
  <c r="B804" i="1"/>
  <c r="E803" i="1"/>
  <c r="D803" i="1" s="1"/>
  <c r="C803" i="1"/>
  <c r="B803" i="1"/>
  <c r="K802" i="1"/>
  <c r="I802" i="1"/>
  <c r="G802" i="1"/>
  <c r="E802" i="1"/>
  <c r="D802" i="1" s="1"/>
  <c r="C802" i="1"/>
  <c r="B802" i="1"/>
  <c r="E801" i="1"/>
  <c r="D801" i="1" s="1"/>
  <c r="C801" i="1"/>
  <c r="B801" i="1"/>
  <c r="E800" i="1"/>
  <c r="D800" i="1" s="1"/>
  <c r="C800" i="1"/>
  <c r="B800" i="1"/>
  <c r="E799" i="1"/>
  <c r="D799" i="1" s="1"/>
  <c r="C799" i="1"/>
  <c r="B799" i="1"/>
  <c r="E798" i="1"/>
  <c r="D798" i="1" s="1"/>
  <c r="C798" i="1"/>
  <c r="B798" i="1"/>
  <c r="E797" i="1"/>
  <c r="D797" i="1" s="1"/>
  <c r="C797" i="1"/>
  <c r="B797" i="1"/>
  <c r="E796" i="1"/>
  <c r="D796" i="1" s="1"/>
  <c r="C796" i="1"/>
  <c r="B796" i="1"/>
  <c r="E795" i="1"/>
  <c r="D795" i="1" s="1"/>
  <c r="C795" i="1"/>
  <c r="B795" i="1"/>
  <c r="E794" i="1"/>
  <c r="D794" i="1" s="1"/>
  <c r="C794" i="1"/>
  <c r="B794" i="1"/>
  <c r="K793" i="1"/>
  <c r="I793" i="1"/>
  <c r="G793" i="1"/>
  <c r="E793" i="1"/>
  <c r="D793" i="1" s="1"/>
  <c r="C793" i="1"/>
  <c r="B793" i="1"/>
  <c r="E792" i="1"/>
  <c r="D792" i="1" s="1"/>
  <c r="C792" i="1"/>
  <c r="B792" i="1"/>
  <c r="E791" i="1"/>
  <c r="D791" i="1" s="1"/>
  <c r="C791" i="1"/>
  <c r="B791" i="1"/>
  <c r="E790" i="1"/>
  <c r="D790" i="1" s="1"/>
  <c r="C790" i="1"/>
  <c r="B790" i="1"/>
  <c r="E789" i="1"/>
  <c r="D789" i="1" s="1"/>
  <c r="C789" i="1"/>
  <c r="B789" i="1"/>
  <c r="E788" i="1"/>
  <c r="D788" i="1" s="1"/>
  <c r="C788" i="1"/>
  <c r="B788" i="1"/>
  <c r="E787" i="1"/>
  <c r="D787" i="1" s="1"/>
  <c r="C787" i="1"/>
  <c r="B787" i="1"/>
  <c r="E786" i="1"/>
  <c r="D786" i="1" s="1"/>
  <c r="C786" i="1"/>
  <c r="B786" i="1"/>
  <c r="E785" i="1"/>
  <c r="D785" i="1" s="1"/>
  <c r="C785" i="1"/>
  <c r="B785" i="1"/>
  <c r="K784" i="1"/>
  <c r="I784" i="1"/>
  <c r="G784" i="1"/>
  <c r="E784" i="1"/>
  <c r="D784" i="1" s="1"/>
  <c r="C784" i="1"/>
  <c r="B784" i="1"/>
  <c r="E783" i="1"/>
  <c r="D783" i="1" s="1"/>
  <c r="C783" i="1"/>
  <c r="B783" i="1"/>
  <c r="E782" i="1"/>
  <c r="D782" i="1" s="1"/>
  <c r="C782" i="1"/>
  <c r="B782" i="1"/>
  <c r="E781" i="1"/>
  <c r="D781" i="1" s="1"/>
  <c r="C781" i="1"/>
  <c r="B781" i="1"/>
  <c r="E780" i="1"/>
  <c r="D780" i="1" s="1"/>
  <c r="C780" i="1"/>
  <c r="B780" i="1"/>
  <c r="E779" i="1"/>
  <c r="D779" i="1" s="1"/>
  <c r="C779" i="1"/>
  <c r="B779" i="1"/>
  <c r="E778" i="1"/>
  <c r="D778" i="1" s="1"/>
  <c r="C778" i="1"/>
  <c r="B778" i="1"/>
  <c r="E777" i="1"/>
  <c r="D777" i="1" s="1"/>
  <c r="C777" i="1"/>
  <c r="B777" i="1"/>
  <c r="E776" i="1"/>
  <c r="D776" i="1" s="1"/>
  <c r="C776" i="1"/>
  <c r="B776" i="1"/>
  <c r="K775" i="1"/>
  <c r="I775" i="1"/>
  <c r="G775" i="1"/>
  <c r="E775" i="1"/>
  <c r="D775" i="1" s="1"/>
  <c r="C775" i="1"/>
  <c r="B775" i="1"/>
  <c r="E774" i="1"/>
  <c r="D774" i="1" s="1"/>
  <c r="C774" i="1"/>
  <c r="B774" i="1"/>
  <c r="E773" i="1"/>
  <c r="D773" i="1" s="1"/>
  <c r="C773" i="1"/>
  <c r="B773" i="1"/>
  <c r="E772" i="1"/>
  <c r="D772" i="1" s="1"/>
  <c r="C772" i="1"/>
  <c r="B772" i="1"/>
  <c r="E771" i="1"/>
  <c r="D771" i="1" s="1"/>
  <c r="C771" i="1"/>
  <c r="B771" i="1"/>
  <c r="E770" i="1"/>
  <c r="D770" i="1" s="1"/>
  <c r="C770" i="1"/>
  <c r="B770" i="1"/>
  <c r="E769" i="1"/>
  <c r="D769" i="1" s="1"/>
  <c r="C769" i="1"/>
  <c r="B769" i="1"/>
  <c r="E768" i="1"/>
  <c r="D768" i="1" s="1"/>
  <c r="C768" i="1"/>
  <c r="B768" i="1"/>
  <c r="E767" i="1"/>
  <c r="D767" i="1" s="1"/>
  <c r="C767" i="1"/>
  <c r="B767" i="1"/>
  <c r="K766" i="1"/>
  <c r="I766" i="1"/>
  <c r="G766" i="1"/>
  <c r="E766" i="1"/>
  <c r="D766" i="1" s="1"/>
  <c r="C766" i="1"/>
  <c r="B766" i="1"/>
  <c r="E765" i="1"/>
  <c r="D765" i="1" s="1"/>
  <c r="C765" i="1"/>
  <c r="B765" i="1"/>
  <c r="E764" i="1"/>
  <c r="D764" i="1" s="1"/>
  <c r="C764" i="1"/>
  <c r="B764" i="1"/>
  <c r="E763" i="1"/>
  <c r="D763" i="1" s="1"/>
  <c r="C763" i="1"/>
  <c r="B763" i="1"/>
  <c r="E762" i="1"/>
  <c r="D762" i="1" s="1"/>
  <c r="C762" i="1"/>
  <c r="B762" i="1"/>
  <c r="E761" i="1"/>
  <c r="D761" i="1" s="1"/>
  <c r="C761" i="1"/>
  <c r="B761" i="1"/>
  <c r="E760" i="1"/>
  <c r="D760" i="1" s="1"/>
  <c r="C760" i="1"/>
  <c r="B760" i="1"/>
  <c r="E759" i="1"/>
  <c r="D759" i="1" s="1"/>
  <c r="C759" i="1"/>
  <c r="B759" i="1"/>
  <c r="E758" i="1"/>
  <c r="D758" i="1" s="1"/>
  <c r="C758" i="1"/>
  <c r="B758" i="1"/>
  <c r="K757" i="1"/>
  <c r="I757" i="1"/>
  <c r="G757" i="1"/>
  <c r="E757" i="1"/>
  <c r="D757" i="1" s="1"/>
  <c r="C757" i="1"/>
  <c r="B757" i="1"/>
  <c r="E756" i="1"/>
  <c r="D756" i="1" s="1"/>
  <c r="C756" i="1"/>
  <c r="B756" i="1"/>
  <c r="E755" i="1"/>
  <c r="D755" i="1" s="1"/>
  <c r="C755" i="1"/>
  <c r="B755" i="1"/>
  <c r="E754" i="1"/>
  <c r="D754" i="1" s="1"/>
  <c r="C754" i="1"/>
  <c r="B754" i="1"/>
  <c r="E753" i="1"/>
  <c r="D753" i="1" s="1"/>
  <c r="C753" i="1"/>
  <c r="B753" i="1"/>
  <c r="E752" i="1"/>
  <c r="D752" i="1" s="1"/>
  <c r="C752" i="1"/>
  <c r="B752" i="1"/>
  <c r="E751" i="1"/>
  <c r="D751" i="1" s="1"/>
  <c r="C751" i="1"/>
  <c r="B751" i="1"/>
  <c r="E750" i="1"/>
  <c r="D750" i="1" s="1"/>
  <c r="C750" i="1"/>
  <c r="B750" i="1"/>
  <c r="E749" i="1"/>
  <c r="D749" i="1" s="1"/>
  <c r="C749" i="1"/>
  <c r="B749" i="1"/>
  <c r="K748" i="1"/>
  <c r="I748" i="1"/>
  <c r="G748" i="1"/>
  <c r="E748" i="1"/>
  <c r="D748" i="1" s="1"/>
  <c r="C748" i="1"/>
  <c r="B748" i="1"/>
  <c r="E747" i="1"/>
  <c r="D747" i="1" s="1"/>
  <c r="C747" i="1"/>
  <c r="B747" i="1"/>
  <c r="E746" i="1"/>
  <c r="D746" i="1" s="1"/>
  <c r="C746" i="1"/>
  <c r="B746" i="1"/>
  <c r="E745" i="1"/>
  <c r="D745" i="1" s="1"/>
  <c r="C745" i="1"/>
  <c r="B745" i="1"/>
  <c r="E744" i="1"/>
  <c r="D744" i="1" s="1"/>
  <c r="C744" i="1"/>
  <c r="B744" i="1"/>
  <c r="E743" i="1"/>
  <c r="D743" i="1" s="1"/>
  <c r="C743" i="1"/>
  <c r="B743" i="1"/>
  <c r="E742" i="1"/>
  <c r="D742" i="1" s="1"/>
  <c r="C742" i="1"/>
  <c r="B742" i="1"/>
  <c r="E741" i="1"/>
  <c r="D741" i="1" s="1"/>
  <c r="C741" i="1"/>
  <c r="B741" i="1"/>
  <c r="E740" i="1"/>
  <c r="D740" i="1" s="1"/>
  <c r="C740" i="1"/>
  <c r="B740" i="1"/>
  <c r="K739" i="1"/>
  <c r="I739" i="1"/>
  <c r="G739" i="1"/>
  <c r="E739" i="1"/>
  <c r="D739" i="1" s="1"/>
  <c r="C739" i="1"/>
  <c r="B739" i="1"/>
  <c r="E738" i="1"/>
  <c r="D738" i="1" s="1"/>
  <c r="C738" i="1"/>
  <c r="B738" i="1"/>
  <c r="E737" i="1"/>
  <c r="D737" i="1" s="1"/>
  <c r="C737" i="1"/>
  <c r="B737" i="1"/>
  <c r="E736" i="1"/>
  <c r="D736" i="1" s="1"/>
  <c r="C736" i="1"/>
  <c r="B736" i="1"/>
  <c r="E735" i="1"/>
  <c r="D735" i="1" s="1"/>
  <c r="C735" i="1"/>
  <c r="B735" i="1"/>
  <c r="E734" i="1"/>
  <c r="D734" i="1" s="1"/>
  <c r="C734" i="1"/>
  <c r="B734" i="1"/>
  <c r="E733" i="1"/>
  <c r="D733" i="1" s="1"/>
  <c r="C733" i="1"/>
  <c r="B733" i="1"/>
  <c r="E732" i="1"/>
  <c r="D732" i="1" s="1"/>
  <c r="C732" i="1"/>
  <c r="B732" i="1"/>
  <c r="E731" i="1"/>
  <c r="D731" i="1" s="1"/>
  <c r="C731" i="1"/>
  <c r="B731" i="1"/>
  <c r="K730" i="1"/>
  <c r="I730" i="1"/>
  <c r="G730" i="1"/>
  <c r="E730" i="1"/>
  <c r="D730" i="1" s="1"/>
  <c r="C730" i="1"/>
  <c r="B730" i="1"/>
  <c r="E729" i="1"/>
  <c r="D729" i="1" s="1"/>
  <c r="C729" i="1"/>
  <c r="B729" i="1"/>
  <c r="E728" i="1"/>
  <c r="D728" i="1" s="1"/>
  <c r="C728" i="1"/>
  <c r="B728" i="1"/>
  <c r="E727" i="1"/>
  <c r="D727" i="1" s="1"/>
  <c r="C727" i="1"/>
  <c r="B727" i="1"/>
  <c r="E726" i="1"/>
  <c r="D726" i="1" s="1"/>
  <c r="C726" i="1"/>
  <c r="B726" i="1"/>
  <c r="E725" i="1"/>
  <c r="D725" i="1" s="1"/>
  <c r="C725" i="1"/>
  <c r="B725" i="1"/>
  <c r="E724" i="1"/>
  <c r="D724" i="1" s="1"/>
  <c r="C724" i="1"/>
  <c r="B724" i="1"/>
  <c r="E723" i="1"/>
  <c r="D723" i="1" s="1"/>
  <c r="C723" i="1"/>
  <c r="B723" i="1"/>
  <c r="E722" i="1"/>
  <c r="D722" i="1" s="1"/>
  <c r="C722" i="1"/>
  <c r="B722" i="1"/>
  <c r="K721" i="1"/>
  <c r="I721" i="1"/>
  <c r="G721" i="1"/>
  <c r="E721" i="1"/>
  <c r="D721" i="1" s="1"/>
  <c r="C721" i="1"/>
  <c r="B721" i="1"/>
  <c r="E720" i="1"/>
  <c r="D720" i="1" s="1"/>
  <c r="C720" i="1"/>
  <c r="B720" i="1"/>
  <c r="E719" i="1"/>
  <c r="D719" i="1" s="1"/>
  <c r="C719" i="1"/>
  <c r="B719" i="1"/>
  <c r="E718" i="1"/>
  <c r="D718" i="1" s="1"/>
  <c r="C718" i="1"/>
  <c r="B718" i="1"/>
  <c r="E717" i="1"/>
  <c r="D717" i="1" s="1"/>
  <c r="C717" i="1"/>
  <c r="B717" i="1"/>
  <c r="E716" i="1"/>
  <c r="D716" i="1" s="1"/>
  <c r="C716" i="1"/>
  <c r="B716" i="1"/>
  <c r="E715" i="1"/>
  <c r="D715" i="1" s="1"/>
  <c r="C715" i="1"/>
  <c r="B715" i="1"/>
  <c r="E714" i="1"/>
  <c r="D714" i="1" s="1"/>
  <c r="C714" i="1"/>
  <c r="B714" i="1"/>
  <c r="E713" i="1"/>
  <c r="D713" i="1" s="1"/>
  <c r="C713" i="1"/>
  <c r="B713" i="1"/>
  <c r="K712" i="1"/>
  <c r="I712" i="1"/>
  <c r="G712" i="1"/>
  <c r="E712" i="1"/>
  <c r="D712" i="1" s="1"/>
  <c r="C712" i="1"/>
  <c r="B712" i="1"/>
  <c r="E711" i="1"/>
  <c r="D711" i="1" s="1"/>
  <c r="C711" i="1"/>
  <c r="B711" i="1"/>
  <c r="E710" i="1"/>
  <c r="D710" i="1" s="1"/>
  <c r="C710" i="1"/>
  <c r="B710" i="1"/>
  <c r="E709" i="1"/>
  <c r="D709" i="1" s="1"/>
  <c r="C709" i="1"/>
  <c r="B709" i="1"/>
  <c r="E708" i="1"/>
  <c r="D708" i="1" s="1"/>
  <c r="C708" i="1"/>
  <c r="B708" i="1"/>
  <c r="E707" i="1"/>
  <c r="D707" i="1" s="1"/>
  <c r="C707" i="1"/>
  <c r="B707" i="1"/>
  <c r="E706" i="1"/>
  <c r="D706" i="1" s="1"/>
  <c r="C706" i="1"/>
  <c r="B706" i="1"/>
  <c r="E705" i="1"/>
  <c r="D705" i="1" s="1"/>
  <c r="C705" i="1"/>
  <c r="B705" i="1"/>
  <c r="E704" i="1"/>
  <c r="D704" i="1" s="1"/>
  <c r="C704" i="1"/>
  <c r="B704" i="1"/>
  <c r="K703" i="1"/>
  <c r="I703" i="1"/>
  <c r="G703" i="1"/>
  <c r="E703" i="1"/>
  <c r="D703" i="1" s="1"/>
  <c r="C703" i="1"/>
  <c r="B703" i="1"/>
  <c r="E702" i="1"/>
  <c r="D702" i="1" s="1"/>
  <c r="C702" i="1"/>
  <c r="B702" i="1"/>
  <c r="E701" i="1"/>
  <c r="D701" i="1" s="1"/>
  <c r="C701" i="1"/>
  <c r="B701" i="1"/>
  <c r="E700" i="1"/>
  <c r="D700" i="1" s="1"/>
  <c r="C700" i="1"/>
  <c r="B700" i="1"/>
  <c r="E699" i="1"/>
  <c r="D699" i="1" s="1"/>
  <c r="C699" i="1"/>
  <c r="B699" i="1"/>
  <c r="E698" i="1"/>
  <c r="D698" i="1" s="1"/>
  <c r="C698" i="1"/>
  <c r="B698" i="1"/>
  <c r="E697" i="1"/>
  <c r="D697" i="1" s="1"/>
  <c r="C697" i="1"/>
  <c r="B697" i="1"/>
  <c r="E696" i="1"/>
  <c r="D696" i="1" s="1"/>
  <c r="C696" i="1"/>
  <c r="B696" i="1"/>
  <c r="E695" i="1"/>
  <c r="D695" i="1" s="1"/>
  <c r="C695" i="1"/>
  <c r="B695" i="1"/>
  <c r="K694" i="1"/>
  <c r="I694" i="1"/>
  <c r="G694" i="1"/>
  <c r="E694" i="1"/>
  <c r="D694" i="1" s="1"/>
  <c r="C694" i="1"/>
  <c r="B694" i="1"/>
  <c r="E693" i="1"/>
  <c r="D693" i="1" s="1"/>
  <c r="C693" i="1"/>
  <c r="B693" i="1"/>
  <c r="E692" i="1"/>
  <c r="D692" i="1" s="1"/>
  <c r="C692" i="1"/>
  <c r="B692" i="1"/>
  <c r="E691" i="1"/>
  <c r="D691" i="1" s="1"/>
  <c r="C691" i="1"/>
  <c r="B691" i="1"/>
  <c r="E690" i="1"/>
  <c r="D690" i="1" s="1"/>
  <c r="C690" i="1"/>
  <c r="B690" i="1"/>
  <c r="E689" i="1"/>
  <c r="D689" i="1" s="1"/>
  <c r="C689" i="1"/>
  <c r="B689" i="1"/>
  <c r="E688" i="1"/>
  <c r="D688" i="1" s="1"/>
  <c r="C688" i="1"/>
  <c r="B688" i="1"/>
  <c r="E687" i="1"/>
  <c r="D687" i="1" s="1"/>
  <c r="C687" i="1"/>
  <c r="B687" i="1"/>
  <c r="E686" i="1"/>
  <c r="D686" i="1" s="1"/>
  <c r="C686" i="1"/>
  <c r="B686" i="1"/>
  <c r="K685" i="1"/>
  <c r="I685" i="1"/>
  <c r="G685" i="1"/>
  <c r="E685" i="1"/>
  <c r="D685" i="1" s="1"/>
  <c r="C685" i="1"/>
  <c r="B685" i="1"/>
  <c r="E684" i="1"/>
  <c r="D684" i="1" s="1"/>
  <c r="C684" i="1"/>
  <c r="B684" i="1"/>
  <c r="E683" i="1"/>
  <c r="D683" i="1" s="1"/>
  <c r="C683" i="1"/>
  <c r="B683" i="1"/>
  <c r="E682" i="1"/>
  <c r="D682" i="1" s="1"/>
  <c r="C682" i="1"/>
  <c r="B682" i="1"/>
  <c r="E681" i="1"/>
  <c r="D681" i="1" s="1"/>
  <c r="C681" i="1"/>
  <c r="B681" i="1"/>
  <c r="E680" i="1"/>
  <c r="D680" i="1" s="1"/>
  <c r="C680" i="1"/>
  <c r="B680" i="1"/>
  <c r="E679" i="1"/>
  <c r="D679" i="1" s="1"/>
  <c r="C679" i="1"/>
  <c r="B679" i="1"/>
  <c r="E678" i="1"/>
  <c r="D678" i="1" s="1"/>
  <c r="C678" i="1"/>
  <c r="B678" i="1"/>
  <c r="E677" i="1"/>
  <c r="D677" i="1" s="1"/>
  <c r="C677" i="1"/>
  <c r="B677" i="1"/>
  <c r="K676" i="1"/>
  <c r="I676" i="1"/>
  <c r="G676" i="1"/>
  <c r="E676" i="1"/>
  <c r="D676" i="1" s="1"/>
  <c r="C676" i="1"/>
  <c r="B676" i="1"/>
  <c r="E675" i="1"/>
  <c r="D675" i="1" s="1"/>
  <c r="C675" i="1"/>
  <c r="B675" i="1"/>
  <c r="E674" i="1"/>
  <c r="D674" i="1" s="1"/>
  <c r="C674" i="1"/>
  <c r="B674" i="1"/>
  <c r="E673" i="1"/>
  <c r="D673" i="1" s="1"/>
  <c r="C673" i="1"/>
  <c r="B673" i="1"/>
  <c r="E672" i="1"/>
  <c r="D672" i="1" s="1"/>
  <c r="C672" i="1"/>
  <c r="B672" i="1"/>
  <c r="E671" i="1"/>
  <c r="D671" i="1" s="1"/>
  <c r="C671" i="1"/>
  <c r="B671" i="1"/>
  <c r="E670" i="1"/>
  <c r="D670" i="1" s="1"/>
  <c r="C670" i="1"/>
  <c r="B670" i="1"/>
  <c r="E669" i="1"/>
  <c r="D669" i="1" s="1"/>
  <c r="C669" i="1"/>
  <c r="B669" i="1"/>
  <c r="E668" i="1"/>
  <c r="D668" i="1" s="1"/>
  <c r="C668" i="1"/>
  <c r="B668" i="1"/>
  <c r="K667" i="1"/>
  <c r="I667" i="1"/>
  <c r="G667" i="1"/>
  <c r="E667" i="1"/>
  <c r="D667" i="1" s="1"/>
  <c r="C667" i="1"/>
  <c r="B667" i="1"/>
  <c r="E666" i="1"/>
  <c r="D666" i="1" s="1"/>
  <c r="C666" i="1"/>
  <c r="B666" i="1"/>
  <c r="E665" i="1"/>
  <c r="D665" i="1" s="1"/>
  <c r="C665" i="1"/>
  <c r="B665" i="1"/>
  <c r="E664" i="1"/>
  <c r="D664" i="1" s="1"/>
  <c r="C664" i="1"/>
  <c r="B664" i="1"/>
  <c r="E663" i="1"/>
  <c r="D663" i="1" s="1"/>
  <c r="C663" i="1"/>
  <c r="B663" i="1"/>
  <c r="E662" i="1"/>
  <c r="D662" i="1" s="1"/>
  <c r="C662" i="1"/>
  <c r="B662" i="1"/>
  <c r="E661" i="1"/>
  <c r="D661" i="1" s="1"/>
  <c r="C661" i="1"/>
  <c r="B661" i="1"/>
  <c r="E660" i="1"/>
  <c r="D660" i="1" s="1"/>
  <c r="C660" i="1"/>
  <c r="B660" i="1"/>
  <c r="E659" i="1"/>
  <c r="D659" i="1" s="1"/>
  <c r="C659" i="1"/>
  <c r="B659" i="1"/>
  <c r="K658" i="1"/>
  <c r="I658" i="1"/>
  <c r="G658" i="1"/>
  <c r="E658" i="1"/>
  <c r="D658" i="1" s="1"/>
  <c r="C658" i="1"/>
  <c r="B658" i="1"/>
  <c r="E657" i="1"/>
  <c r="D657" i="1" s="1"/>
  <c r="C657" i="1"/>
  <c r="B657" i="1"/>
  <c r="E656" i="1"/>
  <c r="D656" i="1" s="1"/>
  <c r="C656" i="1"/>
  <c r="B656" i="1"/>
  <c r="E655" i="1"/>
  <c r="D655" i="1" s="1"/>
  <c r="C655" i="1"/>
  <c r="B655" i="1"/>
  <c r="E654" i="1"/>
  <c r="D654" i="1" s="1"/>
  <c r="C654" i="1"/>
  <c r="B654" i="1"/>
  <c r="E653" i="1"/>
  <c r="D653" i="1" s="1"/>
  <c r="C653" i="1"/>
  <c r="B653" i="1"/>
  <c r="E652" i="1"/>
  <c r="D652" i="1" s="1"/>
  <c r="C652" i="1"/>
  <c r="B652" i="1"/>
  <c r="E651" i="1"/>
  <c r="D651" i="1" s="1"/>
  <c r="C651" i="1"/>
  <c r="B651" i="1"/>
  <c r="E650" i="1"/>
  <c r="D650" i="1" s="1"/>
  <c r="C650" i="1"/>
  <c r="B650" i="1"/>
  <c r="K649" i="1"/>
  <c r="I649" i="1"/>
  <c r="G649" i="1"/>
  <c r="E649" i="1"/>
  <c r="D649" i="1" s="1"/>
  <c r="C649" i="1"/>
  <c r="B649" i="1"/>
  <c r="E648" i="1"/>
  <c r="D648" i="1" s="1"/>
  <c r="C648" i="1"/>
  <c r="B648" i="1"/>
  <c r="E647" i="1"/>
  <c r="D647" i="1" s="1"/>
  <c r="C647" i="1"/>
  <c r="B647" i="1"/>
  <c r="E646" i="1"/>
  <c r="D646" i="1" s="1"/>
  <c r="C646" i="1"/>
  <c r="B646" i="1"/>
  <c r="E645" i="1"/>
  <c r="D645" i="1" s="1"/>
  <c r="C645" i="1"/>
  <c r="B645" i="1"/>
  <c r="E644" i="1"/>
  <c r="D644" i="1" s="1"/>
  <c r="C644" i="1"/>
  <c r="B644" i="1"/>
  <c r="E643" i="1"/>
  <c r="D643" i="1" s="1"/>
  <c r="C643" i="1"/>
  <c r="B643" i="1"/>
  <c r="E642" i="1"/>
  <c r="D642" i="1" s="1"/>
  <c r="C642" i="1"/>
  <c r="B642" i="1"/>
  <c r="E641" i="1"/>
  <c r="D641" i="1" s="1"/>
  <c r="C641" i="1"/>
  <c r="B641" i="1"/>
  <c r="K640" i="1"/>
  <c r="I640" i="1"/>
  <c r="G640" i="1"/>
  <c r="E640" i="1"/>
  <c r="D640" i="1" s="1"/>
  <c r="C640" i="1"/>
  <c r="B640" i="1"/>
  <c r="E639" i="1"/>
  <c r="D639" i="1" s="1"/>
  <c r="C639" i="1"/>
  <c r="B639" i="1"/>
  <c r="E638" i="1"/>
  <c r="D638" i="1" s="1"/>
  <c r="C638" i="1"/>
  <c r="B638" i="1"/>
  <c r="E637" i="1"/>
  <c r="D637" i="1" s="1"/>
  <c r="C637" i="1"/>
  <c r="B637" i="1"/>
  <c r="E636" i="1"/>
  <c r="D636" i="1" s="1"/>
  <c r="C636" i="1"/>
  <c r="B636" i="1"/>
  <c r="E635" i="1"/>
  <c r="D635" i="1" s="1"/>
  <c r="C635" i="1"/>
  <c r="B635" i="1"/>
  <c r="E634" i="1"/>
  <c r="D634" i="1" s="1"/>
  <c r="C634" i="1"/>
  <c r="B634" i="1"/>
  <c r="E633" i="1"/>
  <c r="D633" i="1" s="1"/>
  <c r="C633" i="1"/>
  <c r="B633" i="1"/>
  <c r="E632" i="1"/>
  <c r="D632" i="1" s="1"/>
  <c r="C632" i="1"/>
  <c r="B632" i="1"/>
  <c r="K631" i="1"/>
  <c r="I631" i="1"/>
  <c r="G631" i="1"/>
  <c r="E631" i="1"/>
  <c r="D631" i="1" s="1"/>
  <c r="C631" i="1"/>
  <c r="B631" i="1"/>
  <c r="E630" i="1"/>
  <c r="D630" i="1" s="1"/>
  <c r="C630" i="1"/>
  <c r="B630" i="1"/>
  <c r="E629" i="1"/>
  <c r="D629" i="1" s="1"/>
  <c r="C629" i="1"/>
  <c r="B629" i="1"/>
  <c r="E628" i="1"/>
  <c r="D628" i="1" s="1"/>
  <c r="C628" i="1"/>
  <c r="B628" i="1"/>
  <c r="E627" i="1"/>
  <c r="D627" i="1" s="1"/>
  <c r="C627" i="1"/>
  <c r="B627" i="1"/>
  <c r="E626" i="1"/>
  <c r="D626" i="1" s="1"/>
  <c r="C626" i="1"/>
  <c r="B626" i="1"/>
  <c r="E625" i="1"/>
  <c r="D625" i="1" s="1"/>
  <c r="C625" i="1"/>
  <c r="B625" i="1"/>
  <c r="E624" i="1"/>
  <c r="D624" i="1" s="1"/>
  <c r="C624" i="1"/>
  <c r="B624" i="1"/>
  <c r="E623" i="1"/>
  <c r="D623" i="1" s="1"/>
  <c r="C623" i="1"/>
  <c r="B623" i="1"/>
  <c r="K622" i="1"/>
  <c r="I622" i="1"/>
  <c r="G622" i="1"/>
  <c r="E622" i="1"/>
  <c r="D622" i="1" s="1"/>
  <c r="C622" i="1"/>
  <c r="B622" i="1"/>
  <c r="E621" i="1"/>
  <c r="D621" i="1" s="1"/>
  <c r="C621" i="1"/>
  <c r="B621" i="1"/>
  <c r="E620" i="1"/>
  <c r="D620" i="1" s="1"/>
  <c r="C620" i="1"/>
  <c r="B620" i="1"/>
  <c r="E619" i="1"/>
  <c r="D619" i="1" s="1"/>
  <c r="C619" i="1"/>
  <c r="B619" i="1"/>
  <c r="E618" i="1"/>
  <c r="D618" i="1" s="1"/>
  <c r="C618" i="1"/>
  <c r="B618" i="1"/>
  <c r="E617" i="1"/>
  <c r="D617" i="1" s="1"/>
  <c r="C617" i="1"/>
  <c r="B617" i="1"/>
  <c r="E616" i="1"/>
  <c r="D616" i="1" s="1"/>
  <c r="C616" i="1"/>
  <c r="B616" i="1"/>
  <c r="E615" i="1"/>
  <c r="D615" i="1" s="1"/>
  <c r="C615" i="1"/>
  <c r="B615" i="1"/>
  <c r="E614" i="1"/>
  <c r="D614" i="1" s="1"/>
  <c r="C614" i="1"/>
  <c r="B614" i="1"/>
  <c r="K613" i="1"/>
  <c r="I613" i="1"/>
  <c r="G613" i="1"/>
  <c r="E613" i="1"/>
  <c r="D613" i="1" s="1"/>
  <c r="C613" i="1"/>
  <c r="B613" i="1"/>
  <c r="E612" i="1"/>
  <c r="D612" i="1" s="1"/>
  <c r="C612" i="1"/>
  <c r="B612" i="1"/>
  <c r="E611" i="1"/>
  <c r="D611" i="1" s="1"/>
  <c r="C611" i="1"/>
  <c r="B611" i="1"/>
  <c r="E610" i="1"/>
  <c r="D610" i="1" s="1"/>
  <c r="C610" i="1"/>
  <c r="B610" i="1"/>
  <c r="E609" i="1"/>
  <c r="D609" i="1" s="1"/>
  <c r="C609" i="1"/>
  <c r="B609" i="1"/>
  <c r="E608" i="1"/>
  <c r="D608" i="1" s="1"/>
  <c r="C608" i="1"/>
  <c r="B608" i="1"/>
  <c r="E607" i="1"/>
  <c r="D607" i="1" s="1"/>
  <c r="C607" i="1"/>
  <c r="B607" i="1"/>
  <c r="E606" i="1"/>
  <c r="D606" i="1" s="1"/>
  <c r="C606" i="1"/>
  <c r="B606" i="1"/>
  <c r="E605" i="1"/>
  <c r="D605" i="1" s="1"/>
  <c r="C605" i="1"/>
  <c r="B605" i="1"/>
  <c r="K604" i="1"/>
  <c r="I604" i="1"/>
  <c r="G604" i="1"/>
  <c r="E604" i="1"/>
  <c r="D604" i="1" s="1"/>
  <c r="C604" i="1"/>
  <c r="B604" i="1"/>
  <c r="E603" i="1"/>
  <c r="D603" i="1" s="1"/>
  <c r="C603" i="1"/>
  <c r="B603" i="1"/>
  <c r="E602" i="1"/>
  <c r="D602" i="1" s="1"/>
  <c r="C602" i="1"/>
  <c r="B602" i="1"/>
  <c r="E601" i="1"/>
  <c r="D601" i="1" s="1"/>
  <c r="C601" i="1"/>
  <c r="B601" i="1"/>
  <c r="E600" i="1"/>
  <c r="D600" i="1" s="1"/>
  <c r="C600" i="1"/>
  <c r="B600" i="1"/>
  <c r="E599" i="1"/>
  <c r="D599" i="1" s="1"/>
  <c r="C599" i="1"/>
  <c r="B599" i="1"/>
  <c r="E598" i="1"/>
  <c r="D598" i="1" s="1"/>
  <c r="C598" i="1"/>
  <c r="B598" i="1"/>
  <c r="E597" i="1"/>
  <c r="D597" i="1" s="1"/>
  <c r="C597" i="1"/>
  <c r="B597" i="1"/>
  <c r="E596" i="1"/>
  <c r="D596" i="1" s="1"/>
  <c r="C596" i="1"/>
  <c r="B596" i="1"/>
  <c r="E595" i="1"/>
  <c r="D595" i="1" s="1"/>
  <c r="C595" i="1"/>
  <c r="B595" i="1"/>
  <c r="E594" i="1"/>
  <c r="D594" i="1" s="1"/>
  <c r="C594" i="1"/>
  <c r="B594" i="1"/>
  <c r="E593" i="1"/>
  <c r="D593" i="1" s="1"/>
  <c r="C593" i="1"/>
  <c r="B593" i="1"/>
  <c r="E592" i="1"/>
  <c r="D592" i="1" s="1"/>
  <c r="C592" i="1"/>
  <c r="B592" i="1"/>
  <c r="E591" i="1"/>
  <c r="D591" i="1" s="1"/>
  <c r="C591" i="1"/>
  <c r="B591" i="1"/>
  <c r="E590" i="1"/>
  <c r="D590" i="1" s="1"/>
  <c r="C590" i="1"/>
  <c r="B590" i="1"/>
  <c r="E589" i="1"/>
  <c r="D589" i="1" s="1"/>
  <c r="C589" i="1"/>
  <c r="B589" i="1"/>
  <c r="E588" i="1"/>
  <c r="D588" i="1" s="1"/>
  <c r="C588" i="1"/>
  <c r="B588" i="1"/>
  <c r="E587" i="1"/>
  <c r="D587" i="1" s="1"/>
  <c r="C587" i="1"/>
  <c r="B587" i="1"/>
  <c r="K586" i="1"/>
  <c r="I586" i="1"/>
  <c r="G586" i="1"/>
  <c r="E586" i="1"/>
  <c r="D586" i="1" s="1"/>
  <c r="C586" i="1"/>
  <c r="B586" i="1"/>
  <c r="E585" i="1"/>
  <c r="D585" i="1" s="1"/>
  <c r="C585" i="1"/>
  <c r="B585" i="1"/>
  <c r="E584" i="1"/>
  <c r="D584" i="1" s="1"/>
  <c r="C584" i="1"/>
  <c r="B584" i="1"/>
  <c r="E583" i="1"/>
  <c r="D583" i="1" s="1"/>
  <c r="C583" i="1"/>
  <c r="B583" i="1"/>
  <c r="E582" i="1"/>
  <c r="D582" i="1" s="1"/>
  <c r="C582" i="1"/>
  <c r="B582" i="1"/>
  <c r="E581" i="1"/>
  <c r="D581" i="1" s="1"/>
  <c r="C581" i="1"/>
  <c r="B581" i="1"/>
  <c r="E580" i="1"/>
  <c r="D580" i="1" s="1"/>
  <c r="C580" i="1"/>
  <c r="B580" i="1"/>
  <c r="E579" i="1"/>
  <c r="D579" i="1" s="1"/>
  <c r="C579" i="1"/>
  <c r="B579" i="1"/>
  <c r="E578" i="1"/>
  <c r="D578" i="1" s="1"/>
  <c r="C578" i="1"/>
  <c r="B578" i="1"/>
  <c r="K577" i="1"/>
  <c r="I577" i="1"/>
  <c r="G577" i="1"/>
  <c r="E577" i="1"/>
  <c r="D577" i="1" s="1"/>
  <c r="C577" i="1"/>
  <c r="B577" i="1"/>
  <c r="E576" i="1"/>
  <c r="D576" i="1" s="1"/>
  <c r="C576" i="1"/>
  <c r="B576" i="1"/>
  <c r="E575" i="1"/>
  <c r="D575" i="1" s="1"/>
  <c r="C575" i="1"/>
  <c r="B575" i="1"/>
  <c r="E574" i="1"/>
  <c r="D574" i="1" s="1"/>
  <c r="C574" i="1"/>
  <c r="B574" i="1"/>
  <c r="E573" i="1"/>
  <c r="D573" i="1" s="1"/>
  <c r="C573" i="1"/>
  <c r="B573" i="1"/>
  <c r="E572" i="1"/>
  <c r="D572" i="1" s="1"/>
  <c r="C572" i="1"/>
  <c r="B572" i="1"/>
  <c r="E571" i="1"/>
  <c r="D571" i="1" s="1"/>
  <c r="C571" i="1"/>
  <c r="B571" i="1"/>
  <c r="E570" i="1"/>
  <c r="D570" i="1" s="1"/>
  <c r="C570" i="1"/>
  <c r="B570" i="1"/>
  <c r="E569" i="1"/>
  <c r="D569" i="1" s="1"/>
  <c r="C569" i="1"/>
  <c r="B569" i="1"/>
  <c r="K568" i="1"/>
  <c r="I568" i="1"/>
  <c r="G568" i="1"/>
  <c r="E568" i="1"/>
  <c r="D568" i="1" s="1"/>
  <c r="C568" i="1"/>
  <c r="B568" i="1"/>
  <c r="E567" i="1"/>
  <c r="D567" i="1" s="1"/>
  <c r="C567" i="1"/>
  <c r="B567" i="1"/>
  <c r="E566" i="1"/>
  <c r="D566" i="1" s="1"/>
  <c r="C566" i="1"/>
  <c r="B566" i="1"/>
  <c r="E565" i="1"/>
  <c r="D565" i="1" s="1"/>
  <c r="C565" i="1"/>
  <c r="B565" i="1"/>
  <c r="E564" i="1"/>
  <c r="D564" i="1" s="1"/>
  <c r="C564" i="1"/>
  <c r="B564" i="1"/>
  <c r="E563" i="1"/>
  <c r="D563" i="1" s="1"/>
  <c r="C563" i="1"/>
  <c r="B563" i="1"/>
  <c r="E562" i="1"/>
  <c r="D562" i="1" s="1"/>
  <c r="C562" i="1"/>
  <c r="B562" i="1"/>
  <c r="E561" i="1"/>
  <c r="D561" i="1" s="1"/>
  <c r="C561" i="1"/>
  <c r="B561" i="1"/>
  <c r="E560" i="1"/>
  <c r="D560" i="1" s="1"/>
  <c r="C560" i="1"/>
  <c r="B560" i="1"/>
  <c r="K559" i="1"/>
  <c r="I559" i="1"/>
  <c r="G559" i="1"/>
  <c r="E559" i="1"/>
  <c r="D559" i="1" s="1"/>
  <c r="C559" i="1"/>
  <c r="B559" i="1"/>
  <c r="E558" i="1"/>
  <c r="D558" i="1" s="1"/>
  <c r="C558" i="1"/>
  <c r="B558" i="1"/>
  <c r="E557" i="1"/>
  <c r="D557" i="1" s="1"/>
  <c r="C557" i="1"/>
  <c r="B557" i="1"/>
  <c r="E556" i="1"/>
  <c r="D556" i="1" s="1"/>
  <c r="C556" i="1"/>
  <c r="B556" i="1"/>
  <c r="E555" i="1"/>
  <c r="D555" i="1" s="1"/>
  <c r="C555" i="1"/>
  <c r="B555" i="1"/>
  <c r="E554" i="1"/>
  <c r="D554" i="1" s="1"/>
  <c r="C554" i="1"/>
  <c r="B554" i="1"/>
  <c r="E553" i="1"/>
  <c r="D553" i="1" s="1"/>
  <c r="C553" i="1"/>
  <c r="B553" i="1"/>
  <c r="E552" i="1"/>
  <c r="D552" i="1" s="1"/>
  <c r="C552" i="1"/>
  <c r="B552" i="1"/>
  <c r="E551" i="1"/>
  <c r="D551" i="1" s="1"/>
  <c r="C551" i="1"/>
  <c r="B551" i="1"/>
  <c r="K550" i="1"/>
  <c r="I550" i="1"/>
  <c r="G550" i="1"/>
  <c r="E550" i="1"/>
  <c r="D550" i="1" s="1"/>
  <c r="C550" i="1"/>
  <c r="B550" i="1"/>
  <c r="E549" i="1"/>
  <c r="D549" i="1" s="1"/>
  <c r="C549" i="1"/>
  <c r="B549" i="1"/>
  <c r="E548" i="1"/>
  <c r="D548" i="1" s="1"/>
  <c r="C548" i="1"/>
  <c r="B548" i="1"/>
  <c r="E547" i="1"/>
  <c r="D547" i="1" s="1"/>
  <c r="C547" i="1"/>
  <c r="B547" i="1"/>
  <c r="E546" i="1"/>
  <c r="D546" i="1" s="1"/>
  <c r="C546" i="1"/>
  <c r="B546" i="1"/>
  <c r="E545" i="1"/>
  <c r="D545" i="1" s="1"/>
  <c r="C545" i="1"/>
  <c r="B545" i="1"/>
  <c r="E544" i="1"/>
  <c r="D544" i="1" s="1"/>
  <c r="C544" i="1"/>
  <c r="B544" i="1"/>
  <c r="E543" i="1"/>
  <c r="D543" i="1" s="1"/>
  <c r="C543" i="1"/>
  <c r="B543" i="1"/>
  <c r="E542" i="1"/>
  <c r="D542" i="1" s="1"/>
  <c r="C542" i="1"/>
  <c r="B542" i="1"/>
  <c r="K541" i="1"/>
  <c r="I541" i="1"/>
  <c r="G541" i="1"/>
  <c r="E541" i="1"/>
  <c r="D541" i="1" s="1"/>
  <c r="C541" i="1"/>
  <c r="B541" i="1"/>
  <c r="E540" i="1"/>
  <c r="D540" i="1" s="1"/>
  <c r="C540" i="1"/>
  <c r="B540" i="1"/>
  <c r="E539" i="1"/>
  <c r="D539" i="1" s="1"/>
  <c r="C539" i="1"/>
  <c r="B539" i="1"/>
  <c r="E538" i="1"/>
  <c r="D538" i="1" s="1"/>
  <c r="C538" i="1"/>
  <c r="B538" i="1"/>
  <c r="E537" i="1"/>
  <c r="D537" i="1" s="1"/>
  <c r="C537" i="1"/>
  <c r="B537" i="1"/>
  <c r="E536" i="1"/>
  <c r="D536" i="1" s="1"/>
  <c r="C536" i="1"/>
  <c r="B536" i="1"/>
  <c r="E535" i="1"/>
  <c r="D535" i="1" s="1"/>
  <c r="C535" i="1"/>
  <c r="B535" i="1"/>
  <c r="E534" i="1"/>
  <c r="D534" i="1" s="1"/>
  <c r="C534" i="1"/>
  <c r="B534" i="1"/>
  <c r="E533" i="1"/>
  <c r="D533" i="1" s="1"/>
  <c r="C533" i="1"/>
  <c r="B533" i="1"/>
  <c r="K532" i="1"/>
  <c r="I532" i="1"/>
  <c r="G532" i="1"/>
  <c r="E532" i="1"/>
  <c r="D532" i="1" s="1"/>
  <c r="C532" i="1"/>
  <c r="B532" i="1"/>
  <c r="E531" i="1"/>
  <c r="D531" i="1" s="1"/>
  <c r="C531" i="1"/>
  <c r="B531" i="1"/>
  <c r="E530" i="1"/>
  <c r="D530" i="1" s="1"/>
  <c r="C530" i="1"/>
  <c r="B530" i="1"/>
  <c r="E529" i="1"/>
  <c r="D529" i="1" s="1"/>
  <c r="C529" i="1"/>
  <c r="B529" i="1"/>
  <c r="E528" i="1"/>
  <c r="D528" i="1" s="1"/>
  <c r="C528" i="1"/>
  <c r="B528" i="1"/>
  <c r="E527" i="1"/>
  <c r="D527" i="1" s="1"/>
  <c r="C527" i="1"/>
  <c r="B527" i="1"/>
  <c r="E526" i="1"/>
  <c r="D526" i="1" s="1"/>
  <c r="C526" i="1"/>
  <c r="B526" i="1"/>
  <c r="E525" i="1"/>
  <c r="D525" i="1" s="1"/>
  <c r="C525" i="1"/>
  <c r="B525" i="1"/>
  <c r="E524" i="1"/>
  <c r="D524" i="1" s="1"/>
  <c r="C524" i="1"/>
  <c r="B524" i="1"/>
  <c r="K523" i="1"/>
  <c r="I523" i="1"/>
  <c r="G523" i="1"/>
  <c r="E523" i="1"/>
  <c r="D523" i="1" s="1"/>
  <c r="C523" i="1"/>
  <c r="B523" i="1"/>
  <c r="E522" i="1"/>
  <c r="D522" i="1" s="1"/>
  <c r="C522" i="1"/>
  <c r="B522" i="1"/>
  <c r="E521" i="1"/>
  <c r="D521" i="1" s="1"/>
  <c r="C521" i="1"/>
  <c r="B521" i="1"/>
  <c r="E520" i="1"/>
  <c r="D520" i="1" s="1"/>
  <c r="C520" i="1"/>
  <c r="B520" i="1"/>
  <c r="E519" i="1"/>
  <c r="D519" i="1" s="1"/>
  <c r="C519" i="1"/>
  <c r="B519" i="1"/>
  <c r="E518" i="1"/>
  <c r="D518" i="1" s="1"/>
  <c r="C518" i="1"/>
  <c r="B518" i="1"/>
  <c r="E517" i="1"/>
  <c r="D517" i="1" s="1"/>
  <c r="C517" i="1"/>
  <c r="B517" i="1"/>
  <c r="E516" i="1"/>
  <c r="D516" i="1" s="1"/>
  <c r="C516" i="1"/>
  <c r="B516" i="1"/>
  <c r="E515" i="1"/>
  <c r="D515" i="1" s="1"/>
  <c r="C515" i="1"/>
  <c r="B515" i="1"/>
  <c r="K514" i="1"/>
  <c r="I514" i="1"/>
  <c r="G514" i="1"/>
  <c r="E514" i="1"/>
  <c r="D514" i="1" s="1"/>
  <c r="C514" i="1"/>
  <c r="B514" i="1"/>
  <c r="E513" i="1"/>
  <c r="D513" i="1" s="1"/>
  <c r="C513" i="1"/>
  <c r="B513" i="1"/>
  <c r="E512" i="1"/>
  <c r="D512" i="1" s="1"/>
  <c r="C512" i="1"/>
  <c r="B512" i="1"/>
  <c r="E511" i="1"/>
  <c r="D511" i="1" s="1"/>
  <c r="C511" i="1"/>
  <c r="B511" i="1"/>
  <c r="E510" i="1"/>
  <c r="D510" i="1" s="1"/>
  <c r="C510" i="1"/>
  <c r="B510" i="1"/>
  <c r="E509" i="1"/>
  <c r="D509" i="1" s="1"/>
  <c r="C509" i="1"/>
  <c r="B509" i="1"/>
  <c r="E508" i="1"/>
  <c r="D508" i="1" s="1"/>
  <c r="C508" i="1"/>
  <c r="B508" i="1"/>
  <c r="E507" i="1"/>
  <c r="D507" i="1" s="1"/>
  <c r="C507" i="1"/>
  <c r="B507" i="1"/>
  <c r="E506" i="1"/>
  <c r="D506" i="1" s="1"/>
  <c r="C506" i="1"/>
  <c r="B506" i="1"/>
  <c r="K505" i="1"/>
  <c r="I505" i="1"/>
  <c r="G505" i="1"/>
  <c r="E505" i="1"/>
  <c r="D505" i="1" s="1"/>
  <c r="C505" i="1"/>
  <c r="B505" i="1"/>
  <c r="E504" i="1"/>
  <c r="D504" i="1" s="1"/>
  <c r="C504" i="1"/>
  <c r="B504" i="1"/>
  <c r="E503" i="1"/>
  <c r="D503" i="1" s="1"/>
  <c r="C503" i="1"/>
  <c r="B503" i="1"/>
  <c r="E502" i="1"/>
  <c r="D502" i="1" s="1"/>
  <c r="C502" i="1"/>
  <c r="B502" i="1"/>
  <c r="E501" i="1"/>
  <c r="D501" i="1" s="1"/>
  <c r="C501" i="1"/>
  <c r="B501" i="1"/>
  <c r="E500" i="1"/>
  <c r="D500" i="1" s="1"/>
  <c r="C500" i="1"/>
  <c r="B500" i="1"/>
  <c r="E499" i="1"/>
  <c r="D499" i="1" s="1"/>
  <c r="C499" i="1"/>
  <c r="B499" i="1"/>
  <c r="E498" i="1"/>
  <c r="D498" i="1" s="1"/>
  <c r="C498" i="1"/>
  <c r="B498" i="1"/>
  <c r="E497" i="1"/>
  <c r="D497" i="1" s="1"/>
  <c r="C497" i="1"/>
  <c r="B497" i="1"/>
  <c r="K496" i="1"/>
  <c r="I496" i="1"/>
  <c r="G496" i="1"/>
  <c r="E496" i="1"/>
  <c r="D496" i="1" s="1"/>
  <c r="C496" i="1"/>
  <c r="B496" i="1"/>
  <c r="E495" i="1"/>
  <c r="D495" i="1" s="1"/>
  <c r="C495" i="1"/>
  <c r="B495" i="1"/>
  <c r="E494" i="1"/>
  <c r="D494" i="1" s="1"/>
  <c r="C494" i="1"/>
  <c r="B494" i="1"/>
  <c r="E493" i="1"/>
  <c r="D493" i="1" s="1"/>
  <c r="C493" i="1"/>
  <c r="B493" i="1"/>
  <c r="E492" i="1"/>
  <c r="D492" i="1" s="1"/>
  <c r="C492" i="1"/>
  <c r="B492" i="1"/>
  <c r="E491" i="1"/>
  <c r="D491" i="1" s="1"/>
  <c r="C491" i="1"/>
  <c r="B491" i="1"/>
  <c r="E490" i="1"/>
  <c r="D490" i="1" s="1"/>
  <c r="C490" i="1"/>
  <c r="B490" i="1"/>
  <c r="E489" i="1"/>
  <c r="D489" i="1" s="1"/>
  <c r="C489" i="1"/>
  <c r="B489" i="1"/>
  <c r="E488" i="1"/>
  <c r="D488" i="1" s="1"/>
  <c r="C488" i="1"/>
  <c r="B488" i="1"/>
  <c r="K487" i="1"/>
  <c r="I487" i="1"/>
  <c r="G487" i="1"/>
  <c r="E487" i="1"/>
  <c r="D487" i="1" s="1"/>
  <c r="C487" i="1"/>
  <c r="B487" i="1"/>
  <c r="E486" i="1"/>
  <c r="D486" i="1" s="1"/>
  <c r="C486" i="1"/>
  <c r="B486" i="1"/>
  <c r="E485" i="1"/>
  <c r="D485" i="1" s="1"/>
  <c r="C485" i="1"/>
  <c r="B485" i="1"/>
  <c r="E484" i="1"/>
  <c r="D484" i="1" s="1"/>
  <c r="C484" i="1"/>
  <c r="B484" i="1"/>
  <c r="E483" i="1"/>
  <c r="D483" i="1" s="1"/>
  <c r="C483" i="1"/>
  <c r="B483" i="1"/>
  <c r="E482" i="1"/>
  <c r="D482" i="1" s="1"/>
  <c r="C482" i="1"/>
  <c r="B482" i="1"/>
  <c r="E481" i="1"/>
  <c r="D481" i="1" s="1"/>
  <c r="C481" i="1"/>
  <c r="B481" i="1"/>
  <c r="E480" i="1"/>
  <c r="D480" i="1" s="1"/>
  <c r="C480" i="1"/>
  <c r="B480" i="1"/>
  <c r="E479" i="1"/>
  <c r="D479" i="1" s="1"/>
  <c r="C479" i="1"/>
  <c r="B479" i="1"/>
  <c r="K478" i="1"/>
  <c r="I478" i="1"/>
  <c r="G478" i="1"/>
  <c r="E478" i="1"/>
  <c r="D478" i="1" s="1"/>
  <c r="C478" i="1"/>
  <c r="B478" i="1"/>
  <c r="E477" i="1"/>
  <c r="D477" i="1" s="1"/>
  <c r="C477" i="1"/>
  <c r="B477" i="1"/>
  <c r="E476" i="1"/>
  <c r="D476" i="1" s="1"/>
  <c r="C476" i="1"/>
  <c r="B476" i="1"/>
  <c r="E475" i="1"/>
  <c r="D475" i="1" s="1"/>
  <c r="C475" i="1"/>
  <c r="B475" i="1"/>
  <c r="E474" i="1"/>
  <c r="D474" i="1" s="1"/>
  <c r="C474" i="1"/>
  <c r="B474" i="1"/>
  <c r="E473" i="1"/>
  <c r="D473" i="1" s="1"/>
  <c r="C473" i="1"/>
  <c r="B473" i="1"/>
  <c r="E472" i="1"/>
  <c r="D472" i="1" s="1"/>
  <c r="C472" i="1"/>
  <c r="B472" i="1"/>
  <c r="E471" i="1"/>
  <c r="D471" i="1" s="1"/>
  <c r="C471" i="1"/>
  <c r="B471" i="1"/>
  <c r="E470" i="1"/>
  <c r="D470" i="1" s="1"/>
  <c r="C470" i="1"/>
  <c r="B470" i="1"/>
  <c r="K469" i="1"/>
  <c r="I469" i="1"/>
  <c r="G469" i="1"/>
  <c r="E469" i="1"/>
  <c r="D469" i="1" s="1"/>
  <c r="C469" i="1"/>
  <c r="B469" i="1"/>
  <c r="E468" i="1"/>
  <c r="D468" i="1" s="1"/>
  <c r="C468" i="1"/>
  <c r="B468" i="1"/>
  <c r="E467" i="1"/>
  <c r="D467" i="1" s="1"/>
  <c r="C467" i="1"/>
  <c r="B467" i="1"/>
  <c r="E466" i="1"/>
  <c r="D466" i="1" s="1"/>
  <c r="C466" i="1"/>
  <c r="B466" i="1"/>
  <c r="E465" i="1"/>
  <c r="D465" i="1" s="1"/>
  <c r="C465" i="1"/>
  <c r="B465" i="1"/>
  <c r="E464" i="1"/>
  <c r="D464" i="1" s="1"/>
  <c r="C464" i="1"/>
  <c r="B464" i="1"/>
  <c r="E463" i="1"/>
  <c r="D463" i="1" s="1"/>
  <c r="C463" i="1"/>
  <c r="B463" i="1"/>
  <c r="E462" i="1"/>
  <c r="D462" i="1" s="1"/>
  <c r="C462" i="1"/>
  <c r="B462" i="1"/>
  <c r="E461" i="1"/>
  <c r="D461" i="1" s="1"/>
  <c r="C461" i="1"/>
  <c r="B461" i="1"/>
  <c r="K460" i="1"/>
  <c r="I460" i="1"/>
  <c r="G460" i="1"/>
  <c r="E460" i="1"/>
  <c r="D460" i="1" s="1"/>
  <c r="C460" i="1"/>
  <c r="B460" i="1"/>
  <c r="E459" i="1"/>
  <c r="D459" i="1" s="1"/>
  <c r="C459" i="1"/>
  <c r="B459" i="1"/>
  <c r="E458" i="1"/>
  <c r="D458" i="1" s="1"/>
  <c r="C458" i="1"/>
  <c r="B458" i="1"/>
  <c r="E457" i="1"/>
  <c r="D457" i="1" s="1"/>
  <c r="C457" i="1"/>
  <c r="B457" i="1"/>
  <c r="E456" i="1"/>
  <c r="D456" i="1" s="1"/>
  <c r="C456" i="1"/>
  <c r="B456" i="1"/>
  <c r="E455" i="1"/>
  <c r="D455" i="1" s="1"/>
  <c r="C455" i="1"/>
  <c r="B455" i="1"/>
  <c r="E454" i="1"/>
  <c r="D454" i="1" s="1"/>
  <c r="C454" i="1"/>
  <c r="B454" i="1"/>
  <c r="E453" i="1"/>
  <c r="D453" i="1" s="1"/>
  <c r="C453" i="1"/>
  <c r="B453" i="1"/>
  <c r="E452" i="1"/>
  <c r="D452" i="1" s="1"/>
  <c r="C452" i="1"/>
  <c r="B452" i="1"/>
  <c r="K451" i="1"/>
  <c r="I451" i="1"/>
  <c r="G451" i="1"/>
  <c r="E451" i="1"/>
  <c r="D451" i="1" s="1"/>
  <c r="C451" i="1"/>
  <c r="B451" i="1"/>
  <c r="E450" i="1"/>
  <c r="D450" i="1" s="1"/>
  <c r="C450" i="1"/>
  <c r="B450" i="1"/>
  <c r="E449" i="1"/>
  <c r="D449" i="1" s="1"/>
  <c r="C449" i="1"/>
  <c r="B449" i="1"/>
  <c r="E448" i="1"/>
  <c r="D448" i="1" s="1"/>
  <c r="C448" i="1"/>
  <c r="B448" i="1"/>
  <c r="E447" i="1"/>
  <c r="D447" i="1" s="1"/>
  <c r="C447" i="1"/>
  <c r="B447" i="1"/>
  <c r="E446" i="1"/>
  <c r="D446" i="1" s="1"/>
  <c r="C446" i="1"/>
  <c r="B446" i="1"/>
  <c r="E445" i="1"/>
  <c r="D445" i="1" s="1"/>
  <c r="C445" i="1"/>
  <c r="B445" i="1"/>
  <c r="E444" i="1"/>
  <c r="D444" i="1" s="1"/>
  <c r="C444" i="1"/>
  <c r="B444" i="1"/>
  <c r="E443" i="1"/>
  <c r="D443" i="1" s="1"/>
  <c r="C443" i="1"/>
  <c r="B443" i="1"/>
  <c r="K442" i="1"/>
  <c r="I442" i="1"/>
  <c r="G442" i="1"/>
  <c r="E442" i="1"/>
  <c r="D442" i="1" s="1"/>
  <c r="C442" i="1"/>
  <c r="B442" i="1"/>
  <c r="E441" i="1"/>
  <c r="D441" i="1" s="1"/>
  <c r="C441" i="1"/>
  <c r="B441" i="1"/>
  <c r="E440" i="1"/>
  <c r="D440" i="1" s="1"/>
  <c r="C440" i="1"/>
  <c r="B440" i="1"/>
  <c r="E439" i="1"/>
  <c r="D439" i="1" s="1"/>
  <c r="C439" i="1"/>
  <c r="B439" i="1"/>
  <c r="E438" i="1"/>
  <c r="D438" i="1" s="1"/>
  <c r="C438" i="1"/>
  <c r="B438" i="1"/>
  <c r="E437" i="1"/>
  <c r="D437" i="1" s="1"/>
  <c r="C437" i="1"/>
  <c r="B437" i="1"/>
  <c r="E436" i="1"/>
  <c r="D436" i="1" s="1"/>
  <c r="C436" i="1"/>
  <c r="B436" i="1"/>
  <c r="E435" i="1"/>
  <c r="D435" i="1" s="1"/>
  <c r="C435" i="1"/>
  <c r="B435" i="1"/>
  <c r="E434" i="1"/>
  <c r="D434" i="1" s="1"/>
  <c r="C434" i="1"/>
  <c r="B434" i="1"/>
  <c r="K433" i="1"/>
  <c r="I433" i="1"/>
  <c r="G433" i="1"/>
  <c r="E433" i="1"/>
  <c r="D433" i="1" s="1"/>
  <c r="C433" i="1"/>
  <c r="B433" i="1"/>
  <c r="E432" i="1"/>
  <c r="D432" i="1" s="1"/>
  <c r="C432" i="1"/>
  <c r="B432" i="1"/>
  <c r="E431" i="1"/>
  <c r="D431" i="1" s="1"/>
  <c r="C431" i="1"/>
  <c r="B431" i="1"/>
  <c r="E430" i="1"/>
  <c r="D430" i="1" s="1"/>
  <c r="C430" i="1"/>
  <c r="B430" i="1"/>
  <c r="E429" i="1"/>
  <c r="D429" i="1" s="1"/>
  <c r="C429" i="1"/>
  <c r="B429" i="1"/>
  <c r="E428" i="1"/>
  <c r="D428" i="1" s="1"/>
  <c r="C428" i="1"/>
  <c r="B428" i="1"/>
  <c r="E427" i="1"/>
  <c r="D427" i="1" s="1"/>
  <c r="C427" i="1"/>
  <c r="B427" i="1"/>
  <c r="E426" i="1"/>
  <c r="D426" i="1" s="1"/>
  <c r="C426" i="1"/>
  <c r="B426" i="1"/>
  <c r="E425" i="1"/>
  <c r="D425" i="1" s="1"/>
  <c r="C425" i="1"/>
  <c r="B425" i="1"/>
  <c r="K424" i="1"/>
  <c r="I424" i="1"/>
  <c r="G424" i="1"/>
  <c r="E424" i="1"/>
  <c r="D424" i="1" s="1"/>
  <c r="C424" i="1"/>
  <c r="B424" i="1"/>
  <c r="E423" i="1"/>
  <c r="D423" i="1" s="1"/>
  <c r="C423" i="1"/>
  <c r="B423" i="1"/>
  <c r="E422" i="1"/>
  <c r="D422" i="1" s="1"/>
  <c r="C422" i="1"/>
  <c r="B422" i="1"/>
  <c r="E421" i="1"/>
  <c r="D421" i="1" s="1"/>
  <c r="C421" i="1"/>
  <c r="B421" i="1"/>
  <c r="E420" i="1"/>
  <c r="D420" i="1" s="1"/>
  <c r="C420" i="1"/>
  <c r="B420" i="1"/>
  <c r="E419" i="1"/>
  <c r="D419" i="1" s="1"/>
  <c r="C419" i="1"/>
  <c r="B419" i="1"/>
  <c r="E418" i="1"/>
  <c r="D418" i="1" s="1"/>
  <c r="C418" i="1"/>
  <c r="B418" i="1"/>
  <c r="E417" i="1"/>
  <c r="D417" i="1" s="1"/>
  <c r="C417" i="1"/>
  <c r="B417" i="1"/>
  <c r="E416" i="1"/>
  <c r="D416" i="1" s="1"/>
  <c r="C416" i="1"/>
  <c r="B416" i="1"/>
  <c r="K415" i="1"/>
  <c r="I415" i="1"/>
  <c r="G415" i="1"/>
  <c r="E415" i="1"/>
  <c r="D415" i="1" s="1"/>
  <c r="C415" i="1"/>
  <c r="B415" i="1"/>
  <c r="E414" i="1"/>
  <c r="D414" i="1" s="1"/>
  <c r="C414" i="1"/>
  <c r="B414" i="1"/>
  <c r="E413" i="1"/>
  <c r="D413" i="1" s="1"/>
  <c r="C413" i="1"/>
  <c r="B413" i="1"/>
  <c r="E412" i="1"/>
  <c r="D412" i="1" s="1"/>
  <c r="C412" i="1"/>
  <c r="B412" i="1"/>
  <c r="E411" i="1"/>
  <c r="D411" i="1" s="1"/>
  <c r="C411" i="1"/>
  <c r="B411" i="1"/>
  <c r="E410" i="1"/>
  <c r="D410" i="1" s="1"/>
  <c r="C410" i="1"/>
  <c r="B410" i="1"/>
  <c r="E409" i="1"/>
  <c r="D409" i="1" s="1"/>
  <c r="C409" i="1"/>
  <c r="B409" i="1"/>
  <c r="E408" i="1"/>
  <c r="D408" i="1" s="1"/>
  <c r="C408" i="1"/>
  <c r="B408" i="1"/>
  <c r="E407" i="1"/>
  <c r="D407" i="1" s="1"/>
  <c r="C407" i="1"/>
  <c r="B407" i="1"/>
  <c r="K406" i="1"/>
  <c r="I406" i="1"/>
  <c r="G406" i="1"/>
  <c r="E406" i="1"/>
  <c r="D406" i="1" s="1"/>
  <c r="C406" i="1"/>
  <c r="B406" i="1"/>
  <c r="E405" i="1"/>
  <c r="D405" i="1" s="1"/>
  <c r="C405" i="1"/>
  <c r="B405" i="1"/>
  <c r="E404" i="1"/>
  <c r="D404" i="1" s="1"/>
  <c r="C404" i="1"/>
  <c r="B404" i="1"/>
  <c r="E403" i="1"/>
  <c r="D403" i="1" s="1"/>
  <c r="C403" i="1"/>
  <c r="B403" i="1"/>
  <c r="E402" i="1"/>
  <c r="D402" i="1" s="1"/>
  <c r="C402" i="1"/>
  <c r="B402" i="1"/>
  <c r="E401" i="1"/>
  <c r="D401" i="1" s="1"/>
  <c r="C401" i="1"/>
  <c r="B401" i="1"/>
  <c r="E400" i="1"/>
  <c r="D400" i="1" s="1"/>
  <c r="C400" i="1"/>
  <c r="B400" i="1"/>
  <c r="E399" i="1"/>
  <c r="D399" i="1" s="1"/>
  <c r="C399" i="1"/>
  <c r="B399" i="1"/>
  <c r="E398" i="1"/>
  <c r="D398" i="1" s="1"/>
  <c r="C398" i="1"/>
  <c r="B398" i="1"/>
  <c r="K397" i="1"/>
  <c r="I397" i="1"/>
  <c r="G397" i="1"/>
  <c r="E397" i="1"/>
  <c r="D397" i="1" s="1"/>
  <c r="C397" i="1"/>
  <c r="B397" i="1"/>
  <c r="E396" i="1"/>
  <c r="D396" i="1" s="1"/>
  <c r="C396" i="1"/>
  <c r="B396" i="1"/>
  <c r="E395" i="1"/>
  <c r="D395" i="1" s="1"/>
  <c r="C395" i="1"/>
  <c r="B395" i="1"/>
  <c r="E394" i="1"/>
  <c r="D394" i="1" s="1"/>
  <c r="C394" i="1"/>
  <c r="B394" i="1"/>
  <c r="E393" i="1"/>
  <c r="D393" i="1" s="1"/>
  <c r="C393" i="1"/>
  <c r="B393" i="1"/>
  <c r="E392" i="1"/>
  <c r="D392" i="1" s="1"/>
  <c r="C392" i="1"/>
  <c r="B392" i="1"/>
  <c r="E391" i="1"/>
  <c r="D391" i="1" s="1"/>
  <c r="C391" i="1"/>
  <c r="B391" i="1"/>
  <c r="E390" i="1"/>
  <c r="D390" i="1" s="1"/>
  <c r="C390" i="1"/>
  <c r="B390" i="1"/>
  <c r="E389" i="1"/>
  <c r="D389" i="1" s="1"/>
  <c r="C389" i="1"/>
  <c r="B389" i="1"/>
  <c r="K388" i="1"/>
  <c r="I388" i="1"/>
  <c r="G388" i="1"/>
  <c r="E388" i="1"/>
  <c r="D388" i="1" s="1"/>
  <c r="C388" i="1"/>
  <c r="B388" i="1"/>
  <c r="E387" i="1"/>
  <c r="D387" i="1" s="1"/>
  <c r="C387" i="1"/>
  <c r="B387" i="1"/>
  <c r="E386" i="1"/>
  <c r="D386" i="1" s="1"/>
  <c r="C386" i="1"/>
  <c r="B386" i="1"/>
  <c r="E385" i="1"/>
  <c r="D385" i="1" s="1"/>
  <c r="C385" i="1"/>
  <c r="B385" i="1"/>
  <c r="E384" i="1"/>
  <c r="D384" i="1" s="1"/>
  <c r="C384" i="1"/>
  <c r="B384" i="1"/>
  <c r="E383" i="1"/>
  <c r="D383" i="1" s="1"/>
  <c r="C383" i="1"/>
  <c r="B383" i="1"/>
  <c r="E382" i="1"/>
  <c r="D382" i="1" s="1"/>
  <c r="C382" i="1"/>
  <c r="B382" i="1"/>
  <c r="E381" i="1"/>
  <c r="D381" i="1" s="1"/>
  <c r="C381" i="1"/>
  <c r="B381" i="1"/>
  <c r="E380" i="1"/>
  <c r="D380" i="1" s="1"/>
  <c r="C380" i="1"/>
  <c r="B380" i="1"/>
  <c r="K379" i="1"/>
  <c r="I379" i="1"/>
  <c r="G379" i="1"/>
  <c r="E379" i="1"/>
  <c r="D379" i="1" s="1"/>
  <c r="C379" i="1"/>
  <c r="B379" i="1"/>
  <c r="E378" i="1"/>
  <c r="D378" i="1" s="1"/>
  <c r="C378" i="1"/>
  <c r="B378" i="1"/>
  <c r="E377" i="1"/>
  <c r="D377" i="1" s="1"/>
  <c r="C377" i="1"/>
  <c r="B377" i="1"/>
  <c r="E376" i="1"/>
  <c r="D376" i="1" s="1"/>
  <c r="C376" i="1"/>
  <c r="B376" i="1"/>
  <c r="E375" i="1"/>
  <c r="D375" i="1" s="1"/>
  <c r="C375" i="1"/>
  <c r="B375" i="1"/>
  <c r="E374" i="1"/>
  <c r="D374" i="1" s="1"/>
  <c r="C374" i="1"/>
  <c r="B374" i="1"/>
  <c r="E373" i="1"/>
  <c r="D373" i="1" s="1"/>
  <c r="C373" i="1"/>
  <c r="B373" i="1"/>
  <c r="E372" i="1"/>
  <c r="D372" i="1" s="1"/>
  <c r="C372" i="1"/>
  <c r="B372" i="1"/>
  <c r="E371" i="1"/>
  <c r="D371" i="1" s="1"/>
  <c r="C371" i="1"/>
  <c r="B371" i="1"/>
  <c r="K370" i="1"/>
  <c r="I370" i="1"/>
  <c r="G370" i="1"/>
  <c r="E370" i="1"/>
  <c r="D370" i="1" s="1"/>
  <c r="C370" i="1"/>
  <c r="B370" i="1"/>
  <c r="E369" i="1"/>
  <c r="D369" i="1" s="1"/>
  <c r="C369" i="1"/>
  <c r="B369" i="1"/>
  <c r="E368" i="1"/>
  <c r="D368" i="1" s="1"/>
  <c r="C368" i="1"/>
  <c r="B368" i="1"/>
  <c r="E367" i="1"/>
  <c r="D367" i="1" s="1"/>
  <c r="C367" i="1"/>
  <c r="B367" i="1"/>
  <c r="E366" i="1"/>
  <c r="D366" i="1" s="1"/>
  <c r="C366" i="1"/>
  <c r="B366" i="1"/>
  <c r="E365" i="1"/>
  <c r="D365" i="1" s="1"/>
  <c r="C365" i="1"/>
  <c r="B365" i="1"/>
  <c r="E364" i="1"/>
  <c r="D364" i="1" s="1"/>
  <c r="C364" i="1"/>
  <c r="B364" i="1"/>
  <c r="E363" i="1"/>
  <c r="D363" i="1" s="1"/>
  <c r="C363" i="1"/>
  <c r="B363" i="1"/>
  <c r="E362" i="1"/>
  <c r="D362" i="1" s="1"/>
  <c r="C362" i="1"/>
  <c r="B362" i="1"/>
  <c r="K361" i="1"/>
  <c r="I361" i="1"/>
  <c r="G361" i="1"/>
  <c r="E361" i="1"/>
  <c r="D361" i="1" s="1"/>
  <c r="C361" i="1"/>
  <c r="B361" i="1"/>
  <c r="E360" i="1"/>
  <c r="D360" i="1" s="1"/>
  <c r="C360" i="1"/>
  <c r="B360" i="1"/>
  <c r="E359" i="1"/>
  <c r="D359" i="1" s="1"/>
  <c r="C359" i="1"/>
  <c r="B359" i="1"/>
  <c r="E358" i="1"/>
  <c r="D358" i="1" s="1"/>
  <c r="C358" i="1"/>
  <c r="B358" i="1"/>
  <c r="E357" i="1"/>
  <c r="D357" i="1" s="1"/>
  <c r="C357" i="1"/>
  <c r="B357" i="1"/>
  <c r="E356" i="1"/>
  <c r="D356" i="1" s="1"/>
  <c r="C356" i="1"/>
  <c r="B356" i="1"/>
  <c r="E355" i="1"/>
  <c r="D355" i="1" s="1"/>
  <c r="C355" i="1"/>
  <c r="B355" i="1"/>
  <c r="E354" i="1"/>
  <c r="D354" i="1" s="1"/>
  <c r="C354" i="1"/>
  <c r="B354" i="1"/>
  <c r="E353" i="1"/>
  <c r="D353" i="1" s="1"/>
  <c r="C353" i="1"/>
  <c r="B353" i="1"/>
  <c r="K352" i="1"/>
  <c r="I352" i="1"/>
  <c r="G352" i="1"/>
  <c r="E352" i="1"/>
  <c r="D352" i="1" s="1"/>
  <c r="C352" i="1"/>
  <c r="B352" i="1"/>
  <c r="E351" i="1"/>
  <c r="D351" i="1" s="1"/>
  <c r="C351" i="1"/>
  <c r="B351" i="1"/>
  <c r="E350" i="1"/>
  <c r="D350" i="1" s="1"/>
  <c r="C350" i="1"/>
  <c r="B350" i="1"/>
  <c r="E349" i="1"/>
  <c r="D349" i="1" s="1"/>
  <c r="C349" i="1"/>
  <c r="B349" i="1"/>
  <c r="E348" i="1"/>
  <c r="D348" i="1" s="1"/>
  <c r="C348" i="1"/>
  <c r="B348" i="1"/>
  <c r="E347" i="1"/>
  <c r="D347" i="1" s="1"/>
  <c r="C347" i="1"/>
  <c r="B347" i="1"/>
  <c r="E346" i="1"/>
  <c r="D346" i="1" s="1"/>
  <c r="C346" i="1"/>
  <c r="B346" i="1"/>
  <c r="E345" i="1"/>
  <c r="D345" i="1" s="1"/>
  <c r="C345" i="1"/>
  <c r="B345" i="1"/>
  <c r="E344" i="1"/>
  <c r="D344" i="1" s="1"/>
  <c r="C344" i="1"/>
  <c r="B344" i="1"/>
  <c r="K343" i="1"/>
  <c r="I343" i="1"/>
  <c r="G343" i="1"/>
  <c r="E343" i="1"/>
  <c r="D343" i="1" s="1"/>
  <c r="C343" i="1"/>
  <c r="B343" i="1"/>
  <c r="E342" i="1"/>
  <c r="D342" i="1" s="1"/>
  <c r="C342" i="1"/>
  <c r="B342" i="1"/>
  <c r="E341" i="1"/>
  <c r="D341" i="1" s="1"/>
  <c r="C341" i="1"/>
  <c r="B341" i="1"/>
  <c r="E340" i="1"/>
  <c r="D340" i="1" s="1"/>
  <c r="C340" i="1"/>
  <c r="B340" i="1"/>
  <c r="E339" i="1"/>
  <c r="D339" i="1" s="1"/>
  <c r="C339" i="1"/>
  <c r="B339" i="1"/>
  <c r="E338" i="1"/>
  <c r="D338" i="1" s="1"/>
  <c r="C338" i="1"/>
  <c r="B338" i="1"/>
  <c r="E337" i="1"/>
  <c r="D337" i="1" s="1"/>
  <c r="C337" i="1"/>
  <c r="B337" i="1"/>
  <c r="E336" i="1"/>
  <c r="D336" i="1" s="1"/>
  <c r="C336" i="1"/>
  <c r="B336" i="1"/>
  <c r="E335" i="1"/>
  <c r="D335" i="1" s="1"/>
  <c r="C335" i="1"/>
  <c r="B335" i="1"/>
  <c r="E334" i="1"/>
  <c r="D334" i="1" s="1"/>
  <c r="C334" i="1"/>
  <c r="B334" i="1"/>
  <c r="E333" i="1"/>
  <c r="D333" i="1" s="1"/>
  <c r="C333" i="1"/>
  <c r="B333" i="1"/>
  <c r="E332" i="1"/>
  <c r="D332" i="1" s="1"/>
  <c r="C332" i="1"/>
  <c r="B332" i="1"/>
  <c r="E331" i="1"/>
  <c r="D331" i="1" s="1"/>
  <c r="C331" i="1"/>
  <c r="B331" i="1"/>
  <c r="E330" i="1"/>
  <c r="D330" i="1" s="1"/>
  <c r="C330" i="1"/>
  <c r="B330" i="1"/>
  <c r="E329" i="1"/>
  <c r="D329" i="1" s="1"/>
  <c r="C329" i="1"/>
  <c r="B329" i="1"/>
  <c r="E328" i="1"/>
  <c r="D328" i="1" s="1"/>
  <c r="C328" i="1"/>
  <c r="B328" i="1"/>
  <c r="E327" i="1"/>
  <c r="D327" i="1" s="1"/>
  <c r="C327" i="1"/>
  <c r="B327" i="1"/>
  <c r="E326" i="1"/>
  <c r="D326" i="1" s="1"/>
  <c r="C326" i="1"/>
  <c r="B326" i="1"/>
  <c r="K325" i="1"/>
  <c r="I325" i="1"/>
  <c r="G325" i="1"/>
  <c r="E325" i="1"/>
  <c r="D325" i="1" s="1"/>
  <c r="C325" i="1"/>
  <c r="B325" i="1"/>
  <c r="E324" i="1"/>
  <c r="D324" i="1" s="1"/>
  <c r="C324" i="1"/>
  <c r="B324" i="1"/>
  <c r="E323" i="1"/>
  <c r="D323" i="1" s="1"/>
  <c r="C323" i="1"/>
  <c r="B323" i="1"/>
  <c r="E322" i="1"/>
  <c r="D322" i="1" s="1"/>
  <c r="C322" i="1"/>
  <c r="B322" i="1"/>
  <c r="E321" i="1"/>
  <c r="D321" i="1" s="1"/>
  <c r="C321" i="1"/>
  <c r="B321" i="1"/>
  <c r="E320" i="1"/>
  <c r="D320" i="1" s="1"/>
  <c r="C320" i="1"/>
  <c r="B320" i="1"/>
  <c r="E319" i="1"/>
  <c r="D319" i="1" s="1"/>
  <c r="C319" i="1"/>
  <c r="B319" i="1"/>
  <c r="E318" i="1"/>
  <c r="D318" i="1" s="1"/>
  <c r="C318" i="1"/>
  <c r="B318" i="1"/>
  <c r="E317" i="1"/>
  <c r="D317" i="1" s="1"/>
  <c r="C317" i="1"/>
  <c r="B317" i="1"/>
  <c r="K316" i="1"/>
  <c r="I316" i="1"/>
  <c r="G316" i="1"/>
  <c r="E316" i="1"/>
  <c r="D316" i="1" s="1"/>
  <c r="C316" i="1"/>
  <c r="B316" i="1"/>
  <c r="E315" i="1"/>
  <c r="D315" i="1" s="1"/>
  <c r="C315" i="1"/>
  <c r="B315" i="1"/>
  <c r="E314" i="1"/>
  <c r="D314" i="1" s="1"/>
  <c r="C314" i="1"/>
  <c r="B314" i="1"/>
  <c r="E313" i="1"/>
  <c r="D313" i="1" s="1"/>
  <c r="C313" i="1"/>
  <c r="B313" i="1"/>
  <c r="E312" i="1"/>
  <c r="D312" i="1" s="1"/>
  <c r="C312" i="1"/>
  <c r="B312" i="1"/>
  <c r="E311" i="1"/>
  <c r="D311" i="1" s="1"/>
  <c r="C311" i="1"/>
  <c r="B311" i="1"/>
  <c r="E310" i="1"/>
  <c r="D310" i="1" s="1"/>
  <c r="C310" i="1"/>
  <c r="B310" i="1"/>
  <c r="E309" i="1"/>
  <c r="D309" i="1" s="1"/>
  <c r="C309" i="1"/>
  <c r="B309" i="1"/>
  <c r="E308" i="1"/>
  <c r="D308" i="1" s="1"/>
  <c r="C308" i="1"/>
  <c r="B308" i="1"/>
  <c r="K307" i="1"/>
  <c r="I307" i="1"/>
  <c r="G307" i="1"/>
  <c r="E307" i="1"/>
  <c r="D307" i="1" s="1"/>
  <c r="C307" i="1"/>
  <c r="B307" i="1"/>
  <c r="E306" i="1"/>
  <c r="D306" i="1" s="1"/>
  <c r="C306" i="1"/>
  <c r="B306" i="1"/>
  <c r="E305" i="1"/>
  <c r="D305" i="1" s="1"/>
  <c r="C305" i="1"/>
  <c r="B305" i="1"/>
  <c r="E304" i="1"/>
  <c r="D304" i="1" s="1"/>
  <c r="C304" i="1"/>
  <c r="B304" i="1"/>
  <c r="E303" i="1"/>
  <c r="D303" i="1" s="1"/>
  <c r="C303" i="1"/>
  <c r="B303" i="1"/>
  <c r="E302" i="1"/>
  <c r="D302" i="1" s="1"/>
  <c r="C302" i="1"/>
  <c r="B302" i="1"/>
  <c r="E301" i="1"/>
  <c r="D301" i="1" s="1"/>
  <c r="C301" i="1"/>
  <c r="B301" i="1"/>
  <c r="E300" i="1"/>
  <c r="D300" i="1" s="1"/>
  <c r="C300" i="1"/>
  <c r="B300" i="1"/>
  <c r="E299" i="1"/>
  <c r="D299" i="1" s="1"/>
  <c r="C299" i="1"/>
  <c r="B299" i="1"/>
  <c r="K298" i="1"/>
  <c r="I298" i="1"/>
  <c r="G298" i="1"/>
  <c r="E298" i="1"/>
  <c r="D298" i="1" s="1"/>
  <c r="C298" i="1"/>
  <c r="B298" i="1"/>
  <c r="E297" i="1"/>
  <c r="D297" i="1" s="1"/>
  <c r="C297" i="1"/>
  <c r="B297" i="1"/>
  <c r="E296" i="1"/>
  <c r="D296" i="1" s="1"/>
  <c r="C296" i="1"/>
  <c r="B296" i="1"/>
  <c r="E295" i="1"/>
  <c r="D295" i="1" s="1"/>
  <c r="C295" i="1"/>
  <c r="B295" i="1"/>
  <c r="E294" i="1"/>
  <c r="D294" i="1" s="1"/>
  <c r="C294" i="1"/>
  <c r="B294" i="1"/>
  <c r="E293" i="1"/>
  <c r="D293" i="1" s="1"/>
  <c r="C293" i="1"/>
  <c r="B293" i="1"/>
  <c r="E292" i="1"/>
  <c r="D292" i="1" s="1"/>
  <c r="C292" i="1"/>
  <c r="B292" i="1"/>
  <c r="E291" i="1"/>
  <c r="D291" i="1" s="1"/>
  <c r="C291" i="1"/>
  <c r="B291" i="1"/>
  <c r="E290" i="1"/>
  <c r="D290" i="1" s="1"/>
  <c r="C290" i="1"/>
  <c r="B290" i="1"/>
  <c r="K289" i="1"/>
  <c r="I289" i="1"/>
  <c r="G289" i="1"/>
  <c r="E289" i="1"/>
  <c r="D289" i="1" s="1"/>
  <c r="C289" i="1"/>
  <c r="B289" i="1"/>
  <c r="E288" i="1"/>
  <c r="D288" i="1" s="1"/>
  <c r="C288" i="1"/>
  <c r="B288" i="1"/>
  <c r="E287" i="1"/>
  <c r="D287" i="1" s="1"/>
  <c r="C287" i="1"/>
  <c r="B287" i="1"/>
  <c r="E286" i="1"/>
  <c r="D286" i="1" s="1"/>
  <c r="C286" i="1"/>
  <c r="B286" i="1"/>
  <c r="E285" i="1"/>
  <c r="D285" i="1" s="1"/>
  <c r="C285" i="1"/>
  <c r="B285" i="1"/>
  <c r="E284" i="1"/>
  <c r="D284" i="1" s="1"/>
  <c r="C284" i="1"/>
  <c r="B284" i="1"/>
  <c r="E283" i="1"/>
  <c r="D283" i="1" s="1"/>
  <c r="C283" i="1"/>
  <c r="B283" i="1"/>
  <c r="E282" i="1"/>
  <c r="D282" i="1" s="1"/>
  <c r="C282" i="1"/>
  <c r="B282" i="1"/>
  <c r="E281" i="1"/>
  <c r="D281" i="1" s="1"/>
  <c r="C281" i="1"/>
  <c r="B281" i="1"/>
  <c r="K280" i="1"/>
  <c r="I280" i="1"/>
  <c r="G280" i="1"/>
  <c r="E280" i="1"/>
  <c r="D280" i="1" s="1"/>
  <c r="C280" i="1"/>
  <c r="B280" i="1"/>
  <c r="E279" i="1"/>
  <c r="D279" i="1" s="1"/>
  <c r="C279" i="1"/>
  <c r="B279" i="1"/>
  <c r="E278" i="1"/>
  <c r="D278" i="1" s="1"/>
  <c r="C278" i="1"/>
  <c r="B278" i="1"/>
  <c r="E277" i="1"/>
  <c r="D277" i="1" s="1"/>
  <c r="C277" i="1"/>
  <c r="B277" i="1"/>
  <c r="E276" i="1"/>
  <c r="D276" i="1" s="1"/>
  <c r="C276" i="1"/>
  <c r="B276" i="1"/>
  <c r="E275" i="1"/>
  <c r="D275" i="1" s="1"/>
  <c r="C275" i="1"/>
  <c r="B275" i="1"/>
  <c r="E274" i="1"/>
  <c r="D274" i="1" s="1"/>
  <c r="C274" i="1"/>
  <c r="B274" i="1"/>
  <c r="E273" i="1"/>
  <c r="D273" i="1" s="1"/>
  <c r="C273" i="1"/>
  <c r="B273" i="1"/>
  <c r="E272" i="1"/>
  <c r="D272" i="1" s="1"/>
  <c r="C272" i="1"/>
  <c r="B272" i="1"/>
  <c r="E263" i="1"/>
  <c r="D263" i="1" s="1"/>
  <c r="K271" i="1"/>
  <c r="I271" i="1"/>
  <c r="G271" i="1"/>
  <c r="E271" i="1"/>
  <c r="D271" i="1" s="1"/>
  <c r="C271" i="1"/>
  <c r="B271" i="1"/>
  <c r="E270" i="1"/>
  <c r="D270" i="1" s="1"/>
  <c r="C270" i="1"/>
  <c r="B270" i="1"/>
  <c r="E269" i="1"/>
  <c r="D269" i="1" s="1"/>
  <c r="C269" i="1"/>
  <c r="B269" i="1"/>
  <c r="E268" i="1"/>
  <c r="D268" i="1" s="1"/>
  <c r="C268" i="1"/>
  <c r="B268" i="1"/>
  <c r="E267" i="1"/>
  <c r="D267" i="1" s="1"/>
  <c r="C267" i="1"/>
  <c r="B267" i="1"/>
  <c r="E266" i="1"/>
  <c r="D266" i="1" s="1"/>
  <c r="C266" i="1"/>
  <c r="B266" i="1"/>
  <c r="E265" i="1"/>
  <c r="D265" i="1" s="1"/>
  <c r="C265" i="1"/>
  <c r="B265" i="1"/>
  <c r="E264" i="1"/>
  <c r="D264" i="1" s="1"/>
  <c r="C264" i="1"/>
  <c r="B264" i="1"/>
  <c r="B263" i="1"/>
  <c r="K262" i="1"/>
  <c r="I262" i="1"/>
  <c r="G262" i="1"/>
  <c r="E262" i="1"/>
  <c r="D262" i="1" s="1"/>
  <c r="C262" i="1"/>
  <c r="B262" i="1"/>
  <c r="E261" i="1"/>
  <c r="D261" i="1" s="1"/>
  <c r="C261" i="1"/>
  <c r="B261" i="1"/>
  <c r="E260" i="1"/>
  <c r="D260" i="1" s="1"/>
  <c r="C260" i="1"/>
  <c r="B260" i="1"/>
  <c r="E259" i="1"/>
  <c r="D259" i="1" s="1"/>
  <c r="C259" i="1"/>
  <c r="B259" i="1"/>
  <c r="E258" i="1"/>
  <c r="D258" i="1" s="1"/>
  <c r="C258" i="1"/>
  <c r="B258" i="1"/>
  <c r="E257" i="1"/>
  <c r="D257" i="1" s="1"/>
  <c r="C257" i="1"/>
  <c r="B257" i="1"/>
  <c r="E256" i="1"/>
  <c r="D256" i="1" s="1"/>
  <c r="C256" i="1"/>
  <c r="B256" i="1"/>
  <c r="E255" i="1"/>
  <c r="D255" i="1" s="1"/>
  <c r="C255" i="1"/>
  <c r="B255" i="1"/>
  <c r="E254" i="1"/>
  <c r="D254" i="1" s="1"/>
  <c r="C254" i="1"/>
  <c r="B254" i="1"/>
  <c r="K253" i="1"/>
  <c r="I253" i="1"/>
  <c r="G253" i="1"/>
  <c r="E253" i="1"/>
  <c r="D253" i="1" s="1"/>
  <c r="C253" i="1"/>
  <c r="B253" i="1"/>
  <c r="E252" i="1"/>
  <c r="D252" i="1" s="1"/>
  <c r="C252" i="1"/>
  <c r="B252" i="1"/>
  <c r="E251" i="1"/>
  <c r="D251" i="1" s="1"/>
  <c r="C251" i="1"/>
  <c r="B251" i="1"/>
  <c r="E250" i="1"/>
  <c r="D250" i="1" s="1"/>
  <c r="C250" i="1"/>
  <c r="B250" i="1"/>
  <c r="E249" i="1"/>
  <c r="D249" i="1" s="1"/>
  <c r="C249" i="1"/>
  <c r="B249" i="1"/>
  <c r="E248" i="1"/>
  <c r="D248" i="1" s="1"/>
  <c r="C248" i="1"/>
  <c r="B248" i="1"/>
  <c r="E247" i="1"/>
  <c r="D247" i="1" s="1"/>
  <c r="C247" i="1"/>
  <c r="B247" i="1"/>
  <c r="E246" i="1"/>
  <c r="D246" i="1" s="1"/>
  <c r="C246" i="1"/>
  <c r="B246" i="1"/>
  <c r="E245" i="1"/>
  <c r="D245" i="1" s="1"/>
  <c r="C245" i="1"/>
  <c r="B245" i="1"/>
  <c r="K244" i="1"/>
  <c r="I244" i="1"/>
  <c r="G244" i="1"/>
  <c r="E244" i="1"/>
  <c r="D244" i="1" s="1"/>
  <c r="C244" i="1"/>
  <c r="B244" i="1"/>
  <c r="E243" i="1"/>
  <c r="D243" i="1" s="1"/>
  <c r="C243" i="1"/>
  <c r="B243" i="1"/>
  <c r="E242" i="1"/>
  <c r="D242" i="1" s="1"/>
  <c r="C242" i="1"/>
  <c r="B242" i="1"/>
  <c r="E241" i="1"/>
  <c r="D241" i="1" s="1"/>
  <c r="C241" i="1"/>
  <c r="B241" i="1"/>
  <c r="E240" i="1"/>
  <c r="D240" i="1" s="1"/>
  <c r="C240" i="1"/>
  <c r="B240" i="1"/>
  <c r="E239" i="1"/>
  <c r="D239" i="1" s="1"/>
  <c r="C239" i="1"/>
  <c r="B239" i="1"/>
  <c r="E238" i="1"/>
  <c r="D238" i="1" s="1"/>
  <c r="C238" i="1"/>
  <c r="B238" i="1"/>
  <c r="E237" i="1"/>
  <c r="D237" i="1" s="1"/>
  <c r="C237" i="1"/>
  <c r="B237" i="1"/>
  <c r="E236" i="1"/>
  <c r="D236" i="1" s="1"/>
  <c r="C236" i="1"/>
  <c r="B236" i="1"/>
  <c r="K235" i="1"/>
  <c r="I235" i="1"/>
  <c r="G235" i="1"/>
  <c r="E235" i="1"/>
  <c r="D235" i="1" s="1"/>
  <c r="C235" i="1"/>
  <c r="B235" i="1"/>
  <c r="E234" i="1"/>
  <c r="D234" i="1" s="1"/>
  <c r="C234" i="1"/>
  <c r="B234" i="1"/>
  <c r="E233" i="1"/>
  <c r="D233" i="1" s="1"/>
  <c r="C233" i="1"/>
  <c r="B233" i="1"/>
  <c r="E232" i="1"/>
  <c r="D232" i="1" s="1"/>
  <c r="C232" i="1"/>
  <c r="B232" i="1"/>
  <c r="E231" i="1"/>
  <c r="D231" i="1" s="1"/>
  <c r="C231" i="1"/>
  <c r="B231" i="1"/>
  <c r="E230" i="1"/>
  <c r="D230" i="1" s="1"/>
  <c r="C230" i="1"/>
  <c r="B230" i="1"/>
  <c r="E229" i="1"/>
  <c r="D229" i="1" s="1"/>
  <c r="C229" i="1"/>
  <c r="B229" i="1"/>
  <c r="E228" i="1"/>
  <c r="D228" i="1" s="1"/>
  <c r="C228" i="1"/>
  <c r="B228" i="1"/>
  <c r="E227" i="1"/>
  <c r="D227" i="1" s="1"/>
  <c r="C227" i="1"/>
  <c r="B227" i="1"/>
  <c r="K226" i="1"/>
  <c r="I226" i="1"/>
  <c r="G226" i="1"/>
  <c r="E226" i="1"/>
  <c r="D226" i="1" s="1"/>
  <c r="C226" i="1"/>
  <c r="B226" i="1"/>
  <c r="E225" i="1"/>
  <c r="D225" i="1" s="1"/>
  <c r="C225" i="1"/>
  <c r="B225" i="1"/>
  <c r="E224" i="1"/>
  <c r="D224" i="1" s="1"/>
  <c r="C224" i="1"/>
  <c r="B224" i="1"/>
  <c r="E223" i="1"/>
  <c r="D223" i="1" s="1"/>
  <c r="C223" i="1"/>
  <c r="B223" i="1"/>
  <c r="E222" i="1"/>
  <c r="D222" i="1" s="1"/>
  <c r="C222" i="1"/>
  <c r="B222" i="1"/>
  <c r="E221" i="1"/>
  <c r="D221" i="1" s="1"/>
  <c r="C221" i="1"/>
  <c r="B221" i="1"/>
  <c r="E220" i="1"/>
  <c r="D220" i="1" s="1"/>
  <c r="C220" i="1"/>
  <c r="B220" i="1"/>
  <c r="E219" i="1"/>
  <c r="D219" i="1" s="1"/>
  <c r="C219" i="1"/>
  <c r="B219" i="1"/>
  <c r="E218" i="1"/>
  <c r="D218" i="1" s="1"/>
  <c r="C218" i="1"/>
  <c r="B218" i="1"/>
  <c r="K217" i="1"/>
  <c r="I217" i="1"/>
  <c r="G217" i="1"/>
  <c r="E217" i="1"/>
  <c r="D217" i="1" s="1"/>
  <c r="C217" i="1"/>
  <c r="B217" i="1"/>
  <c r="E216" i="1"/>
  <c r="D216" i="1" s="1"/>
  <c r="C216" i="1"/>
  <c r="B216" i="1"/>
  <c r="E215" i="1"/>
  <c r="D215" i="1" s="1"/>
  <c r="C215" i="1"/>
  <c r="B215" i="1"/>
  <c r="E214" i="1"/>
  <c r="D214" i="1" s="1"/>
  <c r="C214" i="1"/>
  <c r="B214" i="1"/>
  <c r="E213" i="1"/>
  <c r="D213" i="1" s="1"/>
  <c r="C213" i="1"/>
  <c r="B213" i="1"/>
  <c r="E212" i="1"/>
  <c r="D212" i="1" s="1"/>
  <c r="C212" i="1"/>
  <c r="B212" i="1"/>
  <c r="E211" i="1"/>
  <c r="D211" i="1" s="1"/>
  <c r="C211" i="1"/>
  <c r="B211" i="1"/>
  <c r="E210" i="1"/>
  <c r="D210" i="1" s="1"/>
  <c r="C210" i="1"/>
  <c r="B210" i="1"/>
  <c r="E209" i="1"/>
  <c r="D209" i="1" s="1"/>
  <c r="C209" i="1"/>
  <c r="B209" i="1"/>
  <c r="K208" i="1"/>
  <c r="I208" i="1"/>
  <c r="G208" i="1"/>
  <c r="E208" i="1"/>
  <c r="D208" i="1" s="1"/>
  <c r="C208" i="1"/>
  <c r="B208" i="1"/>
  <c r="E207" i="1"/>
  <c r="D207" i="1" s="1"/>
  <c r="C207" i="1"/>
  <c r="B207" i="1"/>
  <c r="E206" i="1"/>
  <c r="D206" i="1" s="1"/>
  <c r="C206" i="1"/>
  <c r="B206" i="1"/>
  <c r="E205" i="1"/>
  <c r="D205" i="1" s="1"/>
  <c r="C205" i="1"/>
  <c r="B205" i="1"/>
  <c r="E204" i="1"/>
  <c r="D204" i="1" s="1"/>
  <c r="C204" i="1"/>
  <c r="B204" i="1"/>
  <c r="E203" i="1"/>
  <c r="D203" i="1" s="1"/>
  <c r="C203" i="1"/>
  <c r="B203" i="1"/>
  <c r="E202" i="1"/>
  <c r="D202" i="1" s="1"/>
  <c r="C202" i="1"/>
  <c r="B202" i="1"/>
  <c r="E201" i="1"/>
  <c r="D201" i="1" s="1"/>
  <c r="C201" i="1"/>
  <c r="B201" i="1"/>
  <c r="E200" i="1"/>
  <c r="D200" i="1" s="1"/>
  <c r="C200" i="1"/>
  <c r="B200" i="1"/>
  <c r="K199" i="1"/>
  <c r="I199" i="1"/>
  <c r="G199" i="1"/>
  <c r="E199" i="1"/>
  <c r="D199" i="1" s="1"/>
  <c r="C199" i="1"/>
  <c r="B199" i="1"/>
  <c r="E198" i="1"/>
  <c r="D198" i="1" s="1"/>
  <c r="C198" i="1"/>
  <c r="B198" i="1"/>
  <c r="E197" i="1"/>
  <c r="D197" i="1" s="1"/>
  <c r="C197" i="1"/>
  <c r="B197" i="1"/>
  <c r="E196" i="1"/>
  <c r="D196" i="1" s="1"/>
  <c r="C196" i="1"/>
  <c r="B196" i="1"/>
  <c r="E195" i="1"/>
  <c r="D195" i="1" s="1"/>
  <c r="C195" i="1"/>
  <c r="B195" i="1"/>
  <c r="E194" i="1"/>
  <c r="D194" i="1" s="1"/>
  <c r="C194" i="1"/>
  <c r="B194" i="1"/>
  <c r="E193" i="1"/>
  <c r="D193" i="1" s="1"/>
  <c r="C193" i="1"/>
  <c r="B193" i="1"/>
  <c r="E192" i="1"/>
  <c r="D192" i="1" s="1"/>
  <c r="C192" i="1"/>
  <c r="B192" i="1"/>
  <c r="E191" i="1"/>
  <c r="D191" i="1" s="1"/>
  <c r="C191" i="1"/>
  <c r="B191" i="1"/>
  <c r="K190" i="1"/>
  <c r="I190" i="1"/>
  <c r="G190" i="1"/>
  <c r="E190" i="1"/>
  <c r="D190" i="1" s="1"/>
  <c r="C190" i="1"/>
  <c r="B190" i="1"/>
  <c r="E189" i="1"/>
  <c r="D189" i="1" s="1"/>
  <c r="C189" i="1"/>
  <c r="B189" i="1"/>
  <c r="E188" i="1"/>
  <c r="D188" i="1" s="1"/>
  <c r="C188" i="1"/>
  <c r="B188" i="1"/>
  <c r="E187" i="1"/>
  <c r="D187" i="1" s="1"/>
  <c r="C187" i="1"/>
  <c r="B187" i="1"/>
  <c r="E186" i="1"/>
  <c r="D186" i="1" s="1"/>
  <c r="C186" i="1"/>
  <c r="B186" i="1"/>
  <c r="E185" i="1"/>
  <c r="D185" i="1" s="1"/>
  <c r="C185" i="1"/>
  <c r="B185" i="1"/>
  <c r="E184" i="1"/>
  <c r="D184" i="1" s="1"/>
  <c r="C184" i="1"/>
  <c r="B184" i="1"/>
  <c r="E183" i="1"/>
  <c r="D183" i="1" s="1"/>
  <c r="C183" i="1"/>
  <c r="B183" i="1"/>
  <c r="E182" i="1"/>
  <c r="D182" i="1" s="1"/>
  <c r="C182" i="1"/>
  <c r="B182" i="1"/>
  <c r="K181" i="1"/>
  <c r="I181" i="1"/>
  <c r="G181" i="1"/>
  <c r="E181" i="1"/>
  <c r="D181" i="1" s="1"/>
  <c r="C181" i="1"/>
  <c r="B181" i="1"/>
  <c r="E180" i="1"/>
  <c r="D180" i="1" s="1"/>
  <c r="C180" i="1"/>
  <c r="B180" i="1"/>
  <c r="E179" i="1"/>
  <c r="D179" i="1" s="1"/>
  <c r="C179" i="1"/>
  <c r="B179" i="1"/>
  <c r="E178" i="1"/>
  <c r="D178" i="1" s="1"/>
  <c r="C178" i="1"/>
  <c r="B178" i="1"/>
  <c r="E177" i="1"/>
  <c r="D177" i="1" s="1"/>
  <c r="C177" i="1"/>
  <c r="B177" i="1"/>
  <c r="E176" i="1"/>
  <c r="D176" i="1" s="1"/>
  <c r="C176" i="1"/>
  <c r="B176" i="1"/>
  <c r="E175" i="1"/>
  <c r="D175" i="1" s="1"/>
  <c r="C175" i="1"/>
  <c r="B175" i="1"/>
  <c r="E174" i="1"/>
  <c r="D174" i="1" s="1"/>
  <c r="C174" i="1"/>
  <c r="B174" i="1"/>
  <c r="E173" i="1"/>
  <c r="D173" i="1" s="1"/>
  <c r="C173" i="1"/>
  <c r="B173" i="1"/>
  <c r="K172" i="1"/>
  <c r="I172" i="1"/>
  <c r="G172" i="1"/>
  <c r="E172" i="1"/>
  <c r="D172" i="1" s="1"/>
  <c r="C172" i="1"/>
  <c r="B172" i="1"/>
  <c r="E171" i="1"/>
  <c r="D171" i="1" s="1"/>
  <c r="C171" i="1"/>
  <c r="B171" i="1"/>
  <c r="E170" i="1"/>
  <c r="D170" i="1" s="1"/>
  <c r="C170" i="1"/>
  <c r="B170" i="1"/>
  <c r="E169" i="1"/>
  <c r="D169" i="1" s="1"/>
  <c r="C169" i="1"/>
  <c r="B169" i="1"/>
  <c r="E168" i="1"/>
  <c r="D168" i="1" s="1"/>
  <c r="C168" i="1"/>
  <c r="B168" i="1"/>
  <c r="E167" i="1"/>
  <c r="D167" i="1" s="1"/>
  <c r="C167" i="1"/>
  <c r="B167" i="1"/>
  <c r="E166" i="1"/>
  <c r="D166" i="1" s="1"/>
  <c r="C166" i="1"/>
  <c r="B166" i="1"/>
  <c r="E165" i="1"/>
  <c r="D165" i="1" s="1"/>
  <c r="C165" i="1"/>
  <c r="B165" i="1"/>
  <c r="E164" i="1"/>
  <c r="D164" i="1" s="1"/>
  <c r="C164" i="1"/>
  <c r="B164" i="1"/>
  <c r="K163" i="1"/>
  <c r="I163" i="1"/>
  <c r="G163" i="1"/>
  <c r="E163" i="1"/>
  <c r="D163" i="1" s="1"/>
  <c r="C163" i="1"/>
  <c r="B163" i="1"/>
  <c r="E162" i="1"/>
  <c r="D162" i="1" s="1"/>
  <c r="C162" i="1"/>
  <c r="B162" i="1"/>
  <c r="E161" i="1"/>
  <c r="D161" i="1" s="1"/>
  <c r="C161" i="1"/>
  <c r="B161" i="1"/>
  <c r="E160" i="1"/>
  <c r="D160" i="1" s="1"/>
  <c r="C160" i="1"/>
  <c r="B160" i="1"/>
  <c r="E159" i="1"/>
  <c r="D159" i="1" s="1"/>
  <c r="C159" i="1"/>
  <c r="B159" i="1"/>
  <c r="E158" i="1"/>
  <c r="D158" i="1" s="1"/>
  <c r="C158" i="1"/>
  <c r="B158" i="1"/>
  <c r="E157" i="1"/>
  <c r="D157" i="1" s="1"/>
  <c r="C157" i="1"/>
  <c r="B157" i="1"/>
  <c r="E156" i="1"/>
  <c r="D156" i="1" s="1"/>
  <c r="C156" i="1"/>
  <c r="B156" i="1"/>
  <c r="E155" i="1"/>
  <c r="D155" i="1" s="1"/>
  <c r="C155" i="1"/>
  <c r="B155" i="1"/>
  <c r="K154" i="1"/>
  <c r="I154" i="1"/>
  <c r="G154" i="1"/>
  <c r="E154" i="1"/>
  <c r="D154" i="1" s="1"/>
  <c r="C154" i="1"/>
  <c r="B154" i="1"/>
  <c r="E153" i="1"/>
  <c r="D153" i="1" s="1"/>
  <c r="C153" i="1"/>
  <c r="B153" i="1"/>
  <c r="E152" i="1"/>
  <c r="D152" i="1" s="1"/>
  <c r="C152" i="1"/>
  <c r="B152" i="1"/>
  <c r="E151" i="1"/>
  <c r="D151" i="1" s="1"/>
  <c r="C151" i="1"/>
  <c r="B151" i="1"/>
  <c r="E150" i="1"/>
  <c r="D150" i="1" s="1"/>
  <c r="C150" i="1"/>
  <c r="B150" i="1"/>
  <c r="E149" i="1"/>
  <c r="D149" i="1" s="1"/>
  <c r="C149" i="1"/>
  <c r="B149" i="1"/>
  <c r="E148" i="1"/>
  <c r="D148" i="1" s="1"/>
  <c r="C148" i="1"/>
  <c r="B148" i="1"/>
  <c r="E147" i="1"/>
  <c r="D147" i="1" s="1"/>
  <c r="C147" i="1"/>
  <c r="B147" i="1"/>
  <c r="E146" i="1"/>
  <c r="D146" i="1" s="1"/>
  <c r="C146" i="1"/>
  <c r="B146" i="1"/>
  <c r="K145" i="1"/>
  <c r="I145" i="1"/>
  <c r="G145" i="1"/>
  <c r="E145" i="1"/>
  <c r="D145" i="1" s="1"/>
  <c r="C145" i="1"/>
  <c r="B145" i="1"/>
  <c r="E144" i="1"/>
  <c r="D144" i="1" s="1"/>
  <c r="C144" i="1"/>
  <c r="B144" i="1"/>
  <c r="E143" i="1"/>
  <c r="D143" i="1" s="1"/>
  <c r="C143" i="1"/>
  <c r="B143" i="1"/>
  <c r="E142" i="1"/>
  <c r="D142" i="1" s="1"/>
  <c r="C142" i="1"/>
  <c r="B142" i="1"/>
  <c r="E141" i="1"/>
  <c r="D141" i="1" s="1"/>
  <c r="C141" i="1"/>
  <c r="B141" i="1"/>
  <c r="E140" i="1"/>
  <c r="D140" i="1" s="1"/>
  <c r="C140" i="1"/>
  <c r="B140" i="1"/>
  <c r="E139" i="1"/>
  <c r="D139" i="1" s="1"/>
  <c r="C139" i="1"/>
  <c r="B139" i="1"/>
  <c r="E138" i="1"/>
  <c r="D138" i="1" s="1"/>
  <c r="C138" i="1"/>
  <c r="B138" i="1"/>
  <c r="E137" i="1"/>
  <c r="D137" i="1" s="1"/>
  <c r="C137" i="1"/>
  <c r="B137" i="1"/>
  <c r="K136" i="1"/>
  <c r="I136" i="1"/>
  <c r="G136" i="1"/>
  <c r="E136" i="1"/>
  <c r="D136" i="1" s="1"/>
  <c r="C136" i="1"/>
  <c r="B136" i="1"/>
  <c r="E135" i="1"/>
  <c r="D135" i="1" s="1"/>
  <c r="C135" i="1"/>
  <c r="B135" i="1"/>
  <c r="E134" i="1"/>
  <c r="D134" i="1" s="1"/>
  <c r="C134" i="1"/>
  <c r="B134" i="1"/>
  <c r="E133" i="1"/>
  <c r="D133" i="1" s="1"/>
  <c r="C133" i="1"/>
  <c r="B133" i="1"/>
  <c r="E132" i="1"/>
  <c r="D132" i="1" s="1"/>
  <c r="C132" i="1"/>
  <c r="B132" i="1"/>
  <c r="E131" i="1"/>
  <c r="D131" i="1" s="1"/>
  <c r="C131" i="1"/>
  <c r="B131" i="1"/>
  <c r="E130" i="1"/>
  <c r="D130" i="1" s="1"/>
  <c r="C130" i="1"/>
  <c r="B130" i="1"/>
  <c r="E129" i="1"/>
  <c r="D129" i="1" s="1"/>
  <c r="C129" i="1"/>
  <c r="B129" i="1"/>
  <c r="E128" i="1"/>
  <c r="D128" i="1" s="1"/>
  <c r="C128" i="1"/>
  <c r="B128" i="1"/>
  <c r="K127" i="1"/>
  <c r="I127" i="1"/>
  <c r="G127" i="1"/>
  <c r="E127" i="1"/>
  <c r="D127" i="1" s="1"/>
  <c r="C127" i="1"/>
  <c r="B127" i="1"/>
  <c r="E126" i="1"/>
  <c r="D126" i="1" s="1"/>
  <c r="C126" i="1"/>
  <c r="B126" i="1"/>
  <c r="E125" i="1"/>
  <c r="D125" i="1" s="1"/>
  <c r="C125" i="1"/>
  <c r="B125" i="1"/>
  <c r="E124" i="1"/>
  <c r="D124" i="1" s="1"/>
  <c r="C124" i="1"/>
  <c r="B124" i="1"/>
  <c r="E123" i="1"/>
  <c r="D123" i="1" s="1"/>
  <c r="C123" i="1"/>
  <c r="B123" i="1"/>
  <c r="E122" i="1"/>
  <c r="D122" i="1" s="1"/>
  <c r="C122" i="1"/>
  <c r="B122" i="1"/>
  <c r="E121" i="1"/>
  <c r="D121" i="1" s="1"/>
  <c r="C121" i="1"/>
  <c r="B121" i="1"/>
  <c r="E120" i="1"/>
  <c r="D120" i="1" s="1"/>
  <c r="C120" i="1"/>
  <c r="B120" i="1"/>
  <c r="E119" i="1"/>
  <c r="D119" i="1" s="1"/>
  <c r="C119" i="1"/>
  <c r="B119" i="1"/>
  <c r="K118" i="1"/>
  <c r="I118" i="1"/>
  <c r="G118" i="1"/>
  <c r="E118" i="1"/>
  <c r="D118" i="1" s="1"/>
  <c r="C118" i="1"/>
  <c r="B118" i="1"/>
  <c r="E117" i="1"/>
  <c r="D117" i="1" s="1"/>
  <c r="C117" i="1"/>
  <c r="B117" i="1"/>
  <c r="E116" i="1"/>
  <c r="D116" i="1" s="1"/>
  <c r="C116" i="1"/>
  <c r="B116" i="1"/>
  <c r="E115" i="1"/>
  <c r="D115" i="1" s="1"/>
  <c r="C115" i="1"/>
  <c r="B115" i="1"/>
  <c r="E114" i="1"/>
  <c r="D114" i="1" s="1"/>
  <c r="C114" i="1"/>
  <c r="B114" i="1"/>
  <c r="E113" i="1"/>
  <c r="D113" i="1" s="1"/>
  <c r="C113" i="1"/>
  <c r="B113" i="1"/>
  <c r="E112" i="1"/>
  <c r="D112" i="1" s="1"/>
  <c r="C112" i="1"/>
  <c r="B112" i="1"/>
  <c r="E111" i="1"/>
  <c r="D111" i="1" s="1"/>
  <c r="C111" i="1"/>
  <c r="B111" i="1"/>
  <c r="E110" i="1"/>
  <c r="D110" i="1" s="1"/>
  <c r="C110" i="1"/>
  <c r="B110" i="1"/>
  <c r="K109" i="1"/>
  <c r="I109" i="1"/>
  <c r="G109" i="1"/>
  <c r="E109" i="1"/>
  <c r="D109" i="1" s="1"/>
  <c r="C109" i="1"/>
  <c r="B109" i="1"/>
  <c r="E108" i="1"/>
  <c r="D108" i="1" s="1"/>
  <c r="C108" i="1"/>
  <c r="B108" i="1"/>
  <c r="E107" i="1"/>
  <c r="D107" i="1" s="1"/>
  <c r="C107" i="1"/>
  <c r="B107" i="1"/>
  <c r="E106" i="1"/>
  <c r="D106" i="1" s="1"/>
  <c r="C106" i="1"/>
  <c r="B106" i="1"/>
  <c r="E105" i="1"/>
  <c r="D105" i="1" s="1"/>
  <c r="C105" i="1"/>
  <c r="B105" i="1"/>
  <c r="E104" i="1"/>
  <c r="D104" i="1" s="1"/>
  <c r="C104" i="1"/>
  <c r="B104" i="1"/>
  <c r="E103" i="1"/>
  <c r="D103" i="1" s="1"/>
  <c r="C103" i="1"/>
  <c r="B103" i="1"/>
  <c r="E102" i="1"/>
  <c r="D102" i="1" s="1"/>
  <c r="C102" i="1"/>
  <c r="B102" i="1"/>
  <c r="E101" i="1"/>
  <c r="D101" i="1" s="1"/>
  <c r="C101" i="1"/>
  <c r="B101" i="1"/>
  <c r="K100" i="1"/>
  <c r="I100" i="1"/>
  <c r="G100" i="1"/>
  <c r="E100" i="1"/>
  <c r="D100" i="1" s="1"/>
  <c r="C100" i="1"/>
  <c r="B100" i="1"/>
  <c r="E99" i="1"/>
  <c r="D99" i="1" s="1"/>
  <c r="C99" i="1"/>
  <c r="B99" i="1"/>
  <c r="E98" i="1"/>
  <c r="D98" i="1" s="1"/>
  <c r="C98" i="1"/>
  <c r="B98" i="1"/>
  <c r="E97" i="1"/>
  <c r="D97" i="1" s="1"/>
  <c r="C97" i="1"/>
  <c r="B97" i="1"/>
  <c r="E96" i="1"/>
  <c r="D96" i="1" s="1"/>
  <c r="C96" i="1"/>
  <c r="B96" i="1"/>
  <c r="E95" i="1"/>
  <c r="D95" i="1" s="1"/>
  <c r="C95" i="1"/>
  <c r="B95" i="1"/>
  <c r="E94" i="1"/>
  <c r="D94" i="1" s="1"/>
  <c r="C94" i="1"/>
  <c r="B94" i="1"/>
  <c r="E93" i="1"/>
  <c r="D93" i="1" s="1"/>
  <c r="C93" i="1"/>
  <c r="B93" i="1"/>
  <c r="E92" i="1"/>
  <c r="D92" i="1" s="1"/>
  <c r="C92" i="1"/>
  <c r="B92" i="1"/>
  <c r="K91" i="1"/>
  <c r="I91" i="1"/>
  <c r="G91" i="1"/>
  <c r="E91" i="1"/>
  <c r="D91" i="1" s="1"/>
  <c r="C91" i="1"/>
  <c r="B91" i="1"/>
  <c r="E90" i="1"/>
  <c r="D90" i="1" s="1"/>
  <c r="C90" i="1"/>
  <c r="B90" i="1"/>
  <c r="E89" i="1"/>
  <c r="D89" i="1" s="1"/>
  <c r="C89" i="1"/>
  <c r="B89" i="1"/>
  <c r="E88" i="1"/>
  <c r="D88" i="1" s="1"/>
  <c r="C88" i="1"/>
  <c r="B88" i="1"/>
  <c r="E87" i="1"/>
  <c r="D87" i="1" s="1"/>
  <c r="C87" i="1"/>
  <c r="B87" i="1"/>
  <c r="E86" i="1"/>
  <c r="D86" i="1" s="1"/>
  <c r="C86" i="1"/>
  <c r="B86" i="1"/>
  <c r="E85" i="1"/>
  <c r="D85" i="1" s="1"/>
  <c r="C85" i="1"/>
  <c r="B85" i="1"/>
  <c r="E84" i="1"/>
  <c r="D84" i="1" s="1"/>
  <c r="C84" i="1"/>
  <c r="B84" i="1"/>
  <c r="E83" i="1"/>
  <c r="D83" i="1" s="1"/>
  <c r="C83" i="1"/>
  <c r="B83" i="1"/>
  <c r="K82" i="1"/>
  <c r="I82" i="1"/>
  <c r="G82" i="1"/>
  <c r="E82" i="1"/>
  <c r="D82" i="1" s="1"/>
  <c r="C82" i="1"/>
  <c r="B82" i="1"/>
  <c r="E81" i="1"/>
  <c r="D81" i="1" s="1"/>
  <c r="C81" i="1"/>
  <c r="B81" i="1"/>
  <c r="E80" i="1"/>
  <c r="D80" i="1" s="1"/>
  <c r="C80" i="1"/>
  <c r="B80" i="1"/>
  <c r="E79" i="1"/>
  <c r="D79" i="1" s="1"/>
  <c r="C79" i="1"/>
  <c r="B79" i="1"/>
  <c r="E78" i="1"/>
  <c r="D78" i="1" s="1"/>
  <c r="C78" i="1"/>
  <c r="B78" i="1"/>
  <c r="E77" i="1"/>
  <c r="D77" i="1" s="1"/>
  <c r="C77" i="1"/>
  <c r="B77" i="1"/>
  <c r="E76" i="1"/>
  <c r="D76" i="1" s="1"/>
  <c r="C76" i="1"/>
  <c r="B76" i="1"/>
  <c r="E75" i="1"/>
  <c r="D75" i="1" s="1"/>
  <c r="C75" i="1"/>
  <c r="B75" i="1"/>
  <c r="E74" i="1"/>
  <c r="D74" i="1" s="1"/>
  <c r="C74" i="1"/>
  <c r="B74" i="1"/>
  <c r="K73" i="1"/>
  <c r="I73" i="1"/>
  <c r="G73" i="1"/>
  <c r="E73" i="1"/>
  <c r="D73" i="1" s="1"/>
  <c r="C73" i="1"/>
  <c r="B73" i="1"/>
  <c r="E72" i="1"/>
  <c r="D72" i="1" s="1"/>
  <c r="C72" i="1"/>
  <c r="B72" i="1"/>
  <c r="E71" i="1"/>
  <c r="D71" i="1" s="1"/>
  <c r="C71" i="1"/>
  <c r="B71" i="1"/>
  <c r="E70" i="1"/>
  <c r="D70" i="1" s="1"/>
  <c r="C70" i="1"/>
  <c r="B70" i="1"/>
  <c r="E69" i="1"/>
  <c r="D69" i="1" s="1"/>
  <c r="C69" i="1"/>
  <c r="B69" i="1"/>
  <c r="E68" i="1"/>
  <c r="D68" i="1" s="1"/>
  <c r="C68" i="1"/>
  <c r="B68" i="1"/>
  <c r="E67" i="1"/>
  <c r="D67" i="1" s="1"/>
  <c r="C67" i="1"/>
  <c r="B67" i="1"/>
  <c r="E66" i="1"/>
  <c r="D66" i="1" s="1"/>
  <c r="C66" i="1"/>
  <c r="B66" i="1"/>
  <c r="E65" i="1"/>
  <c r="D65" i="1" s="1"/>
  <c r="C65" i="1"/>
  <c r="B65" i="1"/>
  <c r="K64" i="1"/>
  <c r="I64" i="1"/>
  <c r="G64" i="1"/>
  <c r="E64" i="1"/>
  <c r="D64" i="1" s="1"/>
  <c r="C64" i="1"/>
  <c r="B64" i="1"/>
  <c r="E63" i="1"/>
  <c r="D63" i="1" s="1"/>
  <c r="C63" i="1"/>
  <c r="B63" i="1"/>
  <c r="E62" i="1"/>
  <c r="D62" i="1" s="1"/>
  <c r="C62" i="1"/>
  <c r="B62" i="1"/>
  <c r="E61" i="1"/>
  <c r="D61" i="1" s="1"/>
  <c r="C61" i="1"/>
  <c r="B61" i="1"/>
  <c r="E60" i="1"/>
  <c r="D60" i="1" s="1"/>
  <c r="C60" i="1"/>
  <c r="B60" i="1"/>
  <c r="E59" i="1"/>
  <c r="D59" i="1" s="1"/>
  <c r="C59" i="1"/>
  <c r="B59" i="1"/>
  <c r="E58" i="1"/>
  <c r="D58" i="1" s="1"/>
  <c r="C58" i="1"/>
  <c r="B58" i="1"/>
  <c r="E57" i="1"/>
  <c r="D57" i="1" s="1"/>
  <c r="C57" i="1"/>
  <c r="B57" i="1"/>
  <c r="E56" i="1"/>
  <c r="D56" i="1" s="1"/>
  <c r="C56" i="1"/>
  <c r="B56" i="1"/>
  <c r="E55" i="1"/>
  <c r="D55" i="1" s="1"/>
  <c r="C55" i="1"/>
  <c r="B55" i="1"/>
  <c r="E54" i="1"/>
  <c r="D54" i="1" s="1"/>
  <c r="C54" i="1"/>
  <c r="B54" i="1"/>
  <c r="E53" i="1"/>
  <c r="D53" i="1" s="1"/>
  <c r="C53" i="1"/>
  <c r="B53" i="1"/>
  <c r="E52" i="1"/>
  <c r="D52" i="1" s="1"/>
  <c r="C52" i="1"/>
  <c r="B52" i="1"/>
  <c r="E51" i="1"/>
  <c r="D51" i="1" s="1"/>
  <c r="C51" i="1"/>
  <c r="B51" i="1"/>
  <c r="E50" i="1"/>
  <c r="D50" i="1" s="1"/>
  <c r="C50" i="1"/>
  <c r="B50" i="1"/>
  <c r="E49" i="1"/>
  <c r="D49" i="1" s="1"/>
  <c r="C49" i="1"/>
  <c r="B49" i="1"/>
  <c r="E48" i="1"/>
  <c r="D48" i="1" s="1"/>
  <c r="C48" i="1"/>
  <c r="B48" i="1"/>
  <c r="E47" i="1"/>
  <c r="D47" i="1" s="1"/>
  <c r="C47" i="1"/>
  <c r="B47" i="1"/>
  <c r="K46" i="1"/>
  <c r="I46" i="1"/>
  <c r="G46" i="1"/>
  <c r="E46" i="1"/>
  <c r="D46" i="1" s="1"/>
  <c r="C46" i="1"/>
  <c r="B46" i="1"/>
  <c r="E45" i="1"/>
  <c r="D45" i="1" s="1"/>
  <c r="C45" i="1"/>
  <c r="B45" i="1"/>
  <c r="E44" i="1"/>
  <c r="D44" i="1" s="1"/>
  <c r="C44" i="1"/>
  <c r="B44" i="1"/>
  <c r="E43" i="1"/>
  <c r="D43" i="1" s="1"/>
  <c r="C43" i="1"/>
  <c r="B43" i="1"/>
  <c r="E42" i="1"/>
  <c r="D42" i="1" s="1"/>
  <c r="C42" i="1"/>
  <c r="B42" i="1"/>
  <c r="E41" i="1"/>
  <c r="D41" i="1" s="1"/>
  <c r="C41" i="1"/>
  <c r="B41" i="1"/>
  <c r="E40" i="1"/>
  <c r="D40" i="1" s="1"/>
  <c r="C40" i="1"/>
  <c r="B40" i="1"/>
  <c r="E39" i="1"/>
  <c r="D39" i="1" s="1"/>
  <c r="C39" i="1"/>
  <c r="B39" i="1"/>
  <c r="E38" i="1"/>
  <c r="D38" i="1" s="1"/>
  <c r="C38" i="1"/>
  <c r="B38" i="1"/>
  <c r="K37" i="1"/>
  <c r="I37" i="1"/>
  <c r="G37" i="1"/>
  <c r="E37" i="1"/>
  <c r="D37" i="1" s="1"/>
  <c r="C37" i="1"/>
  <c r="B37" i="1"/>
  <c r="E36" i="1"/>
  <c r="D36" i="1" s="1"/>
  <c r="C36" i="1"/>
  <c r="B36" i="1"/>
  <c r="E35" i="1"/>
  <c r="D35" i="1" s="1"/>
  <c r="C35" i="1"/>
  <c r="B35" i="1"/>
  <c r="E34" i="1"/>
  <c r="D34" i="1" s="1"/>
  <c r="C34" i="1"/>
  <c r="B34" i="1"/>
  <c r="E33" i="1"/>
  <c r="D33" i="1" s="1"/>
  <c r="C33" i="1"/>
  <c r="B33" i="1"/>
  <c r="E32" i="1"/>
  <c r="D32" i="1" s="1"/>
  <c r="C32" i="1"/>
  <c r="B32" i="1"/>
  <c r="E31" i="1"/>
  <c r="D31" i="1" s="1"/>
  <c r="C31" i="1"/>
  <c r="B31" i="1"/>
  <c r="E30" i="1"/>
  <c r="D30" i="1" s="1"/>
  <c r="C30" i="1"/>
  <c r="B30" i="1"/>
  <c r="E29" i="1"/>
  <c r="D29" i="1" s="1"/>
  <c r="C29" i="1"/>
  <c r="B29" i="1"/>
  <c r="K28" i="1"/>
  <c r="I28" i="1"/>
  <c r="G28" i="1"/>
  <c r="E28" i="1"/>
  <c r="D28" i="1" s="1"/>
  <c r="C28" i="1"/>
  <c r="B28" i="1"/>
  <c r="E27" i="1"/>
  <c r="D27" i="1" s="1"/>
  <c r="C27" i="1"/>
  <c r="B27" i="1"/>
  <c r="E26" i="1"/>
  <c r="D26" i="1" s="1"/>
  <c r="C26" i="1"/>
  <c r="B26" i="1"/>
  <c r="E25" i="1"/>
  <c r="D25" i="1" s="1"/>
  <c r="C25" i="1"/>
  <c r="B25" i="1"/>
  <c r="E24" i="1"/>
  <c r="D24" i="1" s="1"/>
  <c r="C24" i="1"/>
  <c r="B24" i="1"/>
  <c r="E23" i="1"/>
  <c r="D23" i="1" s="1"/>
  <c r="C23" i="1"/>
  <c r="B23" i="1"/>
  <c r="E22" i="1"/>
  <c r="D22" i="1" s="1"/>
  <c r="C22" i="1"/>
  <c r="B22" i="1"/>
  <c r="E21" i="1"/>
  <c r="D21" i="1" s="1"/>
  <c r="C21" i="1"/>
  <c r="B21" i="1"/>
  <c r="E20" i="1"/>
  <c r="D20" i="1" s="1"/>
  <c r="C20" i="1"/>
  <c r="B20" i="1"/>
  <c r="K19" i="1"/>
  <c r="I19" i="1"/>
  <c r="G19" i="1"/>
  <c r="C12" i="1"/>
  <c r="E11" i="1"/>
  <c r="D11" i="1" s="1"/>
  <c r="C11" i="1"/>
  <c r="B11" i="1"/>
  <c r="A3" i="1"/>
  <c r="K10" i="1"/>
  <c r="E2" i="1"/>
  <c r="D2" i="1" s="1"/>
  <c r="C2" i="1"/>
  <c r="B2" i="1"/>
  <c r="I1632" i="1"/>
  <c r="I1639" i="1" s="1"/>
  <c r="G1639" i="1"/>
  <c r="E1639" i="1"/>
  <c r="D1639" i="1" s="1"/>
  <c r="C1639" i="1"/>
  <c r="B1639" i="1"/>
  <c r="E1638" i="1"/>
  <c r="D1638" i="1" s="1"/>
  <c r="C1638" i="1"/>
  <c r="B1638" i="1"/>
  <c r="E1637" i="1"/>
  <c r="D1637" i="1" s="1"/>
  <c r="C1637" i="1"/>
  <c r="B1637" i="1"/>
  <c r="E1636" i="1"/>
  <c r="D1636" i="1" s="1"/>
  <c r="C1636" i="1"/>
  <c r="B1636" i="1"/>
  <c r="E1635" i="1"/>
  <c r="D1635" i="1" s="1"/>
  <c r="C1635" i="1"/>
  <c r="B1635" i="1"/>
  <c r="E1634" i="1"/>
  <c r="D1634" i="1" s="1"/>
  <c r="C1634" i="1"/>
  <c r="B1634" i="1"/>
  <c r="E1633" i="1"/>
  <c r="D1633" i="1" s="1"/>
  <c r="C1633" i="1"/>
  <c r="B1633" i="1"/>
  <c r="K1639" i="1"/>
  <c r="E1632" i="1"/>
  <c r="D1632" i="1" s="1"/>
  <c r="C1632" i="1"/>
  <c r="B1632" i="1"/>
  <c r="E1631" i="1"/>
  <c r="D1631" i="1" s="1"/>
  <c r="C1631" i="1"/>
  <c r="B1631" i="1"/>
  <c r="K1623" i="1"/>
  <c r="K1630" i="1" s="1"/>
  <c r="I1622" i="1"/>
  <c r="I1630" i="1" s="1"/>
  <c r="G1630" i="1"/>
  <c r="E1630" i="1"/>
  <c r="D1630" i="1" s="1"/>
  <c r="C1630" i="1"/>
  <c r="B1630" i="1"/>
  <c r="E1629" i="1"/>
  <c r="D1629" i="1" s="1"/>
  <c r="C1629" i="1"/>
  <c r="B1629" i="1"/>
  <c r="E1628" i="1"/>
  <c r="D1628" i="1" s="1"/>
  <c r="C1628" i="1"/>
  <c r="B1628" i="1"/>
  <c r="E1627" i="1"/>
  <c r="D1627" i="1" s="1"/>
  <c r="C1627" i="1"/>
  <c r="B1627" i="1"/>
  <c r="E1626" i="1"/>
  <c r="D1626" i="1" s="1"/>
  <c r="C1626" i="1"/>
  <c r="B1626" i="1"/>
  <c r="E1625" i="1"/>
  <c r="D1625" i="1" s="1"/>
  <c r="C1625" i="1"/>
  <c r="B1625" i="1"/>
  <c r="E1624" i="1"/>
  <c r="D1624" i="1" s="1"/>
  <c r="C1624" i="1"/>
  <c r="B1624" i="1"/>
  <c r="E1623" i="1"/>
  <c r="D1623" i="1" s="1"/>
  <c r="C1623" i="1"/>
  <c r="B1623" i="1"/>
  <c r="E1622" i="1"/>
  <c r="D1622" i="1" s="1"/>
  <c r="C1622" i="1"/>
  <c r="B1622" i="1"/>
  <c r="I1595" i="1"/>
  <c r="K1605" i="1"/>
  <c r="K1612" i="1" s="1"/>
  <c r="I1613" i="1"/>
  <c r="I1621" i="1" s="1"/>
  <c r="I1604" i="1"/>
  <c r="I1612" i="1" s="1"/>
  <c r="K1613" i="1"/>
  <c r="K1621" i="1" s="1"/>
  <c r="G1621" i="1"/>
  <c r="E1621" i="1"/>
  <c r="D1621" i="1" s="1"/>
  <c r="C1621" i="1"/>
  <c r="B1621" i="1"/>
  <c r="E1620" i="1"/>
  <c r="D1620" i="1" s="1"/>
  <c r="C1620" i="1"/>
  <c r="B1620" i="1"/>
  <c r="E1619" i="1"/>
  <c r="D1619" i="1" s="1"/>
  <c r="C1619" i="1"/>
  <c r="B1619" i="1"/>
  <c r="E1618" i="1"/>
  <c r="D1618" i="1" s="1"/>
  <c r="C1618" i="1"/>
  <c r="B1618" i="1"/>
  <c r="E1617" i="1"/>
  <c r="D1617" i="1" s="1"/>
  <c r="C1617" i="1"/>
  <c r="B1617" i="1"/>
  <c r="E1616" i="1"/>
  <c r="D1616" i="1" s="1"/>
  <c r="C1616" i="1"/>
  <c r="B1616" i="1"/>
  <c r="E1615" i="1"/>
  <c r="D1615" i="1" s="1"/>
  <c r="C1615" i="1"/>
  <c r="B1615" i="1"/>
  <c r="E1614" i="1"/>
  <c r="D1614" i="1" s="1"/>
  <c r="C1614" i="1"/>
  <c r="B1614" i="1"/>
  <c r="E1613" i="1"/>
  <c r="D1613" i="1" s="1"/>
  <c r="C1613" i="1"/>
  <c r="B1613" i="1"/>
  <c r="E1604" i="1"/>
  <c r="D1604" i="1" s="1"/>
  <c r="G1612" i="1"/>
  <c r="E1612" i="1"/>
  <c r="D1612" i="1" s="1"/>
  <c r="C1612" i="1"/>
  <c r="B1612" i="1"/>
  <c r="E1611" i="1"/>
  <c r="D1611" i="1" s="1"/>
  <c r="C1611" i="1"/>
  <c r="B1611" i="1"/>
  <c r="E1610" i="1"/>
  <c r="D1610" i="1" s="1"/>
  <c r="C1610" i="1"/>
  <c r="B1610" i="1"/>
  <c r="E1609" i="1"/>
  <c r="D1609" i="1" s="1"/>
  <c r="C1609" i="1"/>
  <c r="B1609" i="1"/>
  <c r="E1608" i="1"/>
  <c r="D1608" i="1" s="1"/>
  <c r="C1608" i="1"/>
  <c r="B1608" i="1"/>
  <c r="E1607" i="1"/>
  <c r="D1607" i="1" s="1"/>
  <c r="C1607" i="1"/>
  <c r="B1607" i="1"/>
  <c r="E1606" i="1"/>
  <c r="D1606" i="1" s="1"/>
  <c r="C1606" i="1"/>
  <c r="B1606" i="1"/>
  <c r="E1605" i="1"/>
  <c r="D1605" i="1" s="1"/>
  <c r="C1605" i="1"/>
  <c r="B1605" i="1"/>
  <c r="B1604" i="1"/>
  <c r="H1531" i="1" a="1"/>
  <c r="L1579" i="1" a="1"/>
  <c r="J1481" i="1" a="1"/>
  <c r="H1535" i="1" a="1"/>
  <c r="H1551" i="1" a="1"/>
  <c r="H1479" i="1" a="1"/>
  <c r="J1455" i="1" a="1"/>
  <c r="J1452" i="1" a="1"/>
  <c r="J1526" i="1" a="1"/>
  <c r="H1625" i="1"/>
  <c r="H1520" i="1" a="1"/>
  <c r="L1458" i="1" a="1"/>
  <c r="L1473" i="1" a="1"/>
  <c r="H1454" i="1" a="1"/>
  <c r="L1577" i="1" a="1"/>
  <c r="L1415" i="1" a="1"/>
  <c r="H1554" i="1" a="1"/>
  <c r="L1432" i="1" a="1"/>
  <c r="H1550" i="1" a="1"/>
  <c r="L1484" i="1" a="1"/>
  <c r="L1561" i="1" a="1"/>
  <c r="L1459" i="1" a="1"/>
  <c r="J1548" i="1" a="1"/>
  <c r="L1538" i="1" a="1"/>
  <c r="L1437" i="1" a="1"/>
  <c r="J1517" i="1" a="1"/>
  <c r="L1511" i="1" a="1"/>
  <c r="J1461" i="1" a="1"/>
  <c r="L1450" i="1" a="1"/>
  <c r="J1437" i="1" a="1"/>
  <c r="J1470" i="1" a="1"/>
  <c r="L1528" i="1" a="1"/>
  <c r="H1500" i="1" a="1"/>
  <c r="L1540" i="1" a="1"/>
  <c r="H1460" i="1" a="1"/>
  <c r="H1440" i="1" a="1"/>
  <c r="J1505" i="1" a="1"/>
  <c r="H1429" i="1" a="1"/>
  <c r="H1563" i="1" a="1"/>
  <c r="H1462" i="1" a="1"/>
  <c r="L1510" i="1" a="1"/>
  <c r="H1432" i="1" a="1"/>
  <c r="J1550" i="1" a="1"/>
  <c r="J1497" i="1" a="1"/>
  <c r="J1432" i="1" a="1"/>
  <c r="L1469" i="1" a="1"/>
  <c r="L1419" i="1" a="1"/>
  <c r="L1557" i="1" a="1"/>
  <c r="L1470" i="1" a="1"/>
  <c r="L1526" i="1" a="1"/>
  <c r="H1504" i="1" a="1"/>
  <c r="H1571" i="1" a="1"/>
  <c r="J1623" i="1"/>
  <c r="L1462" i="1" a="1"/>
  <c r="L1517" i="1" a="1"/>
  <c r="J1529" i="1" a="1"/>
  <c r="J1542" i="1" a="1"/>
  <c r="J1427" i="1" a="1"/>
  <c r="L1575" i="1" a="1"/>
  <c r="H1416" i="1" a="1"/>
  <c r="J1495" i="1" a="1"/>
  <c r="J1447" i="1" a="1"/>
  <c r="J1625" i="1"/>
  <c r="J1422" i="1" a="1"/>
  <c r="L1552" i="1" a="1"/>
  <c r="H1573" i="1" a="1"/>
  <c r="L1425" i="1" a="1"/>
  <c r="J1525" i="1" a="1"/>
  <c r="J1533" i="1" a="1"/>
  <c r="H1498" i="1" a="1"/>
  <c r="J1459" i="1" a="1"/>
  <c r="H1544" i="1" a="1"/>
  <c r="L1578" i="1" a="1"/>
  <c r="J1416" i="1" a="1"/>
  <c r="H1419" i="1" a="1"/>
  <c r="L1492" i="1" a="1"/>
  <c r="H1435" i="1" a="1"/>
  <c r="H1628" i="1"/>
  <c r="H1477" i="1" a="1"/>
  <c r="J1629" i="1"/>
  <c r="J1446" i="1" a="1"/>
  <c r="L1556" i="1" a="1"/>
  <c r="H1557" i="1" a="1"/>
  <c r="L1628" i="1"/>
  <c r="H1484" i="1" a="1"/>
  <c r="J1515" i="1" a="1"/>
  <c r="H1417" i="1" a="1"/>
  <c r="H1422" i="1" a="1"/>
  <c r="J1468" i="1" a="1"/>
  <c r="H1559" i="1" a="1"/>
  <c r="H1624" i="1"/>
  <c r="H1481" i="1" a="1"/>
  <c r="H1503" i="1" a="1"/>
  <c r="L1502" i="1" a="1"/>
  <c r="H1569" i="1" a="1"/>
  <c r="L1558" i="1" a="1"/>
  <c r="L1566" i="1" a="1"/>
  <c r="J1493" i="1" a="1"/>
  <c r="L1554" i="1" a="1"/>
  <c r="H1495" i="1" a="1"/>
  <c r="L1535" i="1" a="1"/>
  <c r="J1491" i="1" a="1"/>
  <c r="J1477" i="1" a="1"/>
  <c r="L1485" i="1" a="1"/>
  <c r="J1420" i="1" a="1"/>
  <c r="J1556" i="1" a="1"/>
  <c r="L1503" i="1" a="1"/>
  <c r="L1486" i="1" a="1"/>
  <c r="L1428" i="1" a="1"/>
  <c r="L1501" i="1" a="1"/>
  <c r="L1569" i="1" a="1"/>
  <c r="L1572" i="1" a="1"/>
  <c r="H1475" i="1" a="1"/>
  <c r="J1561" i="1" a="1"/>
  <c r="L1560" i="1" a="1"/>
  <c r="H1530" i="1" a="1"/>
  <c r="J1521" i="1" a="1"/>
  <c r="L1629" i="1"/>
  <c r="L1508" i="1" a="1"/>
  <c r="J1454" i="1" a="1"/>
  <c r="J1531" i="1" a="1"/>
  <c r="J1490" i="1" a="1"/>
  <c r="H1560" i="1" a="1"/>
  <c r="H1539" i="1" a="1"/>
  <c r="J1418" i="1" a="1"/>
  <c r="J1553" i="1" a="1"/>
  <c r="H1434" i="1" a="1"/>
  <c r="H1525" i="1" a="1"/>
  <c r="J1504" i="1" a="1"/>
  <c r="L1548" i="1" a="1"/>
  <c r="L1514" i="1" a="1"/>
  <c r="L1427" i="1" a="1"/>
  <c r="J1431" i="1" a="1"/>
  <c r="L1553" i="1" a="1"/>
  <c r="L1495" i="1" a="1"/>
  <c r="J1434" i="1" a="1"/>
  <c r="H1534" i="1" a="1"/>
  <c r="J1536" i="1" a="1"/>
  <c r="J1492" i="1" a="1"/>
  <c r="L1625" i="1"/>
  <c r="L1513" i="1" a="1"/>
  <c r="J1426" i="1" a="1"/>
  <c r="J1478" i="1" a="1"/>
  <c r="J1480" i="1" a="1"/>
  <c r="J1471" i="1" a="1"/>
  <c r="J1438" i="1" a="1"/>
  <c r="L1539" i="1" a="1"/>
  <c r="L1443" i="1" a="1"/>
  <c r="L1442" i="1" a="1"/>
  <c r="L1498" i="1" a="1"/>
  <c r="H1533" i="1" a="1"/>
  <c r="H1492" i="1" a="1"/>
  <c r="L1456" i="1" a="1"/>
  <c r="H1538" i="1" a="1"/>
  <c r="H1555" i="1" a="1"/>
  <c r="L1573" i="1" a="1"/>
  <c r="J1522" i="1" a="1"/>
  <c r="J1435" i="1" a="1"/>
  <c r="L1547" i="1" a="1"/>
  <c r="L1574" i="1" a="1"/>
  <c r="H1562" i="1" a="1"/>
  <c r="L1543" i="1" a="1"/>
  <c r="L1483" i="1" a="1"/>
  <c r="H1452" i="1" a="1"/>
  <c r="L1478" i="1" a="1"/>
  <c r="L1494" i="1" a="1"/>
  <c r="H1527" i="1" a="1"/>
  <c r="J1507" i="1" a="1"/>
  <c r="H1482" i="1" a="1"/>
  <c r="H1453" i="1" a="1"/>
  <c r="H1509" i="1" a="1"/>
  <c r="L1533" i="1" a="1"/>
  <c r="L1451" i="1" a="1"/>
  <c r="L1515" i="1" a="1"/>
  <c r="J1530" i="1" a="1"/>
  <c r="H1622" i="1"/>
  <c r="L1496" i="1" a="1"/>
  <c r="H1540" i="1" a="1"/>
  <c r="L1624" i="1"/>
  <c r="J1423" i="1" a="1"/>
  <c r="H1424" i="1" a="1"/>
  <c r="H1423" i="1" a="1"/>
  <c r="H1519" i="1" a="1"/>
  <c r="L1472" i="1" a="1"/>
  <c r="H1627" i="1"/>
  <c r="L1475" i="1" a="1"/>
  <c r="J1439" i="1" a="1"/>
  <c r="J1562" i="1" a="1"/>
  <c r="L1507" i="1" a="1"/>
  <c r="J1453" i="1" a="1"/>
  <c r="L1581" i="1" a="1"/>
  <c r="J1443" i="1" a="1"/>
  <c r="H1528" i="1" a="1"/>
  <c r="H1448" i="1" a="1"/>
  <c r="L1487" i="1" a="1"/>
  <c r="J1502" i="1" a="1"/>
  <c r="J1473" i="1" a="1"/>
  <c r="H1457" i="1" a="1"/>
  <c r="J1524" i="1" a="1"/>
  <c r="H1556" i="1" a="1"/>
  <c r="J1627" i="1"/>
  <c r="J1441" i="1" a="1"/>
  <c r="L1445" i="1" a="1"/>
  <c r="H1455" i="1" a="1"/>
  <c r="L1423" i="1" a="1"/>
  <c r="J1500" i="1" a="1"/>
  <c r="L1559" i="1" a="1"/>
  <c r="H1574" i="1" a="1"/>
  <c r="L1491" i="1" a="1"/>
  <c r="L1424" i="1" a="1"/>
  <c r="L1536" i="1" a="1"/>
  <c r="H1537" i="1" a="1"/>
  <c r="L1546" i="1" a="1"/>
  <c r="L1479" i="1" a="1"/>
  <c r="L1555" i="1" a="1"/>
  <c r="H1542" i="1" a="1"/>
  <c r="J1428" i="1" a="1"/>
  <c r="H1470" i="1" a="1"/>
  <c r="H1421" i="1" a="1"/>
  <c r="J1513" i="1" a="1"/>
  <c r="L1563" i="1" a="1"/>
  <c r="H1626" i="1"/>
  <c r="J1486" i="1" a="1"/>
  <c r="L1455" i="1" a="1"/>
  <c r="H1459" i="1" a="1"/>
  <c r="L1568" i="1" a="1"/>
  <c r="H1471" i="1" a="1"/>
  <c r="J1474" i="1" a="1"/>
  <c r="L1454" i="1" a="1"/>
  <c r="J1523" i="1" a="1"/>
  <c r="L1499" i="1" a="1"/>
  <c r="L1436" i="1" a="1"/>
  <c r="H1451" i="1" a="1"/>
  <c r="H1464" i="1" a="1"/>
  <c r="H1478" i="1" a="1"/>
  <c r="L1567" i="1" a="1"/>
  <c r="H1561" i="1" a="1"/>
  <c r="J1555" i="1" a="1"/>
  <c r="J1476" i="1" a="1"/>
  <c r="H1507" i="1" a="1"/>
  <c r="J1622" i="1"/>
  <c r="H1516" i="1" a="1"/>
  <c r="J1456" i="1" a="1"/>
  <c r="J1479" i="1" a="1"/>
  <c r="L1512" i="1" a="1"/>
  <c r="L1463" i="1" a="1"/>
  <c r="H1630" i="1"/>
  <c r="H1449" i="1" a="1"/>
  <c r="H1549" i="1" a="1"/>
  <c r="L1571" i="1" a="1"/>
  <c r="L1580" i="1" a="1"/>
  <c r="H1623" i="1"/>
  <c r="J1630" i="1"/>
  <c r="J1541" i="1" a="1"/>
  <c r="H1486" i="1" a="1"/>
  <c r="H1490" i="1" a="1"/>
  <c r="J1520" i="1" a="1"/>
  <c r="J1448" i="1" a="1"/>
  <c r="J1472" i="1" a="1"/>
  <c r="H1517" i="1" a="1"/>
  <c r="H1427" i="1" a="1"/>
  <c r="L1466" i="1" a="1"/>
  <c r="L1449" i="1" a="1"/>
  <c r="H1491" i="1" a="1"/>
  <c r="L1527" i="1" a="1"/>
  <c r="J1421" i="1" a="1"/>
  <c r="J1494" i="1" a="1"/>
  <c r="H1487" i="1" a="1"/>
  <c r="J1485" i="1" a="1"/>
  <c r="H1510" i="1" a="1"/>
  <c r="J1508" i="1" a="1"/>
  <c r="L1630" i="1"/>
  <c r="L1444" i="1" a="1"/>
  <c r="H1428" i="1" a="1"/>
  <c r="H1445" i="1" a="1"/>
  <c r="L1490" i="1" a="1"/>
  <c r="L1418" i="1" a="1"/>
  <c r="J1482" i="1" a="1"/>
  <c r="J1563" i="1" a="1"/>
  <c r="H1502" i="1" a="1"/>
  <c r="H1566" i="1" a="1"/>
  <c r="H1461" i="1" a="1"/>
  <c r="L1422" i="1" a="1"/>
  <c r="L1417" i="1" a="1"/>
  <c r="J1433" i="1" a="1"/>
  <c r="H1496" i="1" a="1"/>
  <c r="H1433" i="1" a="1"/>
  <c r="H1524" i="1" a="1"/>
  <c r="H1465" i="1" a="1"/>
  <c r="J1429" i="1" a="1"/>
  <c r="H1577" i="1" a="1"/>
  <c r="L1430" i="1" a="1"/>
  <c r="H1443" i="1" a="1"/>
  <c r="H1552" i="1" a="1"/>
  <c r="J1512" i="1" a="1"/>
  <c r="H1497" i="1" a="1"/>
  <c r="L1467" i="1" a="1"/>
  <c r="J1464" i="1" a="1"/>
  <c r="L1493" i="1" a="1"/>
  <c r="J1543" i="1" a="1"/>
  <c r="H1572" i="1" a="1"/>
  <c r="J1540" i="1" a="1"/>
  <c r="L1523" i="1" a="1"/>
  <c r="L1564" i="1" a="1"/>
  <c r="L1505" i="1" a="1"/>
  <c r="L1545" i="1" a="1"/>
  <c r="L1477" i="1" a="1"/>
  <c r="H1515" i="1" a="1"/>
  <c r="H1483" i="1" a="1"/>
  <c r="L1448" i="1" a="1"/>
  <c r="L1565" i="1" a="1"/>
  <c r="H1570" i="1" a="1"/>
  <c r="J1558" i="1" a="1"/>
  <c r="H1493" i="1" a="1"/>
  <c r="H1513" i="1" a="1"/>
  <c r="J1545" i="1" a="1"/>
  <c r="H1547" i="1" a="1"/>
  <c r="L1521" i="1" a="1"/>
  <c r="J1450" i="1" a="1"/>
  <c r="H1575" i="1" a="1"/>
  <c r="H1469" i="1" a="1"/>
  <c r="H1420" i="1" a="1"/>
  <c r="H1473" i="1" a="1"/>
  <c r="H1450" i="1" a="1"/>
  <c r="H1436" i="1" a="1"/>
  <c r="H1541" i="1" a="1"/>
  <c r="J1489" i="1" a="1"/>
  <c r="H1564" i="1" a="1"/>
  <c r="J1498" i="1" a="1"/>
  <c r="J1547" i="1" a="1"/>
  <c r="L1562" i="1" a="1"/>
  <c r="H1501" i="1" a="1"/>
  <c r="L1542" i="1" a="1"/>
  <c r="J1557" i="1" a="1"/>
  <c r="H1521" i="1" a="1"/>
  <c r="L1447" i="1" a="1"/>
  <c r="L1500" i="1" a="1"/>
  <c r="J1626" i="1"/>
  <c r="L1441" i="1" a="1"/>
  <c r="J1528" i="1" a="1"/>
  <c r="H1425" i="1" a="1"/>
  <c r="H1505" i="1" a="1"/>
  <c r="H1438" i="1" a="1"/>
  <c r="H1466" i="1" a="1"/>
  <c r="L1429" i="1" a="1"/>
  <c r="L1525" i="1" a="1"/>
  <c r="L1544" i="1" a="1"/>
  <c r="H1444" i="1" a="1"/>
  <c r="J1539" i="1" a="1"/>
  <c r="H1442" i="1" a="1"/>
  <c r="J1510" i="1" a="1"/>
  <c r="J1467" i="1" a="1"/>
  <c r="L1438" i="1" a="1"/>
  <c r="J1509" i="1" a="1"/>
  <c r="J1514" i="1" a="1"/>
  <c r="J1469" i="1" a="1"/>
  <c r="J1624" i="1"/>
  <c r="H1548" i="1" a="1"/>
  <c r="J1466" i="1" a="1"/>
  <c r="H1485" i="1" a="1"/>
  <c r="J1460" i="1" a="1"/>
  <c r="L1537" i="1" a="1"/>
  <c r="J1417" i="1" a="1"/>
  <c r="H1545" i="1" a="1"/>
  <c r="J1440" i="1" a="1"/>
  <c r="L1421" i="1" a="1"/>
  <c r="L1439" i="1" a="1"/>
  <c r="H1439" i="1" a="1"/>
  <c r="J1527" i="1" a="1"/>
  <c r="L1465" i="1" a="1"/>
  <c r="J1552" i="1" a="1"/>
  <c r="L1627" i="1"/>
  <c r="H1567" i="1" a="1"/>
  <c r="H1576" i="1" a="1"/>
  <c r="L1488" i="1" a="1"/>
  <c r="J1445" i="1" a="1"/>
  <c r="H1476" i="1" a="1"/>
  <c r="H1456" i="1" a="1"/>
  <c r="H1446" i="1" a="1"/>
  <c r="H1494" i="1" a="1"/>
  <c r="J1488" i="1" a="1"/>
  <c r="L1534" i="1" a="1"/>
  <c r="L1522" i="1" a="1"/>
  <c r="J1487" i="1" a="1"/>
  <c r="H1506" i="1" a="1"/>
  <c r="L1506" i="1" a="1"/>
  <c r="H1529" i="1" a="1"/>
  <c r="H1511" i="1" a="1"/>
  <c r="L1482" i="1" a="1"/>
  <c r="L1532" i="1" a="1"/>
  <c r="H1512" i="1" a="1"/>
  <c r="L1576" i="1" a="1"/>
  <c r="J1535" i="1" a="1"/>
  <c r="L1549" i="1" a="1"/>
  <c r="J1449" i="1" a="1"/>
  <c r="L1452" i="1" a="1"/>
  <c r="L1468" i="1" a="1"/>
  <c r="J1419" i="1" a="1"/>
  <c r="J1560" i="1" a="1"/>
  <c r="J1496" i="1" a="1"/>
  <c r="L1431" i="1" a="1"/>
  <c r="J1465" i="1" a="1"/>
  <c r="L1476" i="1" a="1"/>
  <c r="J1534" i="1" a="1"/>
  <c r="L1457" i="1" a="1"/>
  <c r="J1537" i="1" a="1"/>
  <c r="H1518" i="1" a="1"/>
  <c r="L1626" i="1"/>
  <c r="H1499" i="1" a="1"/>
  <c r="H1431" i="1" a="1"/>
  <c r="H1480" i="1" a="1"/>
  <c r="H1522" i="1" a="1"/>
  <c r="H1415" i="1" a="1"/>
  <c r="H1568" i="1" a="1"/>
  <c r="H1488" i="1" a="1"/>
  <c r="L1516" i="1" a="1"/>
  <c r="J1519" i="1" a="1"/>
  <c r="J1451" i="1" a="1"/>
  <c r="H1468" i="1" a="1"/>
  <c r="J1458" i="1" a="1"/>
  <c r="L1623" i="1"/>
  <c r="L1474" i="1" a="1"/>
  <c r="J1425" i="1" a="1"/>
  <c r="L1550" i="1" a="1"/>
  <c r="H1418" i="1" a="1"/>
  <c r="J1483" i="1" a="1"/>
  <c r="H1463" i="1" a="1"/>
  <c r="J1430" i="1" a="1"/>
  <c r="L1570" i="1" a="1"/>
  <c r="J1442" i="1" a="1"/>
  <c r="L1551" i="1" a="1"/>
  <c r="J1544" i="1" a="1"/>
  <c r="L1518" i="1" a="1"/>
  <c r="L1464" i="1" a="1"/>
  <c r="H1629" i="1"/>
  <c r="L1504" i="1" a="1"/>
  <c r="H1441" i="1" a="1"/>
  <c r="H1508" i="1" a="1"/>
  <c r="H1472" i="1" a="1"/>
  <c r="L1460" i="1" a="1"/>
  <c r="L1530" i="1" a="1"/>
  <c r="L1471" i="1" a="1"/>
  <c r="J1501" i="1" a="1"/>
  <c r="J1415" i="1" a="1"/>
  <c r="L1426" i="1" a="1"/>
  <c r="J1516" i="1" a="1"/>
  <c r="J1475" i="1" a="1"/>
  <c r="J1506" i="1" a="1"/>
  <c r="L1509" i="1" a="1"/>
  <c r="J1484" i="1" a="1"/>
  <c r="L1520" i="1" a="1"/>
  <c r="H1543" i="1" a="1"/>
  <c r="L1434" i="1" a="1"/>
  <c r="L1435" i="1" a="1"/>
  <c r="L1524" i="1" a="1"/>
  <c r="L1541" i="1" a="1"/>
  <c r="H1532" i="1" a="1"/>
  <c r="L1529" i="1" a="1"/>
  <c r="H1474" i="1" a="1"/>
  <c r="J1463" i="1" a="1"/>
  <c r="J1549" i="1" a="1"/>
  <c r="J1424" i="1" a="1"/>
  <c r="L1622" i="1"/>
  <c r="J1559" i="1" a="1"/>
  <c r="J1499" i="1" a="1"/>
  <c r="L1461" i="1" a="1"/>
  <c r="H1447" i="1" a="1"/>
  <c r="L1519" i="1" a="1"/>
  <c r="H1536" i="1" a="1"/>
  <c r="L1481" i="1" a="1"/>
  <c r="L1531" i="1" a="1"/>
  <c r="J1628" i="1"/>
  <c r="J1538" i="1" a="1"/>
  <c r="H1458" i="1" a="1"/>
  <c r="H1430" i="1" a="1"/>
  <c r="H1546" i="1" a="1"/>
  <c r="H1553" i="1" a="1"/>
  <c r="J1511" i="1" a="1"/>
  <c r="H1565" i="1" a="1"/>
  <c r="H1426" i="1" a="1"/>
  <c r="L1440" i="1" a="1"/>
  <c r="J1518" i="1" a="1"/>
  <c r="J1546" i="1" a="1"/>
  <c r="H1578" i="1" a="1"/>
  <c r="H1523" i="1" a="1"/>
  <c r="H1514" i="1" a="1"/>
  <c r="L1416" i="1" a="1"/>
  <c r="J1551" i="1" a="1"/>
  <c r="H1437" i="1" a="1"/>
  <c r="L1453" i="1" a="1"/>
  <c r="H1489" i="1" a="1"/>
  <c r="J1532" i="1" a="1"/>
  <c r="L1480" i="1" a="1"/>
  <c r="L1433" i="1" a="1"/>
  <c r="H1467" i="1" a="1"/>
  <c r="J1444" i="1" a="1"/>
  <c r="J1462" i="1" a="1"/>
  <c r="L1497" i="1" a="1"/>
  <c r="L1489" i="1" a="1"/>
  <c r="J1554" i="1" a="1"/>
  <c r="H1558" i="1" a="1"/>
  <c r="J1503" i="1" a="1"/>
  <c r="J1436" i="1" a="1"/>
  <c r="H1526" i="1" a="1"/>
  <c r="L1420" i="1" a="1"/>
  <c r="J1457" i="1" a="1"/>
  <c r="L1446" i="1" a="1"/>
  <c r="L1446" i="1" l="1"/>
  <c r="J1457" i="1"/>
  <c r="L1420" i="1"/>
  <c r="H1526" i="1"/>
  <c r="J1436" i="1"/>
  <c r="J1503" i="1"/>
  <c r="H1558" i="1"/>
  <c r="J1554" i="1"/>
  <c r="L1489" i="1"/>
  <c r="L1497" i="1"/>
  <c r="J1462" i="1"/>
  <c r="J1444" i="1"/>
  <c r="H1467" i="1"/>
  <c r="L1433" i="1"/>
  <c r="L1480" i="1"/>
  <c r="J1532" i="1"/>
  <c r="H1489" i="1"/>
  <c r="L1453" i="1"/>
  <c r="H1437" i="1"/>
  <c r="J1551" i="1"/>
  <c r="L1416" i="1"/>
  <c r="H1514" i="1"/>
  <c r="H1523" i="1"/>
  <c r="H1578" i="1"/>
  <c r="J1546" i="1"/>
  <c r="J1518" i="1"/>
  <c r="L1440" i="1"/>
  <c r="H1426" i="1"/>
  <c r="H1565" i="1"/>
  <c r="J1511" i="1"/>
  <c r="H1553" i="1"/>
  <c r="H1546" i="1"/>
  <c r="H1430" i="1"/>
  <c r="H1458" i="1"/>
  <c r="J1538" i="1"/>
  <c r="L1531" i="1"/>
  <c r="L1481" i="1"/>
  <c r="H1536" i="1"/>
  <c r="L1519" i="1"/>
  <c r="H1447" i="1"/>
  <c r="L1461" i="1"/>
  <c r="J1499" i="1"/>
  <c r="J1559" i="1"/>
  <c r="J1424" i="1"/>
  <c r="J1549" i="1"/>
  <c r="J1463" i="1"/>
  <c r="H1474" i="1"/>
  <c r="L1529" i="1"/>
  <c r="H1532" i="1"/>
  <c r="L1541" i="1"/>
  <c r="L1524" i="1"/>
  <c r="L1435" i="1"/>
  <c r="L1434" i="1"/>
  <c r="H1543" i="1"/>
  <c r="L1520" i="1"/>
  <c r="J1484" i="1"/>
  <c r="L1509" i="1"/>
  <c r="J1506" i="1"/>
  <c r="J1475" i="1"/>
  <c r="J1516" i="1"/>
  <c r="L1426" i="1"/>
  <c r="J1415" i="1"/>
  <c r="J1501" i="1"/>
  <c r="L1471" i="1"/>
  <c r="L1530" i="1"/>
  <c r="L1460" i="1"/>
  <c r="H1472" i="1"/>
  <c r="H1508" i="1"/>
  <c r="H1441" i="1"/>
  <c r="L1504" i="1"/>
  <c r="L1464" i="1"/>
  <c r="L1518" i="1"/>
  <c r="J1544" i="1"/>
  <c r="L1551" i="1"/>
  <c r="J1442" i="1"/>
  <c r="L1570" i="1"/>
  <c r="J1430" i="1"/>
  <c r="H1463" i="1"/>
  <c r="J1483" i="1"/>
  <c r="H1418" i="1"/>
  <c r="L1550" i="1"/>
  <c r="J1425" i="1"/>
  <c r="L1474" i="1"/>
  <c r="J1458" i="1"/>
  <c r="H1468" i="1"/>
  <c r="J1451" i="1"/>
  <c r="J1519" i="1"/>
  <c r="L1516" i="1"/>
  <c r="H1488" i="1"/>
  <c r="H1568" i="1"/>
  <c r="H1415" i="1"/>
  <c r="H1522" i="1"/>
  <c r="H1480" i="1"/>
  <c r="H1431" i="1"/>
  <c r="H1499" i="1"/>
  <c r="H1518" i="1"/>
  <c r="J1537" i="1"/>
  <c r="L1457" i="1"/>
  <c r="J1534" i="1"/>
  <c r="L1476" i="1"/>
  <c r="J1465" i="1"/>
  <c r="L1431" i="1"/>
  <c r="J1496" i="1"/>
  <c r="J1560" i="1"/>
  <c r="J1419" i="1"/>
  <c r="L1468" i="1"/>
  <c r="L1452" i="1"/>
  <c r="J1449" i="1"/>
  <c r="L1549" i="1"/>
  <c r="J1535" i="1"/>
  <c r="L1576" i="1"/>
  <c r="H1512" i="1"/>
  <c r="L1532" i="1"/>
  <c r="L1482" i="1"/>
  <c r="H1511" i="1"/>
  <c r="H1529" i="1"/>
  <c r="L1506" i="1"/>
  <c r="H1506" i="1"/>
  <c r="J1487" i="1"/>
  <c r="L1522" i="1"/>
  <c r="L1534" i="1"/>
  <c r="J1488" i="1"/>
  <c r="H1494" i="1"/>
  <c r="H1446" i="1"/>
  <c r="H1456" i="1"/>
  <c r="H1476" i="1"/>
  <c r="J1445" i="1"/>
  <c r="L1488" i="1"/>
  <c r="H1576" i="1"/>
  <c r="H1567" i="1"/>
  <c r="J1552" i="1"/>
  <c r="L1465" i="1"/>
  <c r="J1527" i="1"/>
  <c r="H1439" i="1"/>
  <c r="L1439" i="1"/>
  <c r="L1421" i="1"/>
  <c r="J1440" i="1"/>
  <c r="H1545" i="1"/>
  <c r="J1417" i="1"/>
  <c r="L1537" i="1"/>
  <c r="J1460" i="1"/>
  <c r="H1485" i="1"/>
  <c r="J1466" i="1"/>
  <c r="H1548" i="1"/>
  <c r="J1469" i="1"/>
  <c r="J1514" i="1"/>
  <c r="J1509" i="1"/>
  <c r="L1438" i="1"/>
  <c r="J1467" i="1"/>
  <c r="J1510" i="1"/>
  <c r="H1442" i="1"/>
  <c r="J1539" i="1"/>
  <c r="H1444" i="1"/>
  <c r="L1544" i="1"/>
  <c r="L1525" i="1"/>
  <c r="L1429" i="1"/>
  <c r="H1466" i="1"/>
  <c r="H1438" i="1"/>
  <c r="H1505" i="1"/>
  <c r="H1425" i="1"/>
  <c r="J1528" i="1"/>
  <c r="L1441" i="1"/>
  <c r="L1500" i="1"/>
  <c r="L1447" i="1"/>
  <c r="H1521" i="1"/>
  <c r="J1557" i="1"/>
  <c r="L1542" i="1"/>
  <c r="H1501" i="1"/>
  <c r="L1562" i="1"/>
  <c r="J1547" i="1"/>
  <c r="J1498" i="1"/>
  <c r="H1564" i="1"/>
  <c r="J1489" i="1"/>
  <c r="H1541" i="1"/>
  <c r="H1436" i="1"/>
  <c r="H1450" i="1"/>
  <c r="H1473" i="1"/>
  <c r="H1420" i="1"/>
  <c r="H1469" i="1"/>
  <c r="H1575" i="1"/>
  <c r="J1450" i="1"/>
  <c r="L1521" i="1"/>
  <c r="H1547" i="1"/>
  <c r="J1545" i="1"/>
  <c r="H1513" i="1"/>
  <c r="H1493" i="1"/>
  <c r="J1558" i="1"/>
  <c r="H1570" i="1"/>
  <c r="L1565" i="1"/>
  <c r="L1448" i="1"/>
  <c r="H1483" i="1"/>
  <c r="H1515" i="1"/>
  <c r="L1477" i="1"/>
  <c r="L1545" i="1"/>
  <c r="L1505" i="1"/>
  <c r="L1564" i="1"/>
  <c r="L1523" i="1"/>
  <c r="J1540" i="1"/>
  <c r="H1572" i="1"/>
  <c r="J1543" i="1"/>
  <c r="L1493" i="1"/>
  <c r="J1464" i="1"/>
  <c r="L1467" i="1"/>
  <c r="H1497" i="1"/>
  <c r="J1512" i="1"/>
  <c r="H1552" i="1"/>
  <c r="H1443" i="1"/>
  <c r="L1430" i="1"/>
  <c r="H1577" i="1"/>
  <c r="J1429" i="1"/>
  <c r="H1465" i="1"/>
  <c r="H1524" i="1"/>
  <c r="H1433" i="1"/>
  <c r="H1496" i="1"/>
  <c r="J1433" i="1"/>
  <c r="L1417" i="1"/>
  <c r="L1422" i="1"/>
  <c r="H1461" i="1"/>
  <c r="H1566" i="1"/>
  <c r="H1502" i="1"/>
  <c r="J1563" i="1"/>
  <c r="J1482" i="1"/>
  <c r="L1418" i="1"/>
  <c r="L1490" i="1"/>
  <c r="H1445" i="1"/>
  <c r="H1428" i="1"/>
  <c r="L1444" i="1"/>
  <c r="J1508" i="1"/>
  <c r="H1510" i="1"/>
  <c r="J1485" i="1"/>
  <c r="H1487" i="1"/>
  <c r="J1494" i="1"/>
  <c r="J1421" i="1"/>
  <c r="L1527" i="1"/>
  <c r="H1491" i="1"/>
  <c r="L1449" i="1"/>
  <c r="L1466" i="1"/>
  <c r="H1427" i="1"/>
  <c r="H1517" i="1"/>
  <c r="J1472" i="1"/>
  <c r="J1448" i="1"/>
  <c r="J1520" i="1"/>
  <c r="H1490" i="1"/>
  <c r="H1486" i="1"/>
  <c r="J1541" i="1"/>
  <c r="L1580" i="1"/>
  <c r="L1571" i="1"/>
  <c r="H1549" i="1"/>
  <c r="H1449" i="1"/>
  <c r="L1463" i="1"/>
  <c r="L1512" i="1"/>
  <c r="J1479" i="1"/>
  <c r="J1456" i="1"/>
  <c r="H1516" i="1"/>
  <c r="H1507" i="1"/>
  <c r="J1476" i="1"/>
  <c r="J1555" i="1"/>
  <c r="H1561" i="1"/>
  <c r="L1567" i="1"/>
  <c r="H1478" i="1"/>
  <c r="H1464" i="1"/>
  <c r="H1451" i="1"/>
  <c r="L1436" i="1"/>
  <c r="L1499" i="1"/>
  <c r="J1523" i="1"/>
  <c r="L1454" i="1"/>
  <c r="J1474" i="1"/>
  <c r="H1471" i="1"/>
  <c r="L1568" i="1"/>
  <c r="H1459" i="1"/>
  <c r="L1455" i="1"/>
  <c r="J1486" i="1"/>
  <c r="L1563" i="1"/>
  <c r="J1513" i="1"/>
  <c r="H1421" i="1"/>
  <c r="H1470" i="1"/>
  <c r="J1428" i="1"/>
  <c r="H1542" i="1"/>
  <c r="L1555" i="1"/>
  <c r="L1479" i="1"/>
  <c r="L1546" i="1"/>
  <c r="H1537" i="1"/>
  <c r="L1536" i="1"/>
  <c r="L1424" i="1"/>
  <c r="L1491" i="1"/>
  <c r="H1574" i="1"/>
  <c r="L1559" i="1"/>
  <c r="J1500" i="1"/>
  <c r="L1423" i="1"/>
  <c r="H1455" i="1"/>
  <c r="L1445" i="1"/>
  <c r="J1441" i="1"/>
  <c r="H1556" i="1"/>
  <c r="J1524" i="1"/>
  <c r="H1457" i="1"/>
  <c r="J1473" i="1"/>
  <c r="J1502" i="1"/>
  <c r="L1487" i="1"/>
  <c r="H1448" i="1"/>
  <c r="H1528" i="1"/>
  <c r="J1443" i="1"/>
  <c r="L1581" i="1"/>
  <c r="J1453" i="1"/>
  <c r="L1507" i="1"/>
  <c r="J1562" i="1"/>
  <c r="J1439" i="1"/>
  <c r="L1475" i="1"/>
  <c r="L1472" i="1"/>
  <c r="H1519" i="1"/>
  <c r="H1423" i="1"/>
  <c r="H1424" i="1"/>
  <c r="J1423" i="1"/>
  <c r="H1540" i="1"/>
  <c r="L1496" i="1"/>
  <c r="J1530" i="1"/>
  <c r="L1515" i="1"/>
  <c r="L1451" i="1"/>
  <c r="L1533" i="1"/>
  <c r="H1509" i="1"/>
  <c r="H1453" i="1"/>
  <c r="H1482" i="1"/>
  <c r="J1507" i="1"/>
  <c r="H1527" i="1"/>
  <c r="L1494" i="1"/>
  <c r="L1478" i="1"/>
  <c r="H1452" i="1"/>
  <c r="L1483" i="1"/>
  <c r="L1543" i="1"/>
  <c r="H1562" i="1"/>
  <c r="L1574" i="1"/>
  <c r="L1547" i="1"/>
  <c r="J1435" i="1"/>
  <c r="J1522" i="1"/>
  <c r="L1573" i="1"/>
  <c r="H1555" i="1"/>
  <c r="H1538" i="1"/>
  <c r="L1456" i="1"/>
  <c r="H1492" i="1"/>
  <c r="H1533" i="1"/>
  <c r="L1498" i="1"/>
  <c r="L1442" i="1"/>
  <c r="L1443" i="1"/>
  <c r="L1539" i="1"/>
  <c r="J1438" i="1"/>
  <c r="J1471" i="1"/>
  <c r="J1480" i="1"/>
  <c r="J1478" i="1"/>
  <c r="J1426" i="1"/>
  <c r="L1513" i="1"/>
  <c r="J1492" i="1"/>
  <c r="J1536" i="1"/>
  <c r="H1534" i="1"/>
  <c r="J1434" i="1"/>
  <c r="L1495" i="1"/>
  <c r="L1553" i="1"/>
  <c r="J1431" i="1"/>
  <c r="L1427" i="1"/>
  <c r="L1514" i="1"/>
  <c r="L1548" i="1"/>
  <c r="J1504" i="1"/>
  <c r="H1525" i="1"/>
  <c r="H1434" i="1"/>
  <c r="J1553" i="1"/>
  <c r="J1418" i="1"/>
  <c r="H1539" i="1"/>
  <c r="H1560" i="1"/>
  <c r="J1490" i="1"/>
  <c r="J1531" i="1"/>
  <c r="J1454" i="1"/>
  <c r="L1508" i="1"/>
  <c r="J1521" i="1"/>
  <c r="H1530" i="1"/>
  <c r="L1560" i="1"/>
  <c r="J1561" i="1"/>
  <c r="H1475" i="1"/>
  <c r="L1572" i="1"/>
  <c r="L1569" i="1"/>
  <c r="L1501" i="1"/>
  <c r="L1428" i="1"/>
  <c r="L1486" i="1"/>
  <c r="L1503" i="1"/>
  <c r="J1556" i="1"/>
  <c r="J1420" i="1"/>
  <c r="L1485" i="1"/>
  <c r="J1477" i="1"/>
  <c r="J1491" i="1"/>
  <c r="L1535" i="1"/>
  <c r="H1495" i="1"/>
  <c r="L1554" i="1"/>
  <c r="J1493" i="1"/>
  <c r="L1566" i="1"/>
  <c r="L1558" i="1"/>
  <c r="H1569" i="1"/>
  <c r="L1502" i="1"/>
  <c r="H1503" i="1"/>
  <c r="H1481" i="1"/>
  <c r="H1559" i="1"/>
  <c r="J1468" i="1"/>
  <c r="H1422" i="1"/>
  <c r="H1417" i="1"/>
  <c r="J1515" i="1"/>
  <c r="H1484" i="1"/>
  <c r="H1557" i="1"/>
  <c r="L1556" i="1"/>
  <c r="J1446" i="1"/>
  <c r="H1477" i="1"/>
  <c r="H1435" i="1"/>
  <c r="L1492" i="1"/>
  <c r="H1419" i="1"/>
  <c r="J1416" i="1"/>
  <c r="L1578" i="1"/>
  <c r="H1544" i="1"/>
  <c r="J1459" i="1"/>
  <c r="H1498" i="1"/>
  <c r="J1533" i="1"/>
  <c r="J1525" i="1"/>
  <c r="L1425" i="1"/>
  <c r="H1573" i="1"/>
  <c r="L1552" i="1"/>
  <c r="J1422" i="1"/>
  <c r="J1447" i="1"/>
  <c r="J1495" i="1"/>
  <c r="H1416" i="1"/>
  <c r="L1575" i="1"/>
  <c r="J1427" i="1"/>
  <c r="J1542" i="1"/>
  <c r="J1529" i="1"/>
  <c r="L1517" i="1"/>
  <c r="L1462" i="1"/>
  <c r="H1571" i="1"/>
  <c r="H1504" i="1"/>
  <c r="L1526" i="1"/>
  <c r="L1470" i="1"/>
  <c r="L1557" i="1"/>
  <c r="L1419" i="1"/>
  <c r="L1469" i="1"/>
  <c r="J1432" i="1"/>
  <c r="J1497" i="1"/>
  <c r="J1550" i="1"/>
  <c r="H1432" i="1"/>
  <c r="L1510" i="1"/>
  <c r="H1462" i="1"/>
  <c r="H1563" i="1"/>
  <c r="H1429" i="1"/>
  <c r="J1505" i="1"/>
  <c r="H1440" i="1"/>
  <c r="H1460" i="1"/>
  <c r="L1540" i="1"/>
  <c r="H1500" i="1"/>
  <c r="L1528" i="1"/>
  <c r="J1470" i="1"/>
  <c r="J1437" i="1"/>
  <c r="L1450" i="1"/>
  <c r="J1461" i="1"/>
  <c r="L1511" i="1"/>
  <c r="J1517" i="1"/>
  <c r="L1437" i="1"/>
  <c r="L1538" i="1"/>
  <c r="J1548" i="1"/>
  <c r="L1459" i="1"/>
  <c r="L1561" i="1"/>
  <c r="L1484" i="1"/>
  <c r="H1550" i="1"/>
  <c r="L1432" i="1"/>
  <c r="H1554" i="1"/>
  <c r="L1415" i="1"/>
  <c r="L1577" i="1"/>
  <c r="H1454" i="1"/>
  <c r="L1473" i="1"/>
  <c r="L1458" i="1"/>
  <c r="H1520" i="1"/>
  <c r="J1526" i="1"/>
  <c r="J1452" i="1"/>
  <c r="J1455" i="1"/>
  <c r="H1479" i="1"/>
  <c r="H1551" i="1"/>
  <c r="H1535" i="1"/>
  <c r="J1481" i="1"/>
  <c r="L1579" i="1"/>
  <c r="H1531" i="1"/>
  <c r="E3" i="1"/>
  <c r="D3" i="1"/>
  <c r="G1648" i="1"/>
  <c r="I1666" i="1"/>
  <c r="A25" i="2"/>
  <c r="I25" i="2" s="1"/>
  <c r="G25" i="2"/>
  <c r="B71" i="2"/>
  <c r="B94" i="2" s="1"/>
  <c r="B117" i="2" s="1"/>
  <c r="B140" i="2" s="1"/>
  <c r="B163" i="2" s="1"/>
  <c r="B186" i="2" s="1"/>
  <c r="B209" i="2" s="1"/>
  <c r="B232" i="2" s="1"/>
  <c r="B255" i="2" s="1"/>
  <c r="B278" i="2" s="1"/>
  <c r="B301" i="2" s="1"/>
  <c r="G48" i="2"/>
  <c r="I48" i="2"/>
  <c r="A49" i="2"/>
  <c r="I2" i="2"/>
  <c r="C263" i="1"/>
  <c r="E12" i="1"/>
  <c r="D12" i="1" s="1"/>
  <c r="B12" i="1"/>
  <c r="B3" i="1"/>
  <c r="C3" i="1"/>
  <c r="A4" i="1"/>
  <c r="C1604" i="1"/>
  <c r="G1587" i="1"/>
  <c r="G1594" i="1" s="1"/>
  <c r="G1603" i="1"/>
  <c r="E1603" i="1"/>
  <c r="D1603" i="1" s="1"/>
  <c r="C1603" i="1"/>
  <c r="B1603" i="1"/>
  <c r="E1602" i="1"/>
  <c r="D1602" i="1" s="1"/>
  <c r="C1602" i="1"/>
  <c r="B1602" i="1"/>
  <c r="E1601" i="1"/>
  <c r="D1601" i="1" s="1"/>
  <c r="C1601" i="1"/>
  <c r="B1601" i="1"/>
  <c r="E1600" i="1"/>
  <c r="D1600" i="1" s="1"/>
  <c r="C1600" i="1"/>
  <c r="B1600" i="1"/>
  <c r="E1599" i="1"/>
  <c r="D1599" i="1" s="1"/>
  <c r="C1599" i="1"/>
  <c r="B1599" i="1"/>
  <c r="E1598" i="1"/>
  <c r="D1598" i="1" s="1"/>
  <c r="C1598" i="1"/>
  <c r="B1598" i="1"/>
  <c r="E1597" i="1"/>
  <c r="D1597" i="1" s="1"/>
  <c r="C1597" i="1"/>
  <c r="B1597" i="1"/>
  <c r="E1596" i="1"/>
  <c r="D1596" i="1" s="1"/>
  <c r="C1596" i="1"/>
  <c r="B1596" i="1"/>
  <c r="K1603" i="1"/>
  <c r="I1603" i="1"/>
  <c r="E1595" i="1"/>
  <c r="D1595" i="1" s="1"/>
  <c r="C1595" i="1"/>
  <c r="B1595" i="1"/>
  <c r="I1587" i="1"/>
  <c r="I1586" i="1"/>
  <c r="K1586" i="1"/>
  <c r="K1594" i="1" s="1"/>
  <c r="E1586" i="1"/>
  <c r="D1586" i="1" s="1"/>
  <c r="E1594" i="1"/>
  <c r="D1594" i="1" s="1"/>
  <c r="C1594" i="1"/>
  <c r="B1594" i="1"/>
  <c r="E1593" i="1"/>
  <c r="D1593" i="1" s="1"/>
  <c r="C1593" i="1"/>
  <c r="B1593" i="1"/>
  <c r="E1592" i="1"/>
  <c r="D1592" i="1" s="1"/>
  <c r="C1592" i="1"/>
  <c r="B1592" i="1"/>
  <c r="E1591" i="1"/>
  <c r="D1591" i="1" s="1"/>
  <c r="C1591" i="1"/>
  <c r="B1591" i="1"/>
  <c r="E1590" i="1"/>
  <c r="D1590" i="1" s="1"/>
  <c r="C1590" i="1"/>
  <c r="B1590" i="1"/>
  <c r="E1589" i="1"/>
  <c r="D1589" i="1" s="1"/>
  <c r="C1589" i="1"/>
  <c r="B1589" i="1"/>
  <c r="E1588" i="1"/>
  <c r="D1588" i="1" s="1"/>
  <c r="C1588" i="1"/>
  <c r="B1588" i="1"/>
  <c r="E1587" i="1"/>
  <c r="D1587" i="1" s="1"/>
  <c r="C1587" i="1"/>
  <c r="B1587" i="1"/>
  <c r="B1586" i="1"/>
  <c r="A26" i="2" l="1"/>
  <c r="A27" i="2" s="1"/>
  <c r="A301" i="2"/>
  <c r="B324" i="2"/>
  <c r="B347" i="2" s="1"/>
  <c r="B370" i="2" s="1"/>
  <c r="B393" i="2" s="1"/>
  <c r="B416" i="2" s="1"/>
  <c r="B439" i="2" s="1"/>
  <c r="B462" i="2" s="1"/>
  <c r="B485" i="2" s="1"/>
  <c r="B508" i="2" s="1"/>
  <c r="B531" i="2" s="1"/>
  <c r="B554" i="2" s="1"/>
  <c r="B577" i="2" s="1"/>
  <c r="B600" i="2" s="1"/>
  <c r="B623" i="2" s="1"/>
  <c r="G301" i="2"/>
  <c r="A278" i="2"/>
  <c r="G278" i="2"/>
  <c r="G255" i="2"/>
  <c r="A255" i="2"/>
  <c r="G232" i="2"/>
  <c r="A232" i="2"/>
  <c r="A209" i="2"/>
  <c r="G209" i="2"/>
  <c r="G186" i="2"/>
  <c r="A186" i="2"/>
  <c r="G163" i="2"/>
  <c r="A163" i="2"/>
  <c r="A140" i="2"/>
  <c r="G140" i="2"/>
  <c r="A117" i="2"/>
  <c r="G117" i="2"/>
  <c r="A94" i="2"/>
  <c r="G94" i="2"/>
  <c r="A71" i="2"/>
  <c r="G71" i="2"/>
  <c r="A50" i="2"/>
  <c r="E13" i="1"/>
  <c r="D13" i="1" s="1"/>
  <c r="C13" i="1"/>
  <c r="B13" i="1"/>
  <c r="E4" i="1"/>
  <c r="D4" i="1" s="1"/>
  <c r="A5" i="1"/>
  <c r="C4" i="1"/>
  <c r="B4" i="1"/>
  <c r="I1594" i="1"/>
  <c r="C1586" i="1"/>
  <c r="I1578" i="1"/>
  <c r="G623" i="2" l="1"/>
  <c r="A623" i="2"/>
  <c r="G600" i="2"/>
  <c r="A600" i="2"/>
  <c r="G577" i="2"/>
  <c r="A577" i="2"/>
  <c r="G554" i="2"/>
  <c r="A554" i="2"/>
  <c r="G531" i="2"/>
  <c r="A531" i="2"/>
  <c r="A508" i="2"/>
  <c r="G508" i="2"/>
  <c r="G485" i="2"/>
  <c r="A485" i="2"/>
  <c r="A462" i="2"/>
  <c r="G462" i="2"/>
  <c r="G439" i="2"/>
  <c r="A439" i="2"/>
  <c r="A416" i="2"/>
  <c r="G416" i="2"/>
  <c r="A393" i="2"/>
  <c r="G393" i="2"/>
  <c r="A370" i="2"/>
  <c r="G370" i="2"/>
  <c r="A302" i="2"/>
  <c r="G347" i="2"/>
  <c r="A347" i="2"/>
  <c r="I301" i="2"/>
  <c r="A324" i="2"/>
  <c r="G324" i="2"/>
  <c r="A279" i="2"/>
  <c r="I278" i="2"/>
  <c r="I255" i="2"/>
  <c r="A256" i="2"/>
  <c r="I232" i="2"/>
  <c r="A233" i="2"/>
  <c r="I209" i="2"/>
  <c r="A210" i="2"/>
  <c r="I186" i="2"/>
  <c r="A187" i="2"/>
  <c r="I163" i="2"/>
  <c r="A164" i="2"/>
  <c r="A141" i="2"/>
  <c r="I140" i="2"/>
  <c r="A118" i="2"/>
  <c r="I117" i="2"/>
  <c r="A95" i="2"/>
  <c r="I94" i="2"/>
  <c r="A72" i="2"/>
  <c r="I71" i="2"/>
  <c r="A51" i="2"/>
  <c r="A28" i="2"/>
  <c r="C14" i="1"/>
  <c r="B14" i="1"/>
  <c r="E14" i="1"/>
  <c r="D14" i="1" s="1"/>
  <c r="E5" i="1"/>
  <c r="D5" i="1" s="1"/>
  <c r="A6" i="1"/>
  <c r="B5" i="1"/>
  <c r="C5" i="1"/>
  <c r="K1585" i="1"/>
  <c r="I1585" i="1"/>
  <c r="E1585" i="1"/>
  <c r="D1585" i="1" s="1"/>
  <c r="C1585" i="1"/>
  <c r="B1585" i="1"/>
  <c r="E1584" i="1"/>
  <c r="D1584" i="1" s="1"/>
  <c r="C1584" i="1"/>
  <c r="B1584" i="1"/>
  <c r="E1583" i="1"/>
  <c r="D1583" i="1" s="1"/>
  <c r="C1583" i="1"/>
  <c r="B1583" i="1"/>
  <c r="E1582" i="1"/>
  <c r="D1582" i="1" s="1"/>
  <c r="C1582" i="1"/>
  <c r="B1582" i="1"/>
  <c r="E1581" i="1"/>
  <c r="D1581" i="1" s="1"/>
  <c r="C1581" i="1"/>
  <c r="B1581" i="1"/>
  <c r="E1580" i="1"/>
  <c r="D1580" i="1" s="1"/>
  <c r="C1580" i="1"/>
  <c r="B1580" i="1"/>
  <c r="E1579" i="1"/>
  <c r="D1579" i="1" s="1"/>
  <c r="C1579" i="1"/>
  <c r="B1579" i="1"/>
  <c r="G1585" i="1"/>
  <c r="E1578" i="1"/>
  <c r="D1578" i="1" s="1"/>
  <c r="C1578" i="1"/>
  <c r="B1578" i="1"/>
  <c r="E1577" i="1"/>
  <c r="D1577" i="1" s="1"/>
  <c r="C1577" i="1"/>
  <c r="B1577" i="1"/>
  <c r="G1569" i="1"/>
  <c r="A624" i="2" l="1"/>
  <c r="D623" i="2"/>
  <c r="F623" i="2"/>
  <c r="E623" i="2"/>
  <c r="I623" i="2"/>
  <c r="A601" i="2"/>
  <c r="I600" i="2"/>
  <c r="I577" i="2"/>
  <c r="A578" i="2"/>
  <c r="A555" i="2"/>
  <c r="I554" i="2"/>
  <c r="I531" i="2"/>
  <c r="A532" i="2"/>
  <c r="A509" i="2"/>
  <c r="I508" i="2"/>
  <c r="I485" i="2"/>
  <c r="A486" i="2"/>
  <c r="A463" i="2"/>
  <c r="I462" i="2"/>
  <c r="I439" i="2"/>
  <c r="A440" i="2"/>
  <c r="A417" i="2"/>
  <c r="I416" i="2"/>
  <c r="I393" i="2"/>
  <c r="A394" i="2"/>
  <c r="A303" i="2"/>
  <c r="A304" i="2" s="1"/>
  <c r="I370" i="2"/>
  <c r="A371" i="2"/>
  <c r="I347" i="2"/>
  <c r="A348" i="2"/>
  <c r="I324" i="2"/>
  <c r="A325" i="2"/>
  <c r="A280" i="2"/>
  <c r="A257" i="2"/>
  <c r="A234" i="2"/>
  <c r="A211" i="2"/>
  <c r="A188" i="2"/>
  <c r="A165" i="2"/>
  <c r="A142" i="2"/>
  <c r="A119" i="2"/>
  <c r="A96" i="2"/>
  <c r="A73" i="2"/>
  <c r="A52" i="2"/>
  <c r="A29" i="2"/>
  <c r="B15" i="1"/>
  <c r="C15" i="1"/>
  <c r="E15" i="1"/>
  <c r="D15" i="1" s="1"/>
  <c r="E6" i="1"/>
  <c r="D6" i="1" s="1"/>
  <c r="A7" i="1"/>
  <c r="B6" i="1"/>
  <c r="C6" i="1"/>
  <c r="K1576" i="1"/>
  <c r="G1576" i="1"/>
  <c r="E1576" i="1"/>
  <c r="D1576" i="1" s="1"/>
  <c r="C1576" i="1"/>
  <c r="B1576" i="1"/>
  <c r="E1575" i="1"/>
  <c r="D1575" i="1" s="1"/>
  <c r="C1575" i="1"/>
  <c r="B1575" i="1"/>
  <c r="E1574" i="1"/>
  <c r="D1574" i="1" s="1"/>
  <c r="C1574" i="1"/>
  <c r="B1574" i="1"/>
  <c r="E1573" i="1"/>
  <c r="D1573" i="1" s="1"/>
  <c r="C1573" i="1"/>
  <c r="B1573" i="1"/>
  <c r="E1572" i="1"/>
  <c r="D1572" i="1" s="1"/>
  <c r="C1572" i="1"/>
  <c r="B1572" i="1"/>
  <c r="E1571" i="1"/>
  <c r="D1571" i="1" s="1"/>
  <c r="C1571" i="1"/>
  <c r="B1571" i="1"/>
  <c r="E1570" i="1"/>
  <c r="D1570" i="1" s="1"/>
  <c r="C1570" i="1"/>
  <c r="B1570" i="1"/>
  <c r="E1569" i="1"/>
  <c r="D1569" i="1" s="1"/>
  <c r="C1569" i="1"/>
  <c r="B1569" i="1"/>
  <c r="I1576" i="1"/>
  <c r="E1568" i="1"/>
  <c r="D1568" i="1" s="1"/>
  <c r="C1568" i="1"/>
  <c r="B1568" i="1"/>
  <c r="I1559" i="1"/>
  <c r="I1567" i="1" s="1"/>
  <c r="I1550" i="1"/>
  <c r="I1558" i="1" s="1"/>
  <c r="I1532" i="1"/>
  <c r="I1540" i="1" s="1"/>
  <c r="K1533" i="1"/>
  <c r="K1540" i="1" s="1"/>
  <c r="I1523" i="1"/>
  <c r="I1531" i="1" s="1"/>
  <c r="K1524" i="1"/>
  <c r="K1531" i="1" s="1"/>
  <c r="K1505" i="1"/>
  <c r="K1513" i="1" s="1"/>
  <c r="K1496" i="1"/>
  <c r="K1504" i="1" s="1"/>
  <c r="I1496" i="1"/>
  <c r="I1504" i="1" s="1"/>
  <c r="K1487" i="1"/>
  <c r="K1495" i="1" s="1"/>
  <c r="G1487" i="1"/>
  <c r="G1495" i="1" s="1"/>
  <c r="I1487" i="1"/>
  <c r="I1489" i="1"/>
  <c r="I1470" i="1"/>
  <c r="I1477" i="1" s="1"/>
  <c r="G1462" i="1"/>
  <c r="G1468" i="1" s="1"/>
  <c r="K1567" i="1"/>
  <c r="G1567" i="1"/>
  <c r="E1567" i="1"/>
  <c r="D1567" i="1" s="1"/>
  <c r="C1567" i="1"/>
  <c r="B1567" i="1"/>
  <c r="E1566" i="1"/>
  <c r="D1566" i="1" s="1"/>
  <c r="C1566" i="1"/>
  <c r="B1566" i="1"/>
  <c r="E1565" i="1"/>
  <c r="D1565" i="1" s="1"/>
  <c r="C1565" i="1"/>
  <c r="B1565" i="1"/>
  <c r="E1564" i="1"/>
  <c r="D1564" i="1" s="1"/>
  <c r="C1564" i="1"/>
  <c r="B1564" i="1"/>
  <c r="E1563" i="1"/>
  <c r="D1563" i="1" s="1"/>
  <c r="C1563" i="1"/>
  <c r="B1563" i="1"/>
  <c r="E1562" i="1"/>
  <c r="D1562" i="1" s="1"/>
  <c r="C1562" i="1"/>
  <c r="B1562" i="1"/>
  <c r="E1561" i="1"/>
  <c r="D1561" i="1" s="1"/>
  <c r="C1561" i="1"/>
  <c r="B1561" i="1"/>
  <c r="E1560" i="1"/>
  <c r="D1560" i="1" s="1"/>
  <c r="C1560" i="1"/>
  <c r="B1560" i="1"/>
  <c r="E1559" i="1"/>
  <c r="D1559" i="1" s="1"/>
  <c r="C1559" i="1"/>
  <c r="B1559" i="1"/>
  <c r="K1558" i="1"/>
  <c r="G1558" i="1"/>
  <c r="E1558" i="1"/>
  <c r="D1558" i="1" s="1"/>
  <c r="C1558" i="1"/>
  <c r="B1558" i="1"/>
  <c r="E1557" i="1"/>
  <c r="D1557" i="1" s="1"/>
  <c r="C1557" i="1"/>
  <c r="B1557" i="1"/>
  <c r="E1556" i="1"/>
  <c r="D1556" i="1" s="1"/>
  <c r="C1556" i="1"/>
  <c r="B1556" i="1"/>
  <c r="E1555" i="1"/>
  <c r="D1555" i="1" s="1"/>
  <c r="C1555" i="1"/>
  <c r="B1555" i="1"/>
  <c r="E1554" i="1"/>
  <c r="D1554" i="1" s="1"/>
  <c r="C1554" i="1"/>
  <c r="B1554" i="1"/>
  <c r="E1553" i="1"/>
  <c r="D1553" i="1" s="1"/>
  <c r="C1553" i="1"/>
  <c r="B1553" i="1"/>
  <c r="E1552" i="1"/>
  <c r="D1552" i="1" s="1"/>
  <c r="C1552" i="1"/>
  <c r="B1552" i="1"/>
  <c r="E1551" i="1"/>
  <c r="D1551" i="1" s="1"/>
  <c r="C1551" i="1"/>
  <c r="B1551" i="1"/>
  <c r="E1550" i="1"/>
  <c r="D1550" i="1" s="1"/>
  <c r="C1550" i="1"/>
  <c r="B1550" i="1"/>
  <c r="K1549" i="1"/>
  <c r="I1549" i="1"/>
  <c r="G1549" i="1"/>
  <c r="E1549" i="1"/>
  <c r="D1549" i="1" s="1"/>
  <c r="C1549" i="1"/>
  <c r="B1549" i="1"/>
  <c r="E1548" i="1"/>
  <c r="D1548" i="1" s="1"/>
  <c r="C1548" i="1"/>
  <c r="B1548" i="1"/>
  <c r="E1547" i="1"/>
  <c r="D1547" i="1" s="1"/>
  <c r="C1547" i="1"/>
  <c r="B1547" i="1"/>
  <c r="E1546" i="1"/>
  <c r="D1546" i="1" s="1"/>
  <c r="C1546" i="1"/>
  <c r="B1546" i="1"/>
  <c r="E1545" i="1"/>
  <c r="D1545" i="1" s="1"/>
  <c r="C1545" i="1"/>
  <c r="B1545" i="1"/>
  <c r="E1544" i="1"/>
  <c r="D1544" i="1" s="1"/>
  <c r="C1544" i="1"/>
  <c r="B1544" i="1"/>
  <c r="E1543" i="1"/>
  <c r="D1543" i="1" s="1"/>
  <c r="C1543" i="1"/>
  <c r="B1543" i="1"/>
  <c r="E1542" i="1"/>
  <c r="D1542" i="1" s="1"/>
  <c r="C1542" i="1"/>
  <c r="B1542" i="1"/>
  <c r="E1541" i="1"/>
  <c r="D1541" i="1" s="1"/>
  <c r="C1541" i="1"/>
  <c r="B1541" i="1"/>
  <c r="G1540" i="1"/>
  <c r="E1540" i="1"/>
  <c r="D1540" i="1" s="1"/>
  <c r="C1540" i="1"/>
  <c r="B1540" i="1"/>
  <c r="E1539" i="1"/>
  <c r="D1539" i="1" s="1"/>
  <c r="C1539" i="1"/>
  <c r="B1539" i="1"/>
  <c r="E1538" i="1"/>
  <c r="D1538" i="1" s="1"/>
  <c r="C1538" i="1"/>
  <c r="B1538" i="1"/>
  <c r="E1537" i="1"/>
  <c r="D1537" i="1" s="1"/>
  <c r="C1537" i="1"/>
  <c r="B1537" i="1"/>
  <c r="E1536" i="1"/>
  <c r="D1536" i="1" s="1"/>
  <c r="C1536" i="1"/>
  <c r="B1536" i="1"/>
  <c r="E1535" i="1"/>
  <c r="D1535" i="1" s="1"/>
  <c r="C1535" i="1"/>
  <c r="B1535" i="1"/>
  <c r="E1534" i="1"/>
  <c r="D1534" i="1" s="1"/>
  <c r="C1534" i="1"/>
  <c r="B1534" i="1"/>
  <c r="E1533" i="1"/>
  <c r="D1533" i="1" s="1"/>
  <c r="C1533" i="1"/>
  <c r="B1533" i="1"/>
  <c r="E1532" i="1"/>
  <c r="D1532" i="1" s="1"/>
  <c r="C1532" i="1"/>
  <c r="B1532" i="1"/>
  <c r="G1531" i="1"/>
  <c r="E1531" i="1"/>
  <c r="D1531" i="1" s="1"/>
  <c r="C1531" i="1"/>
  <c r="B1531" i="1"/>
  <c r="E1530" i="1"/>
  <c r="D1530" i="1" s="1"/>
  <c r="C1530" i="1"/>
  <c r="B1530" i="1"/>
  <c r="E1529" i="1"/>
  <c r="D1529" i="1" s="1"/>
  <c r="C1529" i="1"/>
  <c r="B1529" i="1"/>
  <c r="E1528" i="1"/>
  <c r="D1528" i="1" s="1"/>
  <c r="C1528" i="1"/>
  <c r="B1528" i="1"/>
  <c r="E1527" i="1"/>
  <c r="D1527" i="1" s="1"/>
  <c r="C1527" i="1"/>
  <c r="B1527" i="1"/>
  <c r="E1526" i="1"/>
  <c r="D1526" i="1" s="1"/>
  <c r="C1526" i="1"/>
  <c r="B1526" i="1"/>
  <c r="E1525" i="1"/>
  <c r="D1525" i="1" s="1"/>
  <c r="C1525" i="1"/>
  <c r="B1525" i="1"/>
  <c r="E1524" i="1"/>
  <c r="D1524" i="1" s="1"/>
  <c r="C1524" i="1"/>
  <c r="B1524" i="1"/>
  <c r="E1523" i="1"/>
  <c r="D1523" i="1" s="1"/>
  <c r="C1523" i="1"/>
  <c r="B1523" i="1"/>
  <c r="K1522" i="1"/>
  <c r="I1522" i="1"/>
  <c r="G1522" i="1"/>
  <c r="E1522" i="1"/>
  <c r="D1522" i="1" s="1"/>
  <c r="C1522" i="1"/>
  <c r="B1522" i="1"/>
  <c r="E1521" i="1"/>
  <c r="D1521" i="1" s="1"/>
  <c r="C1521" i="1"/>
  <c r="B1521" i="1"/>
  <c r="E1520" i="1"/>
  <c r="D1520" i="1" s="1"/>
  <c r="C1520" i="1"/>
  <c r="B1520" i="1"/>
  <c r="E1519" i="1"/>
  <c r="D1519" i="1" s="1"/>
  <c r="C1519" i="1"/>
  <c r="B1519" i="1"/>
  <c r="E1518" i="1"/>
  <c r="D1518" i="1" s="1"/>
  <c r="C1518" i="1"/>
  <c r="B1518" i="1"/>
  <c r="E1517" i="1"/>
  <c r="D1517" i="1" s="1"/>
  <c r="C1517" i="1"/>
  <c r="B1517" i="1"/>
  <c r="E1516" i="1"/>
  <c r="D1516" i="1" s="1"/>
  <c r="C1516" i="1"/>
  <c r="B1516" i="1"/>
  <c r="E1515" i="1"/>
  <c r="D1515" i="1" s="1"/>
  <c r="C1515" i="1"/>
  <c r="B1515" i="1"/>
  <c r="E1514" i="1"/>
  <c r="D1514" i="1" s="1"/>
  <c r="C1514" i="1"/>
  <c r="B1514" i="1"/>
  <c r="I1513" i="1"/>
  <c r="G1513" i="1"/>
  <c r="E1513" i="1"/>
  <c r="D1513" i="1" s="1"/>
  <c r="C1513" i="1"/>
  <c r="B1513" i="1"/>
  <c r="E1512" i="1"/>
  <c r="D1512" i="1" s="1"/>
  <c r="C1512" i="1"/>
  <c r="B1512" i="1"/>
  <c r="E1511" i="1"/>
  <c r="D1511" i="1" s="1"/>
  <c r="C1511" i="1"/>
  <c r="B1511" i="1"/>
  <c r="E1510" i="1"/>
  <c r="D1510" i="1" s="1"/>
  <c r="C1510" i="1"/>
  <c r="B1510" i="1"/>
  <c r="E1509" i="1"/>
  <c r="D1509" i="1" s="1"/>
  <c r="C1509" i="1"/>
  <c r="B1509" i="1"/>
  <c r="E1508" i="1"/>
  <c r="D1508" i="1" s="1"/>
  <c r="C1508" i="1"/>
  <c r="B1508" i="1"/>
  <c r="E1507" i="1"/>
  <c r="D1507" i="1" s="1"/>
  <c r="C1507" i="1"/>
  <c r="B1507" i="1"/>
  <c r="E1506" i="1"/>
  <c r="D1506" i="1" s="1"/>
  <c r="C1506" i="1"/>
  <c r="B1506" i="1"/>
  <c r="E1505" i="1"/>
  <c r="D1505" i="1" s="1"/>
  <c r="C1505" i="1"/>
  <c r="B1505" i="1"/>
  <c r="G1504" i="1"/>
  <c r="E1504" i="1"/>
  <c r="D1504" i="1" s="1"/>
  <c r="C1504" i="1"/>
  <c r="B1504" i="1"/>
  <c r="E1503" i="1"/>
  <c r="D1503" i="1" s="1"/>
  <c r="C1503" i="1"/>
  <c r="B1503" i="1"/>
  <c r="E1502" i="1"/>
  <c r="D1502" i="1" s="1"/>
  <c r="C1502" i="1"/>
  <c r="B1502" i="1"/>
  <c r="E1501" i="1"/>
  <c r="D1501" i="1" s="1"/>
  <c r="C1501" i="1"/>
  <c r="B1501" i="1"/>
  <c r="E1500" i="1"/>
  <c r="D1500" i="1" s="1"/>
  <c r="C1500" i="1"/>
  <c r="B1500" i="1"/>
  <c r="E1499" i="1"/>
  <c r="D1499" i="1" s="1"/>
  <c r="C1499" i="1"/>
  <c r="B1499" i="1"/>
  <c r="E1498" i="1"/>
  <c r="D1498" i="1" s="1"/>
  <c r="C1498" i="1"/>
  <c r="B1498" i="1"/>
  <c r="E1497" i="1"/>
  <c r="D1497" i="1" s="1"/>
  <c r="C1497" i="1"/>
  <c r="B1497" i="1"/>
  <c r="E1496" i="1"/>
  <c r="D1496" i="1" s="1"/>
  <c r="C1496" i="1"/>
  <c r="B1496" i="1"/>
  <c r="E1495" i="1"/>
  <c r="D1495" i="1" s="1"/>
  <c r="C1495" i="1"/>
  <c r="B1495" i="1"/>
  <c r="E1494" i="1"/>
  <c r="D1494" i="1" s="1"/>
  <c r="C1494" i="1"/>
  <c r="B1494" i="1"/>
  <c r="E1493" i="1"/>
  <c r="D1493" i="1" s="1"/>
  <c r="C1493" i="1"/>
  <c r="B1493" i="1"/>
  <c r="E1492" i="1"/>
  <c r="D1492" i="1" s="1"/>
  <c r="C1492" i="1"/>
  <c r="B1492" i="1"/>
  <c r="E1491" i="1"/>
  <c r="D1491" i="1" s="1"/>
  <c r="C1491" i="1"/>
  <c r="B1491" i="1"/>
  <c r="E1490" i="1"/>
  <c r="D1490" i="1" s="1"/>
  <c r="C1490" i="1"/>
  <c r="B1490" i="1"/>
  <c r="E1489" i="1"/>
  <c r="D1489" i="1" s="1"/>
  <c r="C1489" i="1"/>
  <c r="B1489" i="1"/>
  <c r="E1488" i="1"/>
  <c r="D1488" i="1" s="1"/>
  <c r="C1488" i="1"/>
  <c r="B1488" i="1"/>
  <c r="E1487" i="1"/>
  <c r="D1487" i="1" s="1"/>
  <c r="C1487" i="1"/>
  <c r="B1487" i="1"/>
  <c r="K1486" i="1"/>
  <c r="I1486" i="1"/>
  <c r="G1486" i="1"/>
  <c r="E1486" i="1"/>
  <c r="D1486" i="1" s="1"/>
  <c r="C1486" i="1"/>
  <c r="B1486" i="1"/>
  <c r="E1485" i="1"/>
  <c r="D1485" i="1" s="1"/>
  <c r="C1485" i="1"/>
  <c r="B1485" i="1"/>
  <c r="E1484" i="1"/>
  <c r="D1484" i="1" s="1"/>
  <c r="C1484" i="1"/>
  <c r="B1484" i="1"/>
  <c r="E1483" i="1"/>
  <c r="D1483" i="1" s="1"/>
  <c r="C1483" i="1"/>
  <c r="B1483" i="1"/>
  <c r="E1482" i="1"/>
  <c r="D1482" i="1" s="1"/>
  <c r="C1482" i="1"/>
  <c r="B1482" i="1"/>
  <c r="E1481" i="1"/>
  <c r="D1481" i="1" s="1"/>
  <c r="C1481" i="1"/>
  <c r="B1481" i="1"/>
  <c r="E1480" i="1"/>
  <c r="D1480" i="1" s="1"/>
  <c r="C1480" i="1"/>
  <c r="B1480" i="1"/>
  <c r="E1479" i="1"/>
  <c r="D1479" i="1" s="1"/>
  <c r="C1479" i="1"/>
  <c r="B1479" i="1"/>
  <c r="E1478" i="1"/>
  <c r="D1478" i="1" s="1"/>
  <c r="C1478" i="1"/>
  <c r="B1478" i="1"/>
  <c r="K1477" i="1"/>
  <c r="G1477" i="1"/>
  <c r="E1477" i="1"/>
  <c r="D1477" i="1" s="1"/>
  <c r="C1477" i="1"/>
  <c r="B1477" i="1"/>
  <c r="E1476" i="1"/>
  <c r="D1476" i="1" s="1"/>
  <c r="C1476" i="1"/>
  <c r="B1476" i="1"/>
  <c r="E1475" i="1"/>
  <c r="D1475" i="1" s="1"/>
  <c r="C1475" i="1"/>
  <c r="B1475" i="1"/>
  <c r="E1474" i="1"/>
  <c r="D1474" i="1" s="1"/>
  <c r="C1474" i="1"/>
  <c r="B1474" i="1"/>
  <c r="E1473" i="1"/>
  <c r="D1473" i="1" s="1"/>
  <c r="C1473" i="1"/>
  <c r="B1473" i="1"/>
  <c r="E1472" i="1"/>
  <c r="D1472" i="1" s="1"/>
  <c r="C1472" i="1"/>
  <c r="B1472" i="1"/>
  <c r="E1471" i="1"/>
  <c r="D1471" i="1" s="1"/>
  <c r="C1471" i="1"/>
  <c r="B1471" i="1"/>
  <c r="E1470" i="1"/>
  <c r="D1470" i="1" s="1"/>
  <c r="C1470" i="1"/>
  <c r="B1470" i="1"/>
  <c r="E1469" i="1"/>
  <c r="D1469" i="1" s="1"/>
  <c r="C1469" i="1"/>
  <c r="B1469" i="1"/>
  <c r="K1468" i="1"/>
  <c r="I1468" i="1"/>
  <c r="E1468" i="1"/>
  <c r="D1468" i="1" s="1"/>
  <c r="C1468" i="1"/>
  <c r="B1468" i="1"/>
  <c r="E1467" i="1"/>
  <c r="D1467" i="1" s="1"/>
  <c r="C1467" i="1"/>
  <c r="B1467" i="1"/>
  <c r="E1466" i="1"/>
  <c r="D1466" i="1" s="1"/>
  <c r="C1466" i="1"/>
  <c r="B1466" i="1"/>
  <c r="E1465" i="1"/>
  <c r="D1465" i="1" s="1"/>
  <c r="C1465" i="1"/>
  <c r="B1465" i="1"/>
  <c r="E1464" i="1"/>
  <c r="D1464" i="1" s="1"/>
  <c r="C1464" i="1"/>
  <c r="B1464" i="1"/>
  <c r="E1463" i="1"/>
  <c r="D1463" i="1" s="1"/>
  <c r="C1463" i="1"/>
  <c r="B1463" i="1"/>
  <c r="E1462" i="1"/>
  <c r="D1462" i="1" s="1"/>
  <c r="C1462" i="1"/>
  <c r="B1462" i="1"/>
  <c r="E1461" i="1"/>
  <c r="D1461" i="1" s="1"/>
  <c r="C1461" i="1"/>
  <c r="B1461" i="1"/>
  <c r="E1460" i="1"/>
  <c r="D1460" i="1" s="1"/>
  <c r="C1460" i="1"/>
  <c r="B1460" i="1"/>
  <c r="E1451" i="1"/>
  <c r="D1451" i="1" s="1"/>
  <c r="I1459" i="1"/>
  <c r="G1459" i="1"/>
  <c r="E1459" i="1"/>
  <c r="D1459" i="1" s="1"/>
  <c r="C1459" i="1"/>
  <c r="B1459" i="1"/>
  <c r="E1458" i="1"/>
  <c r="D1458" i="1" s="1"/>
  <c r="C1458" i="1"/>
  <c r="B1458" i="1"/>
  <c r="E1457" i="1"/>
  <c r="D1457" i="1" s="1"/>
  <c r="C1457" i="1"/>
  <c r="B1457" i="1"/>
  <c r="E1456" i="1"/>
  <c r="D1456" i="1" s="1"/>
  <c r="C1456" i="1"/>
  <c r="B1456" i="1"/>
  <c r="E1455" i="1"/>
  <c r="D1455" i="1" s="1"/>
  <c r="C1455" i="1"/>
  <c r="B1455" i="1"/>
  <c r="E1454" i="1"/>
  <c r="D1454" i="1" s="1"/>
  <c r="C1454" i="1"/>
  <c r="B1454" i="1"/>
  <c r="E1453" i="1"/>
  <c r="D1453" i="1" s="1"/>
  <c r="C1453" i="1"/>
  <c r="B1453" i="1"/>
  <c r="K1459" i="1"/>
  <c r="E1452" i="1"/>
  <c r="D1452" i="1" s="1"/>
  <c r="C1452" i="1"/>
  <c r="B1452" i="1"/>
  <c r="B1451" i="1"/>
  <c r="A625" i="2" l="1"/>
  <c r="A602" i="2"/>
  <c r="A579" i="2"/>
  <c r="A556" i="2"/>
  <c r="A533" i="2"/>
  <c r="A510" i="2"/>
  <c r="A487" i="2"/>
  <c r="A464" i="2"/>
  <c r="A441" i="2"/>
  <c r="A418" i="2"/>
  <c r="A305" i="2"/>
  <c r="A395" i="2"/>
  <c r="A372" i="2"/>
  <c r="A349" i="2"/>
  <c r="A326" i="2"/>
  <c r="A281" i="2"/>
  <c r="A258" i="2"/>
  <c r="A235" i="2"/>
  <c r="A212" i="2"/>
  <c r="A189" i="2"/>
  <c r="A166" i="2"/>
  <c r="A143" i="2"/>
  <c r="A120" i="2"/>
  <c r="A97" i="2"/>
  <c r="A74" i="2"/>
  <c r="A53" i="2"/>
  <c r="A30" i="2"/>
  <c r="E16" i="1"/>
  <c r="D16" i="1" s="1"/>
  <c r="C16" i="1"/>
  <c r="B16" i="1"/>
  <c r="A8" i="1"/>
  <c r="E7" i="1"/>
  <c r="D7" i="1" s="1"/>
  <c r="C7" i="1"/>
  <c r="B7" i="1"/>
  <c r="I1495" i="1"/>
  <c r="C1451" i="1"/>
  <c r="K1443" i="1"/>
  <c r="E1450" i="1"/>
  <c r="D1450" i="1" s="1"/>
  <c r="E1326" i="1"/>
  <c r="D1326" i="1" s="1"/>
  <c r="E1327" i="1"/>
  <c r="D1327" i="1" s="1"/>
  <c r="E1328" i="1"/>
  <c r="D1328" i="1" s="1"/>
  <c r="E1329" i="1"/>
  <c r="D1329" i="1" s="1"/>
  <c r="E1330" i="1"/>
  <c r="D1330" i="1" s="1"/>
  <c r="E1331" i="1"/>
  <c r="D1331" i="1" s="1"/>
  <c r="E1332" i="1"/>
  <c r="D1332" i="1" s="1"/>
  <c r="E1333" i="1"/>
  <c r="D1333" i="1" s="1"/>
  <c r="E1334" i="1"/>
  <c r="D1334" i="1" s="1"/>
  <c r="E1335" i="1"/>
  <c r="D1335" i="1" s="1"/>
  <c r="E1336" i="1"/>
  <c r="D1336" i="1" s="1"/>
  <c r="E1337" i="1"/>
  <c r="D1337" i="1" s="1"/>
  <c r="E1338" i="1"/>
  <c r="D1338" i="1" s="1"/>
  <c r="E1339" i="1"/>
  <c r="D1339" i="1" s="1"/>
  <c r="E1340" i="1"/>
  <c r="D1340" i="1" s="1"/>
  <c r="E1341" i="1"/>
  <c r="D1341" i="1" s="1"/>
  <c r="E1342" i="1"/>
  <c r="D1342" i="1" s="1"/>
  <c r="E1343" i="1"/>
  <c r="D1343" i="1" s="1"/>
  <c r="E1344" i="1"/>
  <c r="D1344" i="1" s="1"/>
  <c r="E1345" i="1"/>
  <c r="D1345" i="1" s="1"/>
  <c r="E1346" i="1"/>
  <c r="D1346" i="1" s="1"/>
  <c r="E1347" i="1"/>
  <c r="D1347" i="1" s="1"/>
  <c r="E1348" i="1"/>
  <c r="D1348" i="1" s="1"/>
  <c r="E1349" i="1"/>
  <c r="D1349" i="1" s="1"/>
  <c r="E1350" i="1"/>
  <c r="D1350" i="1" s="1"/>
  <c r="E1351" i="1"/>
  <c r="D1351" i="1" s="1"/>
  <c r="E1352" i="1"/>
  <c r="D1352" i="1" s="1"/>
  <c r="E1353" i="1"/>
  <c r="D1353" i="1" s="1"/>
  <c r="E1354" i="1"/>
  <c r="D1354" i="1" s="1"/>
  <c r="E1355" i="1"/>
  <c r="D1355" i="1" s="1"/>
  <c r="E1356" i="1"/>
  <c r="D1356" i="1" s="1"/>
  <c r="E1357" i="1"/>
  <c r="D1357" i="1" s="1"/>
  <c r="E1358" i="1"/>
  <c r="D1358" i="1" s="1"/>
  <c r="E1359" i="1"/>
  <c r="D1359" i="1" s="1"/>
  <c r="E1360" i="1"/>
  <c r="D1360" i="1" s="1"/>
  <c r="E1361" i="1"/>
  <c r="D1361" i="1" s="1"/>
  <c r="E1362" i="1"/>
  <c r="D1362" i="1" s="1"/>
  <c r="E1363" i="1"/>
  <c r="D1363" i="1" s="1"/>
  <c r="E1364" i="1"/>
  <c r="D1364" i="1" s="1"/>
  <c r="E1365" i="1"/>
  <c r="D1365" i="1" s="1"/>
  <c r="E1366" i="1"/>
  <c r="D1366" i="1" s="1"/>
  <c r="E1367" i="1"/>
  <c r="D1367" i="1" s="1"/>
  <c r="E1368" i="1"/>
  <c r="D1368" i="1" s="1"/>
  <c r="E1369" i="1"/>
  <c r="D1369" i="1" s="1"/>
  <c r="E1370" i="1"/>
  <c r="D1370" i="1" s="1"/>
  <c r="E1371" i="1"/>
  <c r="D1371" i="1" s="1"/>
  <c r="E1372" i="1"/>
  <c r="D1372" i="1" s="1"/>
  <c r="E1373" i="1"/>
  <c r="D1373" i="1" s="1"/>
  <c r="E1374" i="1"/>
  <c r="D1374" i="1" s="1"/>
  <c r="E1375" i="1"/>
  <c r="D1375" i="1" s="1"/>
  <c r="E1376" i="1"/>
  <c r="D1376" i="1" s="1"/>
  <c r="E1377" i="1"/>
  <c r="D1377" i="1" s="1"/>
  <c r="E1378" i="1"/>
  <c r="D1378" i="1" s="1"/>
  <c r="E1379" i="1"/>
  <c r="D1379" i="1" s="1"/>
  <c r="E1380" i="1"/>
  <c r="D1380" i="1" s="1"/>
  <c r="E1381" i="1"/>
  <c r="D1381" i="1" s="1"/>
  <c r="E1382" i="1"/>
  <c r="D1382" i="1" s="1"/>
  <c r="E1383" i="1"/>
  <c r="D1383" i="1" s="1"/>
  <c r="E1384" i="1"/>
  <c r="D1384" i="1" s="1"/>
  <c r="E1385" i="1"/>
  <c r="D1385" i="1" s="1"/>
  <c r="E1386" i="1"/>
  <c r="D1386" i="1" s="1"/>
  <c r="E1387" i="1"/>
  <c r="D1387" i="1" s="1"/>
  <c r="E1388" i="1"/>
  <c r="D1388" i="1" s="1"/>
  <c r="E1389" i="1"/>
  <c r="D1389" i="1" s="1"/>
  <c r="E1390" i="1"/>
  <c r="D1390" i="1" s="1"/>
  <c r="E1391" i="1"/>
  <c r="D1391" i="1" s="1"/>
  <c r="E1392" i="1"/>
  <c r="D1392" i="1" s="1"/>
  <c r="E1393" i="1"/>
  <c r="D1393" i="1" s="1"/>
  <c r="E1394" i="1"/>
  <c r="D1394" i="1" s="1"/>
  <c r="E1395" i="1"/>
  <c r="D1395" i="1" s="1"/>
  <c r="E1396" i="1"/>
  <c r="D1396" i="1" s="1"/>
  <c r="E1397" i="1"/>
  <c r="D1397" i="1" s="1"/>
  <c r="E1398" i="1"/>
  <c r="D1398" i="1" s="1"/>
  <c r="E1399" i="1"/>
  <c r="D1399" i="1" s="1"/>
  <c r="E1400" i="1"/>
  <c r="D1400" i="1" s="1"/>
  <c r="E1401" i="1"/>
  <c r="D1401" i="1" s="1"/>
  <c r="E1402" i="1"/>
  <c r="D1402" i="1" s="1"/>
  <c r="E1403" i="1"/>
  <c r="D1403" i="1" s="1"/>
  <c r="E1404" i="1"/>
  <c r="D1404" i="1" s="1"/>
  <c r="E1405" i="1"/>
  <c r="D1405" i="1" s="1"/>
  <c r="E1406" i="1"/>
  <c r="D1406" i="1" s="1"/>
  <c r="E1407" i="1"/>
  <c r="D1407" i="1" s="1"/>
  <c r="E1408" i="1"/>
  <c r="D1408" i="1" s="1"/>
  <c r="E1409" i="1"/>
  <c r="D1409" i="1" s="1"/>
  <c r="E1410" i="1"/>
  <c r="D1410" i="1" s="1"/>
  <c r="E1411" i="1"/>
  <c r="D1411" i="1" s="1"/>
  <c r="E1412" i="1"/>
  <c r="D1412" i="1" s="1"/>
  <c r="E1413" i="1"/>
  <c r="D1413" i="1" s="1"/>
  <c r="E1414" i="1"/>
  <c r="D1414" i="1" s="1"/>
  <c r="E1415" i="1"/>
  <c r="D1415" i="1" s="1"/>
  <c r="E1416" i="1"/>
  <c r="D1416" i="1" s="1"/>
  <c r="E1417" i="1"/>
  <c r="D1417" i="1" s="1"/>
  <c r="E1418" i="1"/>
  <c r="D1418" i="1" s="1"/>
  <c r="E1419" i="1"/>
  <c r="D1419" i="1" s="1"/>
  <c r="E1420" i="1"/>
  <c r="D1420" i="1" s="1"/>
  <c r="E1421" i="1"/>
  <c r="D1421" i="1" s="1"/>
  <c r="E1422" i="1"/>
  <c r="D1422" i="1" s="1"/>
  <c r="E1423" i="1"/>
  <c r="D1423" i="1" s="1"/>
  <c r="E1424" i="1"/>
  <c r="D1424" i="1" s="1"/>
  <c r="E1425" i="1"/>
  <c r="D1425" i="1" s="1"/>
  <c r="E1426" i="1"/>
  <c r="D1426" i="1" s="1"/>
  <c r="E1427" i="1"/>
  <c r="D1427" i="1" s="1"/>
  <c r="E1428" i="1"/>
  <c r="D1428" i="1" s="1"/>
  <c r="E1429" i="1"/>
  <c r="D1429" i="1" s="1"/>
  <c r="E1430" i="1"/>
  <c r="D1430" i="1" s="1"/>
  <c r="E1431" i="1"/>
  <c r="D1431" i="1" s="1"/>
  <c r="E1432" i="1"/>
  <c r="D1432" i="1" s="1"/>
  <c r="E1433" i="1"/>
  <c r="D1433" i="1" s="1"/>
  <c r="E1434" i="1"/>
  <c r="D1434" i="1" s="1"/>
  <c r="E1435" i="1"/>
  <c r="D1435" i="1" s="1"/>
  <c r="E1436" i="1"/>
  <c r="D1436" i="1" s="1"/>
  <c r="E1437" i="1"/>
  <c r="D1437" i="1" s="1"/>
  <c r="E1438" i="1"/>
  <c r="D1438" i="1" s="1"/>
  <c r="E1439" i="1"/>
  <c r="D1439" i="1" s="1"/>
  <c r="E1440" i="1"/>
  <c r="D1440" i="1" s="1"/>
  <c r="E1441" i="1"/>
  <c r="D1441" i="1" s="1"/>
  <c r="E1442" i="1"/>
  <c r="D1442" i="1" s="1"/>
  <c r="E1443" i="1"/>
  <c r="D1443" i="1" s="1"/>
  <c r="E1444" i="1"/>
  <c r="D1444" i="1" s="1"/>
  <c r="E1445" i="1"/>
  <c r="D1445" i="1" s="1"/>
  <c r="E1446" i="1"/>
  <c r="D1446" i="1" s="1"/>
  <c r="E1447" i="1"/>
  <c r="D1447" i="1" s="1"/>
  <c r="E1448" i="1"/>
  <c r="D1448" i="1" s="1"/>
  <c r="E1449" i="1"/>
  <c r="D1449" i="1" s="1"/>
  <c r="E1325" i="1"/>
  <c r="D1325" i="1" s="1"/>
  <c r="I1434" i="1"/>
  <c r="I1433" i="1"/>
  <c r="D625" i="2" l="1"/>
  <c r="F625" i="2"/>
  <c r="E625" i="2"/>
  <c r="A626" i="2"/>
  <c r="A603" i="2"/>
  <c r="A580" i="2"/>
  <c r="A557" i="2"/>
  <c r="A534" i="2"/>
  <c r="A511" i="2"/>
  <c r="A488" i="2"/>
  <c r="A465" i="2"/>
  <c r="A442" i="2"/>
  <c r="A306" i="2"/>
  <c r="A307" i="2" s="1"/>
  <c r="A419" i="2"/>
  <c r="A396" i="2"/>
  <c r="A373" i="2"/>
  <c r="A350" i="2"/>
  <c r="A327" i="2"/>
  <c r="A282" i="2"/>
  <c r="A259" i="2"/>
  <c r="A236" i="2"/>
  <c r="A213" i="2"/>
  <c r="A190" i="2"/>
  <c r="A167" i="2"/>
  <c r="A144" i="2"/>
  <c r="A121" i="2"/>
  <c r="A98" i="2"/>
  <c r="A75" i="2"/>
  <c r="A54" i="2"/>
  <c r="A31" i="2"/>
  <c r="C17" i="1"/>
  <c r="B17" i="1"/>
  <c r="E17" i="1"/>
  <c r="D17" i="1" s="1"/>
  <c r="A9" i="1"/>
  <c r="E8" i="1"/>
  <c r="D8" i="1" s="1"/>
  <c r="C8" i="1"/>
  <c r="B8" i="1"/>
  <c r="G2" i="2"/>
  <c r="F626" i="2" l="1"/>
  <c r="E626" i="2"/>
  <c r="D626" i="2"/>
  <c r="A627" i="2"/>
  <c r="A604" i="2"/>
  <c r="A581" i="2"/>
  <c r="A558" i="2"/>
  <c r="A535" i="2"/>
  <c r="A512" i="2"/>
  <c r="A489" i="2"/>
  <c r="A466" i="2"/>
  <c r="A443" i="2"/>
  <c r="A420" i="2"/>
  <c r="A397" i="2"/>
  <c r="A374" i="2"/>
  <c r="A351" i="2"/>
  <c r="A328" i="2"/>
  <c r="A308" i="2"/>
  <c r="A283" i="2"/>
  <c r="A260" i="2"/>
  <c r="A237" i="2"/>
  <c r="A214" i="2"/>
  <c r="A191" i="2"/>
  <c r="A168" i="2"/>
  <c r="A145" i="2"/>
  <c r="A122" i="2"/>
  <c r="A99" i="2"/>
  <c r="A76" i="2"/>
  <c r="A55" i="2"/>
  <c r="A32" i="2"/>
  <c r="E18" i="1"/>
  <c r="D18" i="1" s="1"/>
  <c r="C18" i="1"/>
  <c r="B18" i="1"/>
  <c r="E9" i="1"/>
  <c r="D9" i="1" s="1"/>
  <c r="A10" i="1"/>
  <c r="B9" i="1"/>
  <c r="C9" i="1"/>
  <c r="D627" i="2" l="1"/>
  <c r="F627" i="2"/>
  <c r="A628" i="2"/>
  <c r="E627" i="2"/>
  <c r="A605" i="2"/>
  <c r="A582" i="2"/>
  <c r="A559" i="2"/>
  <c r="A536" i="2"/>
  <c r="A513" i="2"/>
  <c r="A490" i="2"/>
  <c r="A467" i="2"/>
  <c r="A444" i="2"/>
  <c r="A421" i="2"/>
  <c r="A398" i="2"/>
  <c r="A375" i="2"/>
  <c r="A352" i="2"/>
  <c r="A329" i="2"/>
  <c r="A309" i="2"/>
  <c r="A284" i="2"/>
  <c r="A261" i="2"/>
  <c r="A238" i="2"/>
  <c r="A215" i="2"/>
  <c r="A192" i="2"/>
  <c r="A169" i="2"/>
  <c r="A146" i="2"/>
  <c r="A123" i="2"/>
  <c r="A100" i="2"/>
  <c r="A77" i="2"/>
  <c r="A56" i="2"/>
  <c r="A33" i="2"/>
  <c r="E19" i="1"/>
  <c r="D19" i="1" s="1"/>
  <c r="C19" i="1"/>
  <c r="B19" i="1"/>
  <c r="B10" i="1"/>
  <c r="E10" i="1"/>
  <c r="D10" i="1" s="1"/>
  <c r="C10" i="1"/>
  <c r="F628" i="2" l="1"/>
  <c r="E628" i="2"/>
  <c r="A629" i="2"/>
  <c r="D628" i="2"/>
  <c r="A606" i="2"/>
  <c r="A583" i="2"/>
  <c r="A560" i="2"/>
  <c r="A537" i="2"/>
  <c r="A514" i="2"/>
  <c r="A491" i="2"/>
  <c r="A468" i="2"/>
  <c r="A445" i="2"/>
  <c r="A422" i="2"/>
  <c r="A399" i="2"/>
  <c r="A376" i="2"/>
  <c r="A353" i="2"/>
  <c r="A330" i="2"/>
  <c r="A310" i="2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285" i="2"/>
  <c r="A262" i="2"/>
  <c r="A239" i="2"/>
  <c r="A216" i="2"/>
  <c r="A193" i="2"/>
  <c r="A170" i="2"/>
  <c r="A147" i="2"/>
  <c r="A124" i="2"/>
  <c r="A101" i="2"/>
  <c r="A78" i="2"/>
  <c r="A57" i="2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34" i="2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630" i="2" l="1"/>
  <c r="A607" i="2"/>
  <c r="A584" i="2"/>
  <c r="A561" i="2"/>
  <c r="A538" i="2"/>
  <c r="A515" i="2"/>
  <c r="A492" i="2"/>
  <c r="A469" i="2"/>
  <c r="A446" i="2"/>
  <c r="A423" i="2"/>
  <c r="A400" i="2"/>
  <c r="A377" i="2"/>
  <c r="A354" i="2"/>
  <c r="A331" i="2"/>
  <c r="A286" i="2"/>
  <c r="A263" i="2"/>
  <c r="A240" i="2"/>
  <c r="A217" i="2"/>
  <c r="A194" i="2"/>
  <c r="A171" i="2"/>
  <c r="A148" i="2"/>
  <c r="A125" i="2"/>
  <c r="A102" i="2"/>
  <c r="A79" i="2"/>
  <c r="K1450" i="1"/>
  <c r="I1450" i="1"/>
  <c r="G1450" i="1"/>
  <c r="C1450" i="1"/>
  <c r="B1450" i="1"/>
  <c r="C1449" i="1"/>
  <c r="B1449" i="1"/>
  <c r="C1448" i="1"/>
  <c r="B1448" i="1"/>
  <c r="C1447" i="1"/>
  <c r="B1447" i="1"/>
  <c r="C1446" i="1"/>
  <c r="B1446" i="1"/>
  <c r="C1445" i="1"/>
  <c r="B1445" i="1"/>
  <c r="C1444" i="1"/>
  <c r="B1444" i="1"/>
  <c r="C1443" i="1"/>
  <c r="B1443" i="1"/>
  <c r="C1442" i="1"/>
  <c r="B1442" i="1"/>
  <c r="K1441" i="1"/>
  <c r="C1441" i="1"/>
  <c r="B1441" i="1"/>
  <c r="C1440" i="1"/>
  <c r="B1440" i="1"/>
  <c r="C1439" i="1"/>
  <c r="B1439" i="1"/>
  <c r="C1438" i="1"/>
  <c r="B1438" i="1"/>
  <c r="C1437" i="1"/>
  <c r="B1437" i="1"/>
  <c r="C1436" i="1"/>
  <c r="B1436" i="1"/>
  <c r="I1441" i="1"/>
  <c r="C1435" i="1"/>
  <c r="B1435" i="1"/>
  <c r="G1441" i="1"/>
  <c r="C1434" i="1"/>
  <c r="B1434" i="1"/>
  <c r="C1433" i="1"/>
  <c r="B1433" i="1"/>
  <c r="G1425" i="1"/>
  <c r="G1432" i="1" s="1"/>
  <c r="K1432" i="1"/>
  <c r="C1432" i="1"/>
  <c r="B1432" i="1"/>
  <c r="C1431" i="1"/>
  <c r="B1431" i="1"/>
  <c r="C1430" i="1"/>
  <c r="B1430" i="1"/>
  <c r="C1429" i="1"/>
  <c r="B1429" i="1"/>
  <c r="C1428" i="1"/>
  <c r="B1428" i="1"/>
  <c r="C1427" i="1"/>
  <c r="B1427" i="1"/>
  <c r="C1426" i="1"/>
  <c r="B1426" i="1"/>
  <c r="C1425" i="1"/>
  <c r="B1425" i="1"/>
  <c r="C1424" i="1"/>
  <c r="B1424" i="1"/>
  <c r="K1415" i="1"/>
  <c r="K1416" i="1"/>
  <c r="G1416" i="1"/>
  <c r="G1423" i="1" s="1"/>
  <c r="C1415" i="1"/>
  <c r="I1423" i="1"/>
  <c r="C1423" i="1"/>
  <c r="B1423" i="1"/>
  <c r="C1422" i="1"/>
  <c r="B1422" i="1"/>
  <c r="C1421" i="1"/>
  <c r="B1421" i="1"/>
  <c r="C1420" i="1"/>
  <c r="B1420" i="1"/>
  <c r="C1419" i="1"/>
  <c r="B1419" i="1"/>
  <c r="C1418" i="1"/>
  <c r="B1418" i="1"/>
  <c r="C1417" i="1"/>
  <c r="B1417" i="1"/>
  <c r="C1416" i="1"/>
  <c r="B1416" i="1"/>
  <c r="B1415" i="1"/>
  <c r="G1414" i="1"/>
  <c r="I1407" i="1"/>
  <c r="I1414" i="1" s="1"/>
  <c r="C1414" i="1"/>
  <c r="B1414" i="1"/>
  <c r="C1413" i="1"/>
  <c r="B1413" i="1"/>
  <c r="C1412" i="1"/>
  <c r="B1412" i="1"/>
  <c r="C1411" i="1"/>
  <c r="B1411" i="1"/>
  <c r="C1410" i="1"/>
  <c r="B1410" i="1"/>
  <c r="C1409" i="1"/>
  <c r="B1409" i="1"/>
  <c r="C1408" i="1"/>
  <c r="B1408" i="1"/>
  <c r="C1407" i="1"/>
  <c r="B1407" i="1"/>
  <c r="K1414" i="1"/>
  <c r="C1406" i="1"/>
  <c r="B1406" i="1"/>
  <c r="A631" i="2" l="1"/>
  <c r="F630" i="2"/>
  <c r="E630" i="2"/>
  <c r="D630" i="2"/>
  <c r="A608" i="2"/>
  <c r="A585" i="2"/>
  <c r="A562" i="2"/>
  <c r="A539" i="2"/>
  <c r="A516" i="2"/>
  <c r="A493" i="2"/>
  <c r="A470" i="2"/>
  <c r="A447" i="2"/>
  <c r="A424" i="2"/>
  <c r="A401" i="2"/>
  <c r="A378" i="2"/>
  <c r="A355" i="2"/>
  <c r="A332" i="2"/>
  <c r="A287" i="2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264" i="2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41" i="2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18" i="2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195" i="2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172" i="2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49" i="2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26" i="2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03" i="2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80" i="2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K1423" i="1"/>
  <c r="I1432" i="1"/>
  <c r="K1397" i="1"/>
  <c r="K1405" i="1" s="1"/>
  <c r="C1405" i="1"/>
  <c r="B1405" i="1"/>
  <c r="C1404" i="1"/>
  <c r="B1404" i="1"/>
  <c r="C1403" i="1"/>
  <c r="B1403" i="1"/>
  <c r="C1402" i="1"/>
  <c r="B1402" i="1"/>
  <c r="C1401" i="1"/>
  <c r="B1401" i="1"/>
  <c r="C1400" i="1"/>
  <c r="B1400" i="1"/>
  <c r="I1405" i="1"/>
  <c r="C1399" i="1"/>
  <c r="B1399" i="1"/>
  <c r="G1405" i="1"/>
  <c r="C1398" i="1"/>
  <c r="B1398" i="1"/>
  <c r="C1397" i="1"/>
  <c r="B1397" i="1"/>
  <c r="K1396" i="1"/>
  <c r="I1396" i="1"/>
  <c r="G1396" i="1"/>
  <c r="C1396" i="1"/>
  <c r="B1396" i="1"/>
  <c r="C1395" i="1"/>
  <c r="B1395" i="1"/>
  <c r="C1394" i="1"/>
  <c r="B1394" i="1"/>
  <c r="C1393" i="1"/>
  <c r="B1393" i="1"/>
  <c r="C1392" i="1"/>
  <c r="B1392" i="1"/>
  <c r="C1391" i="1"/>
  <c r="B1391" i="1"/>
  <c r="C1390" i="1"/>
  <c r="B1390" i="1"/>
  <c r="C1389" i="1"/>
  <c r="B1389" i="1"/>
  <c r="C1388" i="1"/>
  <c r="B1388" i="1"/>
  <c r="G1333" i="1"/>
  <c r="B1325" i="1"/>
  <c r="I1333" i="1"/>
  <c r="C1333" i="1"/>
  <c r="B1333" i="1"/>
  <c r="C1332" i="1"/>
  <c r="B1332" i="1"/>
  <c r="C1331" i="1"/>
  <c r="B1331" i="1"/>
  <c r="C1330" i="1"/>
  <c r="B1330" i="1"/>
  <c r="C1329" i="1"/>
  <c r="B1329" i="1"/>
  <c r="C1328" i="1"/>
  <c r="B1328" i="1"/>
  <c r="C1327" i="1"/>
  <c r="B1327" i="1"/>
  <c r="K1333" i="1"/>
  <c r="C1326" i="1"/>
  <c r="B1326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F631" i="2" l="1"/>
  <c r="E631" i="2"/>
  <c r="D631" i="2"/>
  <c r="A632" i="2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09" i="2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586" i="2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563" i="2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40" i="2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17" i="2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494" i="2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471" i="2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48" i="2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25" i="2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02" i="2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379" i="2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56" i="2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33" i="2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C1325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F492" i="2" s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D56" i="2" s="1"/>
  <c r="B1341" i="1"/>
  <c r="B1340" i="1"/>
  <c r="E606" i="2" s="1"/>
  <c r="B1339" i="1"/>
  <c r="E605" i="2" s="1"/>
  <c r="B1338" i="1"/>
  <c r="E604" i="2" s="1"/>
  <c r="B1337" i="1"/>
  <c r="E603" i="2" s="1"/>
  <c r="B1336" i="1"/>
  <c r="F602" i="2" s="1"/>
  <c r="B1335" i="1"/>
  <c r="D601" i="2" s="1"/>
  <c r="B1334" i="1"/>
  <c r="E600" i="2" s="1"/>
  <c r="K1380" i="1"/>
  <c r="K1387" i="1" s="1"/>
  <c r="G1379" i="1"/>
  <c r="K1371" i="1"/>
  <c r="K1378" i="1" s="1"/>
  <c r="I1361" i="1"/>
  <c r="G1344" i="1"/>
  <c r="K1353" i="1"/>
  <c r="K1352" i="1"/>
  <c r="I1353" i="1"/>
  <c r="I1360" i="1" s="1"/>
  <c r="I1344" i="1"/>
  <c r="K1335" i="1"/>
  <c r="I1387" i="1"/>
  <c r="I1378" i="1"/>
  <c r="G1378" i="1"/>
  <c r="K1369" i="1"/>
  <c r="G1369" i="1"/>
  <c r="G1360" i="1"/>
  <c r="K1351" i="1"/>
  <c r="I1342" i="1"/>
  <c r="G1342" i="1"/>
  <c r="D632" i="2" l="1"/>
  <c r="D639" i="2"/>
  <c r="D633" i="2"/>
  <c r="D640" i="2"/>
  <c r="D642" i="2"/>
  <c r="D635" i="2"/>
  <c r="D636" i="2"/>
  <c r="D643" i="2"/>
  <c r="E632" i="2"/>
  <c r="E633" i="2"/>
  <c r="E635" i="2"/>
  <c r="E636" i="2"/>
  <c r="F632" i="2"/>
  <c r="F633" i="2"/>
  <c r="F635" i="2"/>
  <c r="F636" i="2"/>
  <c r="E485" i="2"/>
  <c r="F608" i="2"/>
  <c r="F601" i="2"/>
  <c r="D604" i="2"/>
  <c r="D602" i="2"/>
  <c r="D603" i="2"/>
  <c r="D607" i="2"/>
  <c r="F607" i="2"/>
  <c r="E607" i="2"/>
  <c r="E602" i="2"/>
  <c r="F603" i="2"/>
  <c r="D606" i="2"/>
  <c r="F606" i="2"/>
  <c r="F600" i="2"/>
  <c r="D605" i="2"/>
  <c r="D600" i="2"/>
  <c r="F605" i="2"/>
  <c r="D608" i="2"/>
  <c r="E601" i="2"/>
  <c r="F604" i="2"/>
  <c r="E608" i="2"/>
  <c r="D539" i="2"/>
  <c r="F332" i="2"/>
  <c r="E516" i="2"/>
  <c r="D538" i="2"/>
  <c r="E447" i="2"/>
  <c r="F51" i="2"/>
  <c r="E585" i="2"/>
  <c r="D470" i="2"/>
  <c r="D446" i="2"/>
  <c r="E332" i="2"/>
  <c r="F48" i="2"/>
  <c r="E401" i="2"/>
  <c r="D279" i="2"/>
  <c r="D187" i="2"/>
  <c r="D95" i="2"/>
  <c r="E371" i="2"/>
  <c r="F532" i="2"/>
  <c r="E440" i="2"/>
  <c r="D141" i="2"/>
  <c r="F72" i="2"/>
  <c r="E72" i="2"/>
  <c r="F486" i="2"/>
  <c r="E325" i="2"/>
  <c r="D348" i="2"/>
  <c r="D72" i="2"/>
  <c r="F95" i="2"/>
  <c r="E279" i="2"/>
  <c r="F555" i="2"/>
  <c r="F348" i="2"/>
  <c r="D578" i="2"/>
  <c r="F578" i="2"/>
  <c r="D509" i="2"/>
  <c r="E118" i="2"/>
  <c r="F233" i="2"/>
  <c r="E141" i="2"/>
  <c r="D486" i="2"/>
  <c r="F256" i="2"/>
  <c r="F164" i="2"/>
  <c r="E187" i="2"/>
  <c r="D417" i="2"/>
  <c r="F509" i="2"/>
  <c r="D440" i="2"/>
  <c r="F49" i="2"/>
  <c r="F118" i="2"/>
  <c r="E233" i="2"/>
  <c r="D302" i="2"/>
  <c r="D371" i="2"/>
  <c r="F440" i="2"/>
  <c r="D394" i="2"/>
  <c r="E49" i="2"/>
  <c r="E256" i="2"/>
  <c r="E164" i="2"/>
  <c r="F279" i="2"/>
  <c r="D555" i="2"/>
  <c r="F394" i="2"/>
  <c r="F325" i="2"/>
  <c r="D49" i="2"/>
  <c r="E302" i="2"/>
  <c r="E95" i="2"/>
  <c r="E210" i="2"/>
  <c r="E532" i="2"/>
  <c r="E348" i="2"/>
  <c r="F371" i="2"/>
  <c r="D26" i="2"/>
  <c r="F187" i="2"/>
  <c r="F141" i="2"/>
  <c r="E555" i="2"/>
  <c r="F463" i="2"/>
  <c r="F417" i="2"/>
  <c r="F26" i="2"/>
  <c r="D256" i="2"/>
  <c r="D164" i="2"/>
  <c r="E417" i="2"/>
  <c r="E463" i="2"/>
  <c r="E509" i="2"/>
  <c r="E486" i="2"/>
  <c r="D2" i="2"/>
  <c r="F401" i="2"/>
  <c r="F210" i="2"/>
  <c r="D233" i="2"/>
  <c r="D424" i="2"/>
  <c r="D118" i="2"/>
  <c r="F302" i="2"/>
  <c r="D210" i="2"/>
  <c r="E26" i="2"/>
  <c r="E394" i="2"/>
  <c r="E538" i="2"/>
  <c r="E27" i="2"/>
  <c r="F73" i="2"/>
  <c r="F119" i="2"/>
  <c r="E464" i="2"/>
  <c r="D510" i="2"/>
  <c r="D487" i="2"/>
  <c r="D27" i="2"/>
  <c r="D142" i="2"/>
  <c r="E119" i="2"/>
  <c r="F395" i="2"/>
  <c r="E372" i="2"/>
  <c r="F418" i="2"/>
  <c r="E73" i="2"/>
  <c r="E257" i="2"/>
  <c r="D234" i="2"/>
  <c r="F326" i="2"/>
  <c r="D326" i="2"/>
  <c r="F349" i="2"/>
  <c r="F280" i="2"/>
  <c r="E303" i="2"/>
  <c r="D257" i="2"/>
  <c r="D464" i="2"/>
  <c r="F556" i="2"/>
  <c r="E418" i="2"/>
  <c r="F211" i="2"/>
  <c r="D280" i="2"/>
  <c r="D188" i="2"/>
  <c r="E395" i="2"/>
  <c r="F487" i="2"/>
  <c r="E349" i="2"/>
  <c r="F142" i="2"/>
  <c r="D211" i="2"/>
  <c r="D119" i="2"/>
  <c r="E326" i="2"/>
  <c r="D372" i="2"/>
  <c r="F464" i="2"/>
  <c r="E188" i="2"/>
  <c r="D73" i="2"/>
  <c r="E165" i="2"/>
  <c r="D395" i="2"/>
  <c r="F441" i="2"/>
  <c r="F579" i="2"/>
  <c r="D96" i="2"/>
  <c r="D165" i="2"/>
  <c r="F96" i="2"/>
  <c r="E510" i="2"/>
  <c r="E556" i="2"/>
  <c r="E441" i="2"/>
  <c r="E50" i="2"/>
  <c r="F303" i="2"/>
  <c r="D303" i="2"/>
  <c r="F234" i="2"/>
  <c r="E579" i="2"/>
  <c r="E487" i="2"/>
  <c r="F533" i="2"/>
  <c r="F50" i="2"/>
  <c r="E280" i="2"/>
  <c r="E96" i="2"/>
  <c r="F165" i="2"/>
  <c r="D441" i="2"/>
  <c r="E533" i="2"/>
  <c r="D418" i="2"/>
  <c r="D50" i="2"/>
  <c r="E211" i="2"/>
  <c r="F257" i="2"/>
  <c r="E234" i="2"/>
  <c r="F372" i="2"/>
  <c r="F510" i="2"/>
  <c r="D349" i="2"/>
  <c r="F27" i="2"/>
  <c r="E142" i="2"/>
  <c r="F188" i="2"/>
  <c r="D533" i="2"/>
  <c r="D579" i="2"/>
  <c r="D556" i="2"/>
  <c r="D355" i="2"/>
  <c r="E578" i="2"/>
  <c r="E30" i="2"/>
  <c r="E76" i="2"/>
  <c r="D76" i="2"/>
  <c r="D582" i="2"/>
  <c r="F490" i="2"/>
  <c r="D398" i="2"/>
  <c r="D306" i="2"/>
  <c r="E237" i="2"/>
  <c r="F122" i="2"/>
  <c r="F444" i="2"/>
  <c r="F352" i="2"/>
  <c r="F329" i="2"/>
  <c r="D30" i="2"/>
  <c r="D99" i="2"/>
  <c r="F260" i="2"/>
  <c r="D375" i="2"/>
  <c r="F421" i="2"/>
  <c r="E329" i="2"/>
  <c r="F30" i="2"/>
  <c r="E283" i="2"/>
  <c r="D191" i="2"/>
  <c r="F582" i="2"/>
  <c r="F559" i="2"/>
  <c r="F536" i="2"/>
  <c r="D53" i="2"/>
  <c r="F168" i="2"/>
  <c r="E260" i="2"/>
  <c r="D513" i="2"/>
  <c r="E490" i="2"/>
  <c r="F467" i="2"/>
  <c r="F306" i="2"/>
  <c r="E145" i="2"/>
  <c r="F191" i="2"/>
  <c r="E444" i="2"/>
  <c r="E421" i="2"/>
  <c r="D329" i="2"/>
  <c r="F237" i="2"/>
  <c r="F76" i="2"/>
  <c r="E122" i="2"/>
  <c r="F375" i="2"/>
  <c r="E352" i="2"/>
  <c r="E467" i="2"/>
  <c r="E168" i="2"/>
  <c r="F283" i="2"/>
  <c r="D260" i="2"/>
  <c r="E582" i="2"/>
  <c r="E513" i="2"/>
  <c r="F398" i="2"/>
  <c r="F99" i="2"/>
  <c r="D145" i="2"/>
  <c r="E191" i="2"/>
  <c r="F513" i="2"/>
  <c r="D559" i="2"/>
  <c r="D536" i="2"/>
  <c r="F53" i="2"/>
  <c r="D168" i="2"/>
  <c r="D283" i="2"/>
  <c r="D122" i="2"/>
  <c r="D444" i="2"/>
  <c r="D490" i="2"/>
  <c r="D467" i="2"/>
  <c r="E53" i="2"/>
  <c r="D214" i="2"/>
  <c r="E214" i="2"/>
  <c r="D237" i="2"/>
  <c r="E375" i="2"/>
  <c r="D421" i="2"/>
  <c r="E398" i="2"/>
  <c r="E306" i="2"/>
  <c r="F214" i="2"/>
  <c r="F145" i="2"/>
  <c r="E99" i="2"/>
  <c r="E559" i="2"/>
  <c r="D352" i="2"/>
  <c r="E536" i="2"/>
  <c r="F516" i="2"/>
  <c r="F562" i="2"/>
  <c r="E355" i="2"/>
  <c r="F470" i="2"/>
  <c r="E470" i="2"/>
  <c r="F447" i="2"/>
  <c r="D463" i="2"/>
  <c r="E52" i="2"/>
  <c r="D75" i="2"/>
  <c r="D121" i="2"/>
  <c r="F144" i="2"/>
  <c r="E443" i="2"/>
  <c r="F397" i="2"/>
  <c r="F512" i="2"/>
  <c r="E29" i="2"/>
  <c r="F121" i="2"/>
  <c r="D98" i="2"/>
  <c r="F75" i="2"/>
  <c r="E558" i="2"/>
  <c r="F328" i="2"/>
  <c r="F443" i="2"/>
  <c r="F52" i="2"/>
  <c r="E75" i="2"/>
  <c r="F236" i="2"/>
  <c r="E144" i="2"/>
  <c r="E489" i="2"/>
  <c r="E535" i="2"/>
  <c r="F374" i="2"/>
  <c r="D52" i="2"/>
  <c r="F259" i="2"/>
  <c r="F167" i="2"/>
  <c r="D581" i="2"/>
  <c r="E420" i="2"/>
  <c r="E466" i="2"/>
  <c r="D29" i="2"/>
  <c r="F190" i="2"/>
  <c r="F98" i="2"/>
  <c r="E512" i="2"/>
  <c r="E351" i="2"/>
  <c r="E397" i="2"/>
  <c r="F29" i="2"/>
  <c r="D167" i="2"/>
  <c r="D236" i="2"/>
  <c r="D374" i="2"/>
  <c r="D351" i="2"/>
  <c r="E328" i="2"/>
  <c r="D305" i="2"/>
  <c r="E259" i="2"/>
  <c r="E236" i="2"/>
  <c r="D512" i="2"/>
  <c r="E581" i="2"/>
  <c r="D535" i="2"/>
  <c r="F305" i="2"/>
  <c r="E190" i="2"/>
  <c r="E167" i="2"/>
  <c r="D443" i="2"/>
  <c r="D558" i="2"/>
  <c r="D466" i="2"/>
  <c r="E305" i="2"/>
  <c r="E121" i="2"/>
  <c r="E98" i="2"/>
  <c r="F558" i="2"/>
  <c r="D489" i="2"/>
  <c r="D397" i="2"/>
  <c r="D282" i="2"/>
  <c r="E213" i="2"/>
  <c r="E282" i="2"/>
  <c r="F489" i="2"/>
  <c r="D420" i="2"/>
  <c r="D328" i="2"/>
  <c r="D213" i="2"/>
  <c r="D259" i="2"/>
  <c r="F282" i="2"/>
  <c r="F420" i="2"/>
  <c r="F535" i="2"/>
  <c r="E374" i="2"/>
  <c r="D144" i="2"/>
  <c r="D190" i="2"/>
  <c r="F213" i="2"/>
  <c r="F351" i="2"/>
  <c r="F466" i="2"/>
  <c r="F581" i="2"/>
  <c r="F378" i="2"/>
  <c r="D532" i="2"/>
  <c r="F31" i="2"/>
  <c r="D169" i="2"/>
  <c r="D77" i="2"/>
  <c r="F376" i="2"/>
  <c r="F491" i="2"/>
  <c r="D330" i="2"/>
  <c r="E307" i="2"/>
  <c r="F215" i="2"/>
  <c r="F261" i="2"/>
  <c r="D399" i="2"/>
  <c r="F422" i="2"/>
  <c r="F537" i="2"/>
  <c r="E31" i="2"/>
  <c r="F77" i="2"/>
  <c r="E123" i="2"/>
  <c r="E583" i="2"/>
  <c r="F353" i="2"/>
  <c r="F468" i="2"/>
  <c r="D31" i="2"/>
  <c r="F284" i="2"/>
  <c r="D123" i="2"/>
  <c r="E514" i="2"/>
  <c r="D468" i="2"/>
  <c r="F399" i="2"/>
  <c r="F238" i="2"/>
  <c r="F146" i="2"/>
  <c r="F192" i="2"/>
  <c r="F445" i="2"/>
  <c r="E560" i="2"/>
  <c r="F330" i="2"/>
  <c r="F169" i="2"/>
  <c r="E284" i="2"/>
  <c r="F123" i="2"/>
  <c r="E376" i="2"/>
  <c r="E491" i="2"/>
  <c r="E537" i="2"/>
  <c r="F100" i="2"/>
  <c r="E215" i="2"/>
  <c r="E261" i="2"/>
  <c r="D583" i="2"/>
  <c r="E422" i="2"/>
  <c r="E468" i="2"/>
  <c r="F54" i="2"/>
  <c r="D100" i="2"/>
  <c r="E146" i="2"/>
  <c r="E192" i="2"/>
  <c r="D514" i="2"/>
  <c r="E353" i="2"/>
  <c r="E399" i="2"/>
  <c r="E54" i="2"/>
  <c r="E238" i="2"/>
  <c r="E77" i="2"/>
  <c r="D261" i="2"/>
  <c r="E445" i="2"/>
  <c r="D560" i="2"/>
  <c r="E330" i="2"/>
  <c r="D307" i="2"/>
  <c r="E169" i="2"/>
  <c r="D284" i="2"/>
  <c r="D192" i="2"/>
  <c r="D376" i="2"/>
  <c r="D491" i="2"/>
  <c r="D537" i="2"/>
  <c r="D54" i="2"/>
  <c r="E100" i="2"/>
  <c r="D215" i="2"/>
  <c r="F583" i="2"/>
  <c r="D445" i="2"/>
  <c r="D422" i="2"/>
  <c r="F307" i="2"/>
  <c r="D238" i="2"/>
  <c r="D146" i="2"/>
  <c r="F514" i="2"/>
  <c r="F560" i="2"/>
  <c r="F567" i="2" s="1"/>
  <c r="D353" i="2"/>
  <c r="E301" i="2"/>
  <c r="E186" i="2"/>
  <c r="E94" i="2"/>
  <c r="D554" i="2"/>
  <c r="E347" i="2"/>
  <c r="E324" i="2"/>
  <c r="E531" i="2"/>
  <c r="E331" i="2"/>
  <c r="F469" i="2"/>
  <c r="E423" i="2"/>
  <c r="E354" i="2"/>
  <c r="F538" i="2"/>
  <c r="E400" i="2"/>
  <c r="E446" i="2"/>
  <c r="D32" i="2"/>
  <c r="D216" i="2"/>
  <c r="D124" i="2"/>
  <c r="D584" i="2"/>
  <c r="F423" i="2"/>
  <c r="F515" i="2"/>
  <c r="F239" i="2"/>
  <c r="D147" i="2"/>
  <c r="E262" i="2"/>
  <c r="F101" i="2"/>
  <c r="E285" i="2"/>
  <c r="F193" i="2"/>
  <c r="F561" i="2"/>
  <c r="D78" i="2"/>
  <c r="F216" i="2"/>
  <c r="E124" i="2"/>
  <c r="F331" i="2"/>
  <c r="E561" i="2"/>
  <c r="F308" i="2"/>
  <c r="E239" i="2"/>
  <c r="E78" i="2"/>
  <c r="F262" i="2"/>
  <c r="F400" i="2"/>
  <c r="F32" i="2"/>
  <c r="E170" i="2"/>
  <c r="F147" i="2"/>
  <c r="F124" i="2"/>
  <c r="E469" i="2"/>
  <c r="E32" i="2"/>
  <c r="E147" i="2"/>
  <c r="F285" i="2"/>
  <c r="D170" i="2"/>
  <c r="E377" i="2"/>
  <c r="F377" i="2"/>
  <c r="D331" i="2"/>
  <c r="E308" i="2"/>
  <c r="D239" i="2"/>
  <c r="E193" i="2"/>
  <c r="E492" i="2"/>
  <c r="E515" i="2"/>
  <c r="E584" i="2"/>
  <c r="D423" i="2"/>
  <c r="E55" i="2"/>
  <c r="F170" i="2"/>
  <c r="D101" i="2"/>
  <c r="F584" i="2"/>
  <c r="D561" i="2"/>
  <c r="D400" i="2"/>
  <c r="D55" i="2"/>
  <c r="E101" i="2"/>
  <c r="E216" i="2"/>
  <c r="D492" i="2"/>
  <c r="D377" i="2"/>
  <c r="D469" i="2"/>
  <c r="F55" i="2"/>
  <c r="F78" i="2"/>
  <c r="D262" i="2"/>
  <c r="D308" i="2"/>
  <c r="D285" i="2"/>
  <c r="D193" i="2"/>
  <c r="D354" i="2"/>
  <c r="F446" i="2"/>
  <c r="D515" i="2"/>
  <c r="F354" i="2"/>
  <c r="D325" i="2"/>
  <c r="E577" i="2"/>
  <c r="F585" i="2"/>
  <c r="D332" i="2"/>
  <c r="D401" i="2"/>
  <c r="E462" i="2"/>
  <c r="F554" i="2"/>
  <c r="E554" i="2"/>
  <c r="D301" i="2"/>
  <c r="F301" i="2"/>
  <c r="F163" i="2"/>
  <c r="E373" i="2"/>
  <c r="F511" i="2"/>
  <c r="F534" i="2"/>
  <c r="E97" i="2"/>
  <c r="F74" i="2"/>
  <c r="E189" i="2"/>
  <c r="F28" i="2"/>
  <c r="D240" i="2"/>
  <c r="F278" i="2"/>
  <c r="F255" i="2"/>
  <c r="D232" i="2"/>
  <c r="D442" i="2"/>
  <c r="E327" i="2"/>
  <c r="F419" i="2"/>
  <c r="D189" i="2"/>
  <c r="F281" i="2"/>
  <c r="D258" i="2"/>
  <c r="E51" i="2"/>
  <c r="E171" i="2"/>
  <c r="D171" i="2"/>
  <c r="E539" i="2"/>
  <c r="E508" i="2"/>
  <c r="E370" i="2"/>
  <c r="D347" i="2"/>
  <c r="F232" i="2"/>
  <c r="D94" i="2"/>
  <c r="E278" i="2"/>
  <c r="D511" i="2"/>
  <c r="E396" i="2"/>
  <c r="D327" i="2"/>
  <c r="D74" i="2"/>
  <c r="F120" i="2"/>
  <c r="D235" i="2"/>
  <c r="D51" i="2"/>
  <c r="D102" i="2"/>
  <c r="F539" i="2"/>
  <c r="D416" i="2"/>
  <c r="F416" i="2"/>
  <c r="D393" i="2"/>
  <c r="F71" i="2"/>
  <c r="F140" i="2"/>
  <c r="D25" i="2"/>
  <c r="D580" i="2"/>
  <c r="D465" i="2"/>
  <c r="F373" i="2"/>
  <c r="F143" i="2"/>
  <c r="E143" i="2"/>
  <c r="E120" i="2"/>
  <c r="E33" i="2"/>
  <c r="F462" i="2"/>
  <c r="D485" i="2"/>
  <c r="F439" i="2"/>
  <c r="E255" i="2"/>
  <c r="F94" i="2"/>
  <c r="F25" i="2"/>
  <c r="E580" i="2"/>
  <c r="D534" i="2"/>
  <c r="D350" i="2"/>
  <c r="E212" i="2"/>
  <c r="D212" i="2"/>
  <c r="F189" i="2"/>
  <c r="E79" i="2"/>
  <c r="D79" i="2"/>
  <c r="D194" i="2"/>
  <c r="F79" i="2"/>
  <c r="D217" i="2"/>
  <c r="D125" i="2"/>
  <c r="F194" i="2"/>
  <c r="F125" i="2"/>
  <c r="E263" i="2"/>
  <c r="E286" i="2"/>
  <c r="E125" i="2"/>
  <c r="E217" i="2"/>
  <c r="E194" i="2"/>
  <c r="E148" i="2"/>
  <c r="D286" i="2"/>
  <c r="D148" i="2"/>
  <c r="D263" i="2"/>
  <c r="E424" i="2"/>
  <c r="D562" i="2"/>
  <c r="E240" i="2"/>
  <c r="D531" i="2"/>
  <c r="F324" i="2"/>
  <c r="D508" i="2"/>
  <c r="E163" i="2"/>
  <c r="D163" i="2"/>
  <c r="E25" i="2"/>
  <c r="E442" i="2"/>
  <c r="F488" i="2"/>
  <c r="D419" i="2"/>
  <c r="D281" i="2"/>
  <c r="D97" i="2"/>
  <c r="E258" i="2"/>
  <c r="E56" i="2"/>
  <c r="F286" i="2"/>
  <c r="F355" i="2"/>
  <c r="F424" i="2"/>
  <c r="E562" i="2"/>
  <c r="F217" i="2"/>
  <c r="F347" i="2"/>
  <c r="E393" i="2"/>
  <c r="F370" i="2"/>
  <c r="E117" i="2"/>
  <c r="D140" i="2"/>
  <c r="E209" i="2"/>
  <c r="E2" i="2"/>
  <c r="F442" i="2"/>
  <c r="F327" i="2"/>
  <c r="D488" i="2"/>
  <c r="F258" i="2"/>
  <c r="D166" i="2"/>
  <c r="D304" i="2"/>
  <c r="F240" i="2"/>
  <c r="F33" i="2"/>
  <c r="F508" i="2"/>
  <c r="D324" i="2"/>
  <c r="E439" i="2"/>
  <c r="D71" i="2"/>
  <c r="F186" i="2"/>
  <c r="F209" i="2"/>
  <c r="F2" i="2"/>
  <c r="F580" i="2"/>
  <c r="F396" i="2"/>
  <c r="D557" i="2"/>
  <c r="E74" i="2"/>
  <c r="E235" i="2"/>
  <c r="E304" i="2"/>
  <c r="F171" i="2"/>
  <c r="F56" i="2"/>
  <c r="D378" i="2"/>
  <c r="D577" i="2"/>
  <c r="D370" i="2"/>
  <c r="F531" i="2"/>
  <c r="F117" i="2"/>
  <c r="D255" i="2"/>
  <c r="E232" i="2"/>
  <c r="D48" i="2"/>
  <c r="F557" i="2"/>
  <c r="E465" i="2"/>
  <c r="E350" i="2"/>
  <c r="F212" i="2"/>
  <c r="F97" i="2"/>
  <c r="F304" i="2"/>
  <c r="F102" i="2"/>
  <c r="D33" i="2"/>
  <c r="F148" i="2"/>
  <c r="E378" i="2"/>
  <c r="D447" i="2"/>
  <c r="D516" i="2"/>
  <c r="D585" i="2"/>
  <c r="F263" i="2"/>
  <c r="F393" i="2"/>
  <c r="E416" i="2"/>
  <c r="F485" i="2"/>
  <c r="D186" i="2"/>
  <c r="D209" i="2"/>
  <c r="D278" i="2"/>
  <c r="E48" i="2"/>
  <c r="D373" i="2"/>
  <c r="E534" i="2"/>
  <c r="E419" i="2"/>
  <c r="E281" i="2"/>
  <c r="E166" i="2"/>
  <c r="D28" i="2"/>
  <c r="D309" i="2"/>
  <c r="E511" i="2"/>
  <c r="D396" i="2"/>
  <c r="E488" i="2"/>
  <c r="F166" i="2"/>
  <c r="F235" i="2"/>
  <c r="E28" i="2"/>
  <c r="E309" i="2"/>
  <c r="D462" i="2"/>
  <c r="F577" i="2"/>
  <c r="D439" i="2"/>
  <c r="E71" i="2"/>
  <c r="E140" i="2"/>
  <c r="D117" i="2"/>
  <c r="F350" i="2"/>
  <c r="F465" i="2"/>
  <c r="E557" i="2"/>
  <c r="D143" i="2"/>
  <c r="D120" i="2"/>
  <c r="F309" i="2"/>
  <c r="E102" i="2"/>
  <c r="K1342" i="1"/>
  <c r="I1351" i="1"/>
  <c r="G1351" i="1"/>
  <c r="I1369" i="1"/>
  <c r="G1387" i="1"/>
  <c r="A3" i="2"/>
  <c r="K1360" i="1"/>
  <c r="E634" i="2" l="1"/>
  <c r="E637" i="2" s="1"/>
  <c r="D641" i="2"/>
  <c r="F634" i="2"/>
  <c r="F637" i="2" s="1"/>
  <c r="D634" i="2"/>
  <c r="F609" i="2"/>
  <c r="F613" i="2"/>
  <c r="F610" i="2"/>
  <c r="D619" i="2"/>
  <c r="D613" i="2"/>
  <c r="D620" i="2"/>
  <c r="D616" i="2"/>
  <c r="D612" i="2"/>
  <c r="F612" i="2"/>
  <c r="E613" i="2"/>
  <c r="D617" i="2"/>
  <c r="E612" i="2"/>
  <c r="D610" i="2"/>
  <c r="E610" i="2"/>
  <c r="D609" i="2"/>
  <c r="E609" i="2"/>
  <c r="F521" i="2"/>
  <c r="F337" i="2"/>
  <c r="F336" i="2"/>
  <c r="E521" i="2"/>
  <c r="E520" i="2"/>
  <c r="E589" i="2"/>
  <c r="D544" i="2"/>
  <c r="D543" i="2"/>
  <c r="F493" i="2"/>
  <c r="F498" i="2" s="1"/>
  <c r="D474" i="2"/>
  <c r="F520" i="2"/>
  <c r="F382" i="2"/>
  <c r="D429" i="2"/>
  <c r="D406" i="2"/>
  <c r="E566" i="2"/>
  <c r="E383" i="2"/>
  <c r="E518" i="2"/>
  <c r="E428" i="2"/>
  <c r="E406" i="2"/>
  <c r="F406" i="2"/>
  <c r="D336" i="2"/>
  <c r="D475" i="2"/>
  <c r="D333" i="2"/>
  <c r="D359" i="2"/>
  <c r="F333" i="2"/>
  <c r="F429" i="2"/>
  <c r="D334" i="2"/>
  <c r="D356" i="2"/>
  <c r="D472" i="2"/>
  <c r="D344" i="2"/>
  <c r="E337" i="2"/>
  <c r="E452" i="2"/>
  <c r="D337" i="2"/>
  <c r="E543" i="2"/>
  <c r="E590" i="2"/>
  <c r="F563" i="2"/>
  <c r="E517" i="2"/>
  <c r="D471" i="2"/>
  <c r="D360" i="2"/>
  <c r="E334" i="2"/>
  <c r="F566" i="2"/>
  <c r="D340" i="2"/>
  <c r="E541" i="2"/>
  <c r="E448" i="2"/>
  <c r="D566" i="2"/>
  <c r="F586" i="2"/>
  <c r="E451" i="2"/>
  <c r="F451" i="2"/>
  <c r="D594" i="2"/>
  <c r="D540" i="2"/>
  <c r="E540" i="2"/>
  <c r="D413" i="2"/>
  <c r="F564" i="2"/>
  <c r="E356" i="2"/>
  <c r="D343" i="2"/>
  <c r="D402" i="2"/>
  <c r="E544" i="2"/>
  <c r="D341" i="2"/>
  <c r="E336" i="2"/>
  <c r="F403" i="2"/>
  <c r="F587" i="2"/>
  <c r="D493" i="2"/>
  <c r="E333" i="2"/>
  <c r="F452" i="2"/>
  <c r="F383" i="2"/>
  <c r="D428" i="2"/>
  <c r="F405" i="2"/>
  <c r="E449" i="2"/>
  <c r="E127" i="2"/>
  <c r="D541" i="2"/>
  <c r="D357" i="2"/>
  <c r="D550" i="2"/>
  <c r="E357" i="2"/>
  <c r="E359" i="2"/>
  <c r="D405" i="2"/>
  <c r="F590" i="2"/>
  <c r="E493" i="2"/>
  <c r="E495" i="2" s="1"/>
  <c r="F402" i="2"/>
  <c r="E360" i="2"/>
  <c r="F589" i="2"/>
  <c r="F517" i="2"/>
  <c r="D524" i="2"/>
  <c r="D426" i="2"/>
  <c r="F425" i="2"/>
  <c r="F428" i="2"/>
  <c r="F426" i="2"/>
  <c r="E35" i="2"/>
  <c r="F242" i="2"/>
  <c r="F173" i="2"/>
  <c r="F380" i="2"/>
  <c r="F475" i="2"/>
  <c r="D425" i="2"/>
  <c r="F448" i="2"/>
  <c r="E586" i="2"/>
  <c r="F449" i="2"/>
  <c r="E380" i="2"/>
  <c r="E425" i="2"/>
  <c r="E567" i="2"/>
  <c r="E471" i="2"/>
  <c r="D412" i="2"/>
  <c r="D567" i="2"/>
  <c r="F379" i="2"/>
  <c r="D435" i="2"/>
  <c r="F474" i="2"/>
  <c r="D564" i="2"/>
  <c r="D586" i="2"/>
  <c r="D459" i="2"/>
  <c r="F472" i="2"/>
  <c r="D455" i="2"/>
  <c r="F58" i="2"/>
  <c r="F471" i="2"/>
  <c r="E587" i="2"/>
  <c r="D573" i="2"/>
  <c r="D570" i="2"/>
  <c r="D436" i="2"/>
  <c r="D551" i="2"/>
  <c r="D409" i="2"/>
  <c r="D482" i="2"/>
  <c r="E472" i="2"/>
  <c r="D451" i="2"/>
  <c r="E564" i="2"/>
  <c r="E382" i="2"/>
  <c r="D432" i="2"/>
  <c r="D448" i="2"/>
  <c r="D478" i="2"/>
  <c r="D563" i="2"/>
  <c r="E429" i="2"/>
  <c r="E475" i="2"/>
  <c r="E173" i="2"/>
  <c r="E288" i="2"/>
  <c r="E474" i="2"/>
  <c r="E402" i="2"/>
  <c r="E405" i="2"/>
  <c r="D367" i="2"/>
  <c r="E563" i="2"/>
  <c r="E426" i="2"/>
  <c r="D458" i="2"/>
  <c r="D481" i="2"/>
  <c r="D574" i="2"/>
  <c r="D479" i="2"/>
  <c r="E403" i="2"/>
  <c r="D380" i="2"/>
  <c r="D433" i="2"/>
  <c r="D366" i="2"/>
  <c r="F334" i="2"/>
  <c r="E379" i="2"/>
  <c r="D452" i="2"/>
  <c r="E81" i="2"/>
  <c r="D364" i="2"/>
  <c r="D386" i="2"/>
  <c r="E265" i="2"/>
  <c r="F360" i="2"/>
  <c r="F359" i="2"/>
  <c r="D456" i="2"/>
  <c r="D363" i="2"/>
  <c r="F357" i="2"/>
  <c r="F356" i="2"/>
  <c r="D528" i="2"/>
  <c r="D521" i="2"/>
  <c r="D520" i="2"/>
  <c r="D525" i="2"/>
  <c r="D527" i="2"/>
  <c r="D410" i="2"/>
  <c r="F541" i="2"/>
  <c r="D517" i="2"/>
  <c r="E196" i="2"/>
  <c r="D403" i="2"/>
  <c r="F544" i="2"/>
  <c r="D548" i="2"/>
  <c r="E311" i="2"/>
  <c r="D311" i="2"/>
  <c r="D318" i="2"/>
  <c r="E104" i="2"/>
  <c r="D114" i="2"/>
  <c r="D107" i="2"/>
  <c r="E291" i="2"/>
  <c r="F291" i="2"/>
  <c r="F222" i="2"/>
  <c r="E106" i="2"/>
  <c r="D110" i="2"/>
  <c r="D103" i="2"/>
  <c r="F149" i="2"/>
  <c r="F287" i="2"/>
  <c r="D34" i="2"/>
  <c r="D41" i="2"/>
  <c r="E150" i="2"/>
  <c r="F543" i="2"/>
  <c r="D35" i="2"/>
  <c r="D42" i="2"/>
  <c r="E242" i="2"/>
  <c r="D180" i="2"/>
  <c r="D173" i="2"/>
  <c r="F61" i="2"/>
  <c r="F176" i="2"/>
  <c r="D38" i="2"/>
  <c r="D45" i="2"/>
  <c r="E314" i="2"/>
  <c r="F152" i="2"/>
  <c r="E241" i="2"/>
  <c r="D229" i="2"/>
  <c r="D222" i="2"/>
  <c r="F221" i="2"/>
  <c r="D136" i="2"/>
  <c r="D129" i="2"/>
  <c r="F264" i="2"/>
  <c r="F311" i="2"/>
  <c r="D111" i="2"/>
  <c r="D104" i="2"/>
  <c r="D65" i="2"/>
  <c r="D58" i="2"/>
  <c r="E107" i="2"/>
  <c r="D275" i="2"/>
  <c r="D268" i="2"/>
  <c r="E313" i="2"/>
  <c r="D290" i="2"/>
  <c r="D297" i="2"/>
  <c r="D267" i="2"/>
  <c r="D274" i="2"/>
  <c r="F198" i="2"/>
  <c r="D198" i="2"/>
  <c r="D205" i="2"/>
  <c r="F129" i="2"/>
  <c r="E218" i="2"/>
  <c r="F241" i="2"/>
  <c r="D390" i="2"/>
  <c r="D571" i="2"/>
  <c r="D597" i="2"/>
  <c r="F104" i="2"/>
  <c r="D288" i="2"/>
  <c r="D295" i="2"/>
  <c r="F196" i="2"/>
  <c r="D249" i="2"/>
  <c r="D242" i="2"/>
  <c r="E58" i="2"/>
  <c r="D68" i="2"/>
  <c r="D61" i="2"/>
  <c r="E84" i="2"/>
  <c r="D175" i="2"/>
  <c r="D182" i="2"/>
  <c r="F290" i="2"/>
  <c r="E152" i="2"/>
  <c r="E290" i="2"/>
  <c r="E244" i="2"/>
  <c r="D64" i="2"/>
  <c r="D57" i="2"/>
  <c r="D310" i="2"/>
  <c r="D317" i="2"/>
  <c r="E172" i="2"/>
  <c r="D202" i="2"/>
  <c r="D195" i="2"/>
  <c r="D248" i="2"/>
  <c r="D241" i="2"/>
  <c r="F126" i="2"/>
  <c r="F540" i="2"/>
  <c r="D383" i="2"/>
  <c r="D590" i="2"/>
  <c r="F219" i="2"/>
  <c r="D219" i="2"/>
  <c r="D226" i="2"/>
  <c r="F127" i="2"/>
  <c r="D265" i="2"/>
  <c r="D272" i="2"/>
  <c r="E245" i="2"/>
  <c r="E268" i="2"/>
  <c r="F199" i="2"/>
  <c r="E130" i="2"/>
  <c r="D91" i="2"/>
  <c r="D84" i="2"/>
  <c r="F60" i="2"/>
  <c r="E175" i="2"/>
  <c r="F313" i="2"/>
  <c r="F37" i="2"/>
  <c r="D320" i="2"/>
  <c r="D313" i="2"/>
  <c r="F310" i="2"/>
  <c r="D87" i="2"/>
  <c r="D80" i="2"/>
  <c r="D294" i="2"/>
  <c r="D287" i="2"/>
  <c r="E264" i="2"/>
  <c r="F80" i="2"/>
  <c r="F265" i="2"/>
  <c r="D389" i="2"/>
  <c r="D596" i="2"/>
  <c r="D134" i="2"/>
  <c r="D127" i="2"/>
  <c r="E219" i="2"/>
  <c r="D81" i="2"/>
  <c r="D88" i="2"/>
  <c r="F288" i="2"/>
  <c r="E61" i="2"/>
  <c r="E222" i="2"/>
  <c r="F153" i="2"/>
  <c r="F84" i="2"/>
  <c r="D176" i="2"/>
  <c r="D183" i="2"/>
  <c r="E57" i="2"/>
  <c r="E195" i="2"/>
  <c r="F218" i="2"/>
  <c r="E80" i="2"/>
  <c r="E34" i="2"/>
  <c r="D547" i="2"/>
  <c r="D382" i="2"/>
  <c r="D589" i="2"/>
  <c r="D150" i="2"/>
  <c r="D157" i="2"/>
  <c r="D203" i="2"/>
  <c r="D196" i="2"/>
  <c r="F107" i="2"/>
  <c r="F245" i="2"/>
  <c r="E38" i="2"/>
  <c r="F38" i="2"/>
  <c r="D244" i="2"/>
  <c r="D251" i="2"/>
  <c r="F195" i="2"/>
  <c r="D160" i="2"/>
  <c r="D153" i="2"/>
  <c r="D206" i="2"/>
  <c r="D199" i="2"/>
  <c r="E221" i="2"/>
  <c r="E149" i="2"/>
  <c r="F172" i="2"/>
  <c r="D449" i="2"/>
  <c r="D518" i="2"/>
  <c r="D587" i="2"/>
  <c r="F150" i="2"/>
  <c r="F35" i="2"/>
  <c r="D245" i="2"/>
  <c r="D252" i="2"/>
  <c r="D298" i="2"/>
  <c r="D291" i="2"/>
  <c r="D221" i="2"/>
  <c r="D228" i="2"/>
  <c r="E198" i="2"/>
  <c r="E129" i="2"/>
  <c r="E267" i="2"/>
  <c r="F267" i="2"/>
  <c r="D83" i="2"/>
  <c r="D90" i="2"/>
  <c r="F34" i="2"/>
  <c r="E103" i="2"/>
  <c r="D379" i="2"/>
  <c r="F518" i="2"/>
  <c r="D593" i="2"/>
  <c r="F314" i="2"/>
  <c r="E176" i="2"/>
  <c r="E199" i="2"/>
  <c r="E60" i="2"/>
  <c r="D152" i="2"/>
  <c r="D159" i="2"/>
  <c r="F83" i="2"/>
  <c r="F175" i="2"/>
  <c r="D113" i="2"/>
  <c r="D106" i="2"/>
  <c r="E83" i="2"/>
  <c r="E287" i="2"/>
  <c r="F103" i="2"/>
  <c r="D133" i="2"/>
  <c r="D126" i="2"/>
  <c r="D264" i="2"/>
  <c r="D271" i="2"/>
  <c r="E126" i="2"/>
  <c r="D387" i="2"/>
  <c r="F81" i="2"/>
  <c r="D314" i="2"/>
  <c r="D321" i="2"/>
  <c r="E153" i="2"/>
  <c r="F130" i="2"/>
  <c r="D130" i="2"/>
  <c r="D137" i="2"/>
  <c r="F268" i="2"/>
  <c r="F106" i="2"/>
  <c r="F244" i="2"/>
  <c r="D67" i="2"/>
  <c r="D60" i="2"/>
  <c r="D37" i="2"/>
  <c r="D44" i="2"/>
  <c r="E37" i="2"/>
  <c r="F57" i="2"/>
  <c r="D179" i="2"/>
  <c r="D172" i="2"/>
  <c r="D225" i="2"/>
  <c r="D218" i="2"/>
  <c r="E310" i="2"/>
  <c r="D156" i="2"/>
  <c r="D149" i="2"/>
  <c r="A4" i="2"/>
  <c r="D3" i="2"/>
  <c r="E3" i="2"/>
  <c r="F3" i="2"/>
  <c r="F611" i="2" l="1"/>
  <c r="F614" i="2" s="1"/>
  <c r="J604" i="2" s="1"/>
  <c r="D637" i="2"/>
  <c r="D644" i="2"/>
  <c r="J627" i="2"/>
  <c r="F638" i="2"/>
  <c r="K627" i="2" s="1"/>
  <c r="J626" i="2"/>
  <c r="E638" i="2"/>
  <c r="K626" i="2" s="1"/>
  <c r="D618" i="2"/>
  <c r="E611" i="2"/>
  <c r="E614" i="2" s="1"/>
  <c r="J603" i="2" s="1"/>
  <c r="D611" i="2"/>
  <c r="D614" i="2" s="1"/>
  <c r="D358" i="2"/>
  <c r="D361" i="2" s="1"/>
  <c r="F497" i="2"/>
  <c r="F494" i="2"/>
  <c r="F495" i="2"/>
  <c r="E519" i="2"/>
  <c r="E522" i="2" s="1"/>
  <c r="E523" i="2" s="1"/>
  <c r="K511" i="2" s="1"/>
  <c r="D335" i="2"/>
  <c r="D338" i="2" s="1"/>
  <c r="F335" i="2"/>
  <c r="F338" i="2" s="1"/>
  <c r="J328" i="2" s="1"/>
  <c r="E450" i="2"/>
  <c r="E453" i="2" s="1"/>
  <c r="J442" i="2" s="1"/>
  <c r="F565" i="2"/>
  <c r="F568" i="2" s="1"/>
  <c r="J558" i="2" s="1"/>
  <c r="D473" i="2"/>
  <c r="D476" i="2" s="1"/>
  <c r="E588" i="2"/>
  <c r="E591" i="2" s="1"/>
  <c r="J580" i="2" s="1"/>
  <c r="F519" i="2"/>
  <c r="F522" i="2" s="1"/>
  <c r="J512" i="2" s="1"/>
  <c r="E335" i="2"/>
  <c r="E338" i="2" s="1"/>
  <c r="E339" i="2" s="1"/>
  <c r="K327" i="2" s="1"/>
  <c r="D427" i="2"/>
  <c r="D430" i="2" s="1"/>
  <c r="D595" i="2"/>
  <c r="D158" i="2"/>
  <c r="D404" i="2"/>
  <c r="D407" i="2" s="1"/>
  <c r="D542" i="2"/>
  <c r="D545" i="2" s="1"/>
  <c r="J533" i="2" s="1"/>
  <c r="F404" i="2"/>
  <c r="F407" i="2" s="1"/>
  <c r="F408" i="2" s="1"/>
  <c r="K397" i="2" s="1"/>
  <c r="E542" i="2"/>
  <c r="E545" i="2" s="1"/>
  <c r="E546" i="2" s="1"/>
  <c r="K534" i="2" s="1"/>
  <c r="D342" i="2"/>
  <c r="E358" i="2"/>
  <c r="E361" i="2" s="1"/>
  <c r="J350" i="2" s="1"/>
  <c r="F588" i="2"/>
  <c r="F591" i="2" s="1"/>
  <c r="F592" i="2" s="1"/>
  <c r="K581" i="2" s="1"/>
  <c r="E197" i="2"/>
  <c r="E200" i="2" s="1"/>
  <c r="E201" i="2" s="1"/>
  <c r="K189" i="2" s="1"/>
  <c r="E497" i="2"/>
  <c r="D502" i="2"/>
  <c r="F427" i="2"/>
  <c r="F430" i="2" s="1"/>
  <c r="J420" i="2" s="1"/>
  <c r="E128" i="2"/>
  <c r="E131" i="2" s="1"/>
  <c r="J120" i="2" s="1"/>
  <c r="E498" i="2"/>
  <c r="E82" i="2"/>
  <c r="E85" i="2" s="1"/>
  <c r="E86" i="2" s="1"/>
  <c r="K74" i="2" s="1"/>
  <c r="F542" i="2"/>
  <c r="F545" i="2" s="1"/>
  <c r="J535" i="2" s="1"/>
  <c r="D498" i="2"/>
  <c r="F450" i="2"/>
  <c r="F453" i="2" s="1"/>
  <c r="F454" i="2" s="1"/>
  <c r="K443" i="2" s="1"/>
  <c r="E494" i="2"/>
  <c r="E496" i="2" s="1"/>
  <c r="E499" i="2" s="1"/>
  <c r="D504" i="2"/>
  <c r="D495" i="2"/>
  <c r="D494" i="2"/>
  <c r="D497" i="2"/>
  <c r="D501" i="2"/>
  <c r="D505" i="2"/>
  <c r="D549" i="2"/>
  <c r="E404" i="2"/>
  <c r="E407" i="2" s="1"/>
  <c r="E408" i="2" s="1"/>
  <c r="K396" i="2" s="1"/>
  <c r="E473" i="2"/>
  <c r="E476" i="2" s="1"/>
  <c r="J465" i="2" s="1"/>
  <c r="F473" i="2"/>
  <c r="F476" i="2" s="1"/>
  <c r="J466" i="2" s="1"/>
  <c r="D181" i="2"/>
  <c r="D526" i="2"/>
  <c r="E381" i="2"/>
  <c r="E384" i="2" s="1"/>
  <c r="E385" i="2" s="1"/>
  <c r="K373" i="2" s="1"/>
  <c r="E36" i="2"/>
  <c r="E39" i="2" s="1"/>
  <c r="E40" i="2" s="1"/>
  <c r="K28" i="2" s="1"/>
  <c r="D457" i="2"/>
  <c r="D128" i="2"/>
  <c r="D131" i="2" s="1"/>
  <c r="J119" i="2" s="1"/>
  <c r="D319" i="2"/>
  <c r="D227" i="2"/>
  <c r="D135" i="2"/>
  <c r="F174" i="2"/>
  <c r="F177" i="2" s="1"/>
  <c r="J167" i="2" s="1"/>
  <c r="E289" i="2"/>
  <c r="E292" i="2" s="1"/>
  <c r="J281" i="2" s="1"/>
  <c r="D565" i="2"/>
  <c r="D568" i="2" s="1"/>
  <c r="D569" i="2" s="1"/>
  <c r="K556" i="2" s="1"/>
  <c r="E427" i="2"/>
  <c r="E430" i="2" s="1"/>
  <c r="E431" i="2" s="1"/>
  <c r="K419" i="2" s="1"/>
  <c r="F381" i="2"/>
  <c r="F384" i="2" s="1"/>
  <c r="J374" i="2" s="1"/>
  <c r="F243" i="2"/>
  <c r="F246" i="2" s="1"/>
  <c r="J236" i="2" s="1"/>
  <c r="D411" i="2"/>
  <c r="D174" i="2"/>
  <c r="D177" i="2" s="1"/>
  <c r="J165" i="2" s="1"/>
  <c r="F59" i="2"/>
  <c r="F62" i="2" s="1"/>
  <c r="J52" i="2" s="1"/>
  <c r="D480" i="2"/>
  <c r="F358" i="2"/>
  <c r="F361" i="2" s="1"/>
  <c r="J351" i="2" s="1"/>
  <c r="D588" i="2"/>
  <c r="D273" i="2"/>
  <c r="D450" i="2"/>
  <c r="E565" i="2"/>
  <c r="E568" i="2" s="1"/>
  <c r="E569" i="2" s="1"/>
  <c r="K557" i="2" s="1"/>
  <c r="D89" i="2"/>
  <c r="D572" i="2"/>
  <c r="D381" i="2"/>
  <c r="D384" i="2" s="1"/>
  <c r="E151" i="2"/>
  <c r="E154" i="2" s="1"/>
  <c r="E155" i="2" s="1"/>
  <c r="K143" i="2" s="1"/>
  <c r="E243" i="2"/>
  <c r="E246" i="2" s="1"/>
  <c r="D112" i="2"/>
  <c r="F197" i="2"/>
  <c r="F200" i="2" s="1"/>
  <c r="F201" i="2" s="1"/>
  <c r="K190" i="2" s="1"/>
  <c r="D36" i="2"/>
  <c r="D39" i="2" s="1"/>
  <c r="D388" i="2"/>
  <c r="D250" i="2"/>
  <c r="E266" i="2"/>
  <c r="E269" i="2" s="1"/>
  <c r="J258" i="2" s="1"/>
  <c r="D197" i="2"/>
  <c r="D200" i="2" s="1"/>
  <c r="J188" i="2" s="1"/>
  <c r="D204" i="2"/>
  <c r="D296" i="2"/>
  <c r="E174" i="2"/>
  <c r="E177" i="2" s="1"/>
  <c r="D519" i="2"/>
  <c r="D365" i="2"/>
  <c r="F36" i="2"/>
  <c r="F39" i="2" s="1"/>
  <c r="F40" i="2" s="1"/>
  <c r="K29" i="2" s="1"/>
  <c r="D434" i="2"/>
  <c r="F312" i="2"/>
  <c r="F315" i="2" s="1"/>
  <c r="J305" i="2" s="1"/>
  <c r="D312" i="2"/>
  <c r="D315" i="2" s="1"/>
  <c r="D59" i="2"/>
  <c r="D62" i="2" s="1"/>
  <c r="F105" i="2"/>
  <c r="F108" i="2" s="1"/>
  <c r="F289" i="2"/>
  <c r="F292" i="2" s="1"/>
  <c r="F293" i="2" s="1"/>
  <c r="K282" i="2" s="1"/>
  <c r="D289" i="2"/>
  <c r="D292" i="2" s="1"/>
  <c r="D293" i="2" s="1"/>
  <c r="K280" i="2" s="1"/>
  <c r="D266" i="2"/>
  <c r="D82" i="2"/>
  <c r="D85" i="2" s="1"/>
  <c r="E59" i="2"/>
  <c r="E62" i="2" s="1"/>
  <c r="F128" i="2"/>
  <c r="F131" i="2" s="1"/>
  <c r="F266" i="2"/>
  <c r="F269" i="2" s="1"/>
  <c r="F220" i="2"/>
  <c r="F223" i="2" s="1"/>
  <c r="E312" i="2"/>
  <c r="E315" i="2" s="1"/>
  <c r="D243" i="2"/>
  <c r="D220" i="2"/>
  <c r="E105" i="2"/>
  <c r="E108" i="2" s="1"/>
  <c r="F82" i="2"/>
  <c r="F85" i="2" s="1"/>
  <c r="D43" i="2"/>
  <c r="F151" i="2"/>
  <c r="F154" i="2" s="1"/>
  <c r="D105" i="2"/>
  <c r="D66" i="2"/>
  <c r="D151" i="2"/>
  <c r="E220" i="2"/>
  <c r="E223" i="2" s="1"/>
  <c r="A5" i="2"/>
  <c r="D4" i="2"/>
  <c r="E4" i="2"/>
  <c r="F4" i="2"/>
  <c r="F615" i="2" l="1"/>
  <c r="K604" i="2" s="1"/>
  <c r="J628" i="2"/>
  <c r="D645" i="2"/>
  <c r="K628" i="2" s="1"/>
  <c r="D638" i="2"/>
  <c r="K625" i="2" s="1"/>
  <c r="J625" i="2"/>
  <c r="D621" i="2"/>
  <c r="J605" i="2" s="1"/>
  <c r="E615" i="2"/>
  <c r="K603" i="2" s="1"/>
  <c r="J511" i="2"/>
  <c r="J602" i="2"/>
  <c r="D615" i="2"/>
  <c r="K602" i="2" s="1"/>
  <c r="F339" i="2"/>
  <c r="K328" i="2" s="1"/>
  <c r="F496" i="2"/>
  <c r="F499" i="2" s="1"/>
  <c r="F500" i="2" s="1"/>
  <c r="K489" i="2" s="1"/>
  <c r="E454" i="2"/>
  <c r="K442" i="2" s="1"/>
  <c r="F569" i="2"/>
  <c r="K558" i="2" s="1"/>
  <c r="D460" i="2"/>
  <c r="J444" i="2" s="1"/>
  <c r="J397" i="2"/>
  <c r="D546" i="2"/>
  <c r="K533" i="2" s="1"/>
  <c r="F523" i="2"/>
  <c r="K512" i="2" s="1"/>
  <c r="D598" i="2"/>
  <c r="J582" i="2" s="1"/>
  <c r="E592" i="2"/>
  <c r="K580" i="2" s="1"/>
  <c r="D529" i="2"/>
  <c r="D530" i="2" s="1"/>
  <c r="K513" i="2" s="1"/>
  <c r="J327" i="2"/>
  <c r="D345" i="2"/>
  <c r="D346" i="2" s="1"/>
  <c r="K329" i="2" s="1"/>
  <c r="J581" i="2"/>
  <c r="J534" i="2"/>
  <c r="E362" i="2"/>
  <c r="K350" i="2" s="1"/>
  <c r="E132" i="2"/>
  <c r="K120" i="2" s="1"/>
  <c r="E477" i="2"/>
  <c r="K465" i="2" s="1"/>
  <c r="J443" i="2"/>
  <c r="F431" i="2"/>
  <c r="K420" i="2" s="1"/>
  <c r="F477" i="2"/>
  <c r="K466" i="2" s="1"/>
  <c r="J189" i="2"/>
  <c r="D552" i="2"/>
  <c r="D553" i="2" s="1"/>
  <c r="K536" i="2" s="1"/>
  <c r="D496" i="2"/>
  <c r="D499" i="2" s="1"/>
  <c r="J487" i="2" s="1"/>
  <c r="D503" i="2"/>
  <c r="J396" i="2"/>
  <c r="D414" i="2"/>
  <c r="D415" i="2" s="1"/>
  <c r="K398" i="2" s="1"/>
  <c r="F546" i="2"/>
  <c r="K535" i="2" s="1"/>
  <c r="J74" i="2"/>
  <c r="J488" i="2"/>
  <c r="E500" i="2"/>
  <c r="K488" i="2" s="1"/>
  <c r="J28" i="2"/>
  <c r="J556" i="2"/>
  <c r="D391" i="2"/>
  <c r="D392" i="2" s="1"/>
  <c r="K375" i="2" s="1"/>
  <c r="J373" i="2"/>
  <c r="D437" i="2"/>
  <c r="D438" i="2" s="1"/>
  <c r="K421" i="2" s="1"/>
  <c r="D591" i="2"/>
  <c r="J579" i="2" s="1"/>
  <c r="D483" i="2"/>
  <c r="J467" i="2" s="1"/>
  <c r="F385" i="2"/>
  <c r="K374" i="2" s="1"/>
  <c r="E293" i="2"/>
  <c r="K281" i="2" s="1"/>
  <c r="F362" i="2"/>
  <c r="K351" i="2" s="1"/>
  <c r="F178" i="2"/>
  <c r="K167" i="2" s="1"/>
  <c r="F247" i="2"/>
  <c r="K236" i="2" s="1"/>
  <c r="J419" i="2"/>
  <c r="F63" i="2"/>
  <c r="K52" i="2" s="1"/>
  <c r="D178" i="2"/>
  <c r="K165" i="2" s="1"/>
  <c r="D368" i="2"/>
  <c r="D369" i="2" s="1"/>
  <c r="K352" i="2" s="1"/>
  <c r="J143" i="2"/>
  <c r="D575" i="2"/>
  <c r="J559" i="2" s="1"/>
  <c r="J557" i="2"/>
  <c r="D453" i="2"/>
  <c r="J441" i="2" s="1"/>
  <c r="D132" i="2"/>
  <c r="K119" i="2" s="1"/>
  <c r="F316" i="2"/>
  <c r="K305" i="2" s="1"/>
  <c r="E270" i="2"/>
  <c r="K258" i="2" s="1"/>
  <c r="D201" i="2"/>
  <c r="K188" i="2" s="1"/>
  <c r="D276" i="2"/>
  <c r="J260" i="2" s="1"/>
  <c r="J29" i="2"/>
  <c r="D207" i="2"/>
  <c r="J235" i="2"/>
  <c r="E247" i="2"/>
  <c r="K235" i="2" s="1"/>
  <c r="J190" i="2"/>
  <c r="E178" i="2"/>
  <c r="K166" i="2" s="1"/>
  <c r="J166" i="2"/>
  <c r="D522" i="2"/>
  <c r="J510" i="2" s="1"/>
  <c r="D269" i="2"/>
  <c r="J257" i="2" s="1"/>
  <c r="D184" i="2"/>
  <c r="D185" i="2" s="1"/>
  <c r="K168" i="2" s="1"/>
  <c r="J280" i="2"/>
  <c r="D46" i="2"/>
  <c r="D47" i="2" s="1"/>
  <c r="K30" i="2" s="1"/>
  <c r="D299" i="2"/>
  <c r="J73" i="2"/>
  <c r="D86" i="2"/>
  <c r="K73" i="2" s="1"/>
  <c r="J98" i="2"/>
  <c r="F109" i="2"/>
  <c r="K98" i="2" s="1"/>
  <c r="J282" i="2"/>
  <c r="J121" i="2"/>
  <c r="F132" i="2"/>
  <c r="K121" i="2" s="1"/>
  <c r="D40" i="2"/>
  <c r="K27" i="2" s="1"/>
  <c r="J27" i="2"/>
  <c r="J303" i="2"/>
  <c r="D316" i="2"/>
  <c r="K303" i="2" s="1"/>
  <c r="J75" i="2"/>
  <c r="F86" i="2"/>
  <c r="K75" i="2" s="1"/>
  <c r="E224" i="2"/>
  <c r="K212" i="2" s="1"/>
  <c r="J212" i="2"/>
  <c r="D108" i="2"/>
  <c r="D115" i="2"/>
  <c r="J97" i="2"/>
  <c r="E109" i="2"/>
  <c r="K97" i="2" s="1"/>
  <c r="D69" i="2"/>
  <c r="J213" i="2"/>
  <c r="F224" i="2"/>
  <c r="K213" i="2" s="1"/>
  <c r="D230" i="2"/>
  <c r="D223" i="2"/>
  <c r="D161" i="2"/>
  <c r="D154" i="2"/>
  <c r="F155" i="2"/>
  <c r="K144" i="2" s="1"/>
  <c r="J144" i="2"/>
  <c r="D92" i="2"/>
  <c r="E316" i="2"/>
  <c r="K304" i="2" s="1"/>
  <c r="J304" i="2"/>
  <c r="E63" i="2"/>
  <c r="K51" i="2" s="1"/>
  <c r="J51" i="2"/>
  <c r="J50" i="2"/>
  <c r="D63" i="2"/>
  <c r="K50" i="2" s="1"/>
  <c r="D138" i="2"/>
  <c r="D322" i="2"/>
  <c r="D253" i="2"/>
  <c r="D246" i="2"/>
  <c r="F270" i="2"/>
  <c r="K259" i="2" s="1"/>
  <c r="J259" i="2"/>
  <c r="J464" i="2"/>
  <c r="D477" i="2"/>
  <c r="K464" i="2" s="1"/>
  <c r="J418" i="2"/>
  <c r="D431" i="2"/>
  <c r="K418" i="2" s="1"/>
  <c r="J395" i="2"/>
  <c r="D408" i="2"/>
  <c r="K395" i="2" s="1"/>
  <c r="J372" i="2"/>
  <c r="D385" i="2"/>
  <c r="K372" i="2" s="1"/>
  <c r="J349" i="2"/>
  <c r="D362" i="2"/>
  <c r="K349" i="2" s="1"/>
  <c r="J326" i="2"/>
  <c r="D339" i="2"/>
  <c r="K326" i="2" s="1"/>
  <c r="A6" i="2"/>
  <c r="D5" i="2"/>
  <c r="E5" i="2"/>
  <c r="F5" i="2"/>
  <c r="D622" i="2" l="1"/>
  <c r="K605" i="2" s="1"/>
  <c r="D461" i="2"/>
  <c r="K444" i="2" s="1"/>
  <c r="J489" i="2"/>
  <c r="D599" i="2"/>
  <c r="K582" i="2" s="1"/>
  <c r="J513" i="2"/>
  <c r="J329" i="2"/>
  <c r="D506" i="2"/>
  <c r="J490" i="2" s="1"/>
  <c r="D500" i="2"/>
  <c r="K487" i="2" s="1"/>
  <c r="J375" i="2"/>
  <c r="J536" i="2"/>
  <c r="D484" i="2"/>
  <c r="K467" i="2" s="1"/>
  <c r="J398" i="2"/>
  <c r="J352" i="2"/>
  <c r="D592" i="2"/>
  <c r="K579" i="2" s="1"/>
  <c r="J421" i="2"/>
  <c r="D576" i="2"/>
  <c r="K559" i="2" s="1"/>
  <c r="D523" i="2"/>
  <c r="K510" i="2" s="1"/>
  <c r="D270" i="2"/>
  <c r="K257" i="2" s="1"/>
  <c r="D277" i="2"/>
  <c r="K260" i="2" s="1"/>
  <c r="D454" i="2"/>
  <c r="K441" i="2" s="1"/>
  <c r="D208" i="2"/>
  <c r="K191" i="2" s="1"/>
  <c r="J191" i="2"/>
  <c r="J168" i="2"/>
  <c r="J30" i="2"/>
  <c r="J283" i="2"/>
  <c r="D300" i="2"/>
  <c r="K283" i="2" s="1"/>
  <c r="J53" i="2"/>
  <c r="D70" i="2"/>
  <c r="K53" i="2" s="1"/>
  <c r="D93" i="2"/>
  <c r="K76" i="2" s="1"/>
  <c r="J76" i="2"/>
  <c r="D116" i="2"/>
  <c r="K99" i="2" s="1"/>
  <c r="J99" i="2"/>
  <c r="D254" i="2"/>
  <c r="K237" i="2" s="1"/>
  <c r="J237" i="2"/>
  <c r="J96" i="2"/>
  <c r="D109" i="2"/>
  <c r="K96" i="2" s="1"/>
  <c r="J306" i="2"/>
  <c r="D323" i="2"/>
  <c r="K306" i="2" s="1"/>
  <c r="J145" i="2"/>
  <c r="D162" i="2"/>
  <c r="K145" i="2" s="1"/>
  <c r="J234" i="2"/>
  <c r="D247" i="2"/>
  <c r="K234" i="2" s="1"/>
  <c r="D155" i="2"/>
  <c r="K142" i="2" s="1"/>
  <c r="J142" i="2"/>
  <c r="D139" i="2"/>
  <c r="K122" i="2" s="1"/>
  <c r="J122" i="2"/>
  <c r="J211" i="2"/>
  <c r="D224" i="2"/>
  <c r="K211" i="2" s="1"/>
  <c r="J214" i="2"/>
  <c r="D231" i="2"/>
  <c r="K214" i="2" s="1"/>
  <c r="A7" i="2"/>
  <c r="D6" i="2"/>
  <c r="E6" i="2"/>
  <c r="F6" i="2"/>
  <c r="D507" i="2" l="1"/>
  <c r="K490" i="2" s="1"/>
  <c r="A8" i="2"/>
  <c r="D7" i="2"/>
  <c r="E7" i="2"/>
  <c r="F7" i="2"/>
  <c r="A9" i="2" l="1"/>
  <c r="D8" i="2"/>
  <c r="E8" i="2"/>
  <c r="F8" i="2"/>
  <c r="A10" i="2" l="1"/>
  <c r="D9" i="2"/>
  <c r="E9" i="2"/>
  <c r="F9" i="2"/>
  <c r="A11" i="2" l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F10" i="2"/>
  <c r="F14" i="2" s="1"/>
  <c r="D10" i="2"/>
  <c r="D11" i="2" s="1"/>
  <c r="E10" i="2"/>
  <c r="E14" i="2" s="1"/>
  <c r="D14" i="2" l="1"/>
  <c r="D21" i="2"/>
  <c r="E11" i="2"/>
  <c r="E15" i="2"/>
  <c r="D12" i="2"/>
  <c r="D13" i="2" s="1"/>
  <c r="D22" i="2"/>
  <c r="D15" i="2"/>
  <c r="D19" i="2"/>
  <c r="D18" i="2"/>
  <c r="F12" i="2"/>
  <c r="F11" i="2"/>
  <c r="F15" i="2"/>
  <c r="E12" i="2"/>
  <c r="E13" i="2" l="1"/>
  <c r="E16" i="2" s="1"/>
  <c r="J5" i="2" s="1"/>
  <c r="F13" i="2"/>
  <c r="F16" i="2" s="1"/>
  <c r="J6" i="2" s="1"/>
  <c r="D20" i="2"/>
  <c r="D16" i="2"/>
  <c r="J4" i="2" s="1"/>
  <c r="F17" i="2" l="1"/>
  <c r="K6" i="2" s="1"/>
  <c r="E17" i="2"/>
  <c r="K5" i="2" s="1"/>
  <c r="D23" i="2"/>
  <c r="J7" i="2" s="1"/>
  <c r="D17" i="2"/>
  <c r="K4" i="2" s="1"/>
  <c r="D24" i="2" l="1"/>
  <c r="K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MAFAITY Olivier</author>
  </authors>
  <commentList>
    <comment ref="I1328" authorId="0" shapeId="0" xr:uid="{F8250AE1-B218-457B-8BE1-20B62AE470BE}">
      <text>
        <r>
          <rPr>
            <b/>
            <sz val="9"/>
            <color indexed="81"/>
            <rFont val="Tahoma"/>
            <family val="2"/>
          </rPr>
          <t>1440' : Blocage ruban F3 (Ht Si)</t>
        </r>
      </text>
    </comment>
    <comment ref="I1337" authorId="0" shapeId="0" xr:uid="{46187234-FCE0-43A7-953F-BF3DB66886DA}">
      <text>
        <r>
          <rPr>
            <b/>
            <sz val="9"/>
            <color indexed="81"/>
            <rFont val="Tahoma"/>
            <family val="2"/>
          </rPr>
          <t>1440' : Blocage ruban F3 (Ht Si)</t>
        </r>
      </text>
    </comment>
    <comment ref="K1345" authorId="0" shapeId="0" xr:uid="{590FD9D4-2411-48AF-A157-01A1757F0C3C}">
      <text>
        <r>
          <rPr>
            <b/>
            <sz val="9"/>
            <color indexed="81"/>
            <rFont val="Tahoma"/>
            <family val="2"/>
          </rPr>
          <t>10' : Chalumeau F6</t>
        </r>
      </text>
    </comment>
    <comment ref="I1346" authorId="0" shapeId="0" xr:uid="{E2FB56D5-7488-438D-9E1C-CA0643AADA24}">
      <text>
        <r>
          <rPr>
            <b/>
            <sz val="9"/>
            <color indexed="81"/>
            <rFont val="Tahoma"/>
            <family val="2"/>
          </rPr>
          <t>670' : Blocage ruban F3 (Ht Si)</t>
        </r>
      </text>
    </comment>
    <comment ref="K1346" authorId="0" shapeId="0" xr:uid="{08C3E0B5-CEFE-4A50-B978-4AFAF5F1D10C}">
      <text>
        <r>
          <rPr>
            <b/>
            <sz val="9"/>
            <color indexed="81"/>
            <rFont val="Tahoma"/>
            <family val="2"/>
          </rPr>
          <t>10' : Manque personnel</t>
        </r>
      </text>
    </comment>
    <comment ref="G1354" authorId="0" shapeId="0" xr:uid="{1D428EDC-AC69-424C-8F2A-257F6D657791}">
      <text>
        <r>
          <rPr>
            <b/>
            <sz val="9"/>
            <color indexed="81"/>
            <rFont val="Tahoma"/>
            <family val="2"/>
          </rPr>
          <t>1313' : Panne levage robot</t>
        </r>
      </text>
    </comment>
    <comment ref="I1354" authorId="0" shapeId="0" xr:uid="{E1DE1912-C7EC-443A-BD4D-F0CADAA70F0C}">
      <text>
        <r>
          <rPr>
            <b/>
            <sz val="9"/>
            <color indexed="81"/>
            <rFont val="Tahoma"/>
            <family val="2"/>
          </rPr>
          <t>30' : Pb fuite RNR</t>
        </r>
      </text>
    </comment>
    <comment ref="G1363" authorId="0" shapeId="0" xr:uid="{DE26308E-1BB3-43DC-BA53-A0EB5D2A8276}">
      <text>
        <r>
          <rPr>
            <b/>
            <sz val="9"/>
            <color indexed="81"/>
            <rFont val="Tahoma"/>
            <family val="2"/>
          </rPr>
          <t>840' : Panne levage robot</t>
        </r>
      </text>
    </comment>
    <comment ref="K1363" authorId="0" shapeId="0" xr:uid="{416C09EA-A479-49BC-BB90-558A0AF7F193}">
      <text>
        <r>
          <rPr>
            <b/>
            <sz val="9"/>
            <color indexed="81"/>
            <rFont val="Tahoma"/>
            <family val="2"/>
          </rPr>
          <t>78' : REE flexible pince robot</t>
        </r>
      </text>
    </comment>
    <comment ref="I1372" authorId="0" shapeId="0" xr:uid="{64888C8F-EC3D-4289-AAA3-499A5D111A4C}">
      <text>
        <r>
          <rPr>
            <b/>
            <sz val="9"/>
            <color indexed="81"/>
            <rFont val="Tahoma"/>
            <family val="2"/>
          </rPr>
          <t>1265' : Percée F3</t>
        </r>
      </text>
    </comment>
    <comment ref="I1381" authorId="0" shapeId="0" xr:uid="{80BB2779-5E07-48DB-B05D-A089C51AE33C}">
      <text>
        <r>
          <rPr>
            <b/>
            <sz val="9"/>
            <color indexed="81"/>
            <rFont val="Tahoma"/>
            <family val="2"/>
          </rPr>
          <t>1440' : Percée F3</t>
        </r>
      </text>
    </comment>
    <comment ref="K1382" authorId="0" shapeId="0" xr:uid="{5F4F7E7F-8997-464F-91D1-ED98970B7D4C}">
      <text>
        <r>
          <rPr>
            <b/>
            <sz val="9"/>
            <color indexed="81"/>
            <rFont val="Tahoma"/>
            <family val="2"/>
          </rPr>
          <t>98' : Vague en rep à l'OP</t>
        </r>
      </text>
    </comment>
    <comment ref="G1390" authorId="0" shapeId="0" xr:uid="{AB849D5F-705A-4AED-BFF0-73BAF5432C9F}">
      <text>
        <r>
          <rPr>
            <b/>
            <sz val="9"/>
            <color indexed="81"/>
            <rFont val="Tahoma"/>
            <family val="2"/>
          </rPr>
          <t>78' : IS Robot suite pb BàB</t>
        </r>
      </text>
    </comment>
    <comment ref="I1390" authorId="0" shapeId="0" xr:uid="{C49A9B01-FBA4-40F0-AE51-B839AA8F6474}">
      <text>
        <r>
          <rPr>
            <b/>
            <sz val="9"/>
            <color indexed="81"/>
            <rFont val="Tahoma"/>
            <family val="2"/>
          </rPr>
          <t>1170' : Percée F3</t>
        </r>
      </text>
    </comment>
    <comment ref="K1391" authorId="0" shapeId="0" xr:uid="{FE5533C8-86BB-4175-B188-E5BCDEF4626C}">
      <text>
        <r>
          <rPr>
            <b/>
            <sz val="9"/>
            <color indexed="81"/>
            <rFont val="Tahoma"/>
            <family val="2"/>
          </rPr>
          <t>43' : Visite machine suite rayures</t>
        </r>
      </text>
    </comment>
    <comment ref="I1402" authorId="0" shapeId="0" xr:uid="{0D91672F-25E6-4729-B061-33ACDBB9BAFD}">
      <text>
        <r>
          <rPr>
            <b/>
            <sz val="9"/>
            <color indexed="81"/>
            <rFont val="Tahoma"/>
            <family val="2"/>
          </rPr>
          <t>390' : REE Extraction F4</t>
        </r>
      </text>
    </comment>
    <comment ref="K1402" authorId="0" shapeId="0" xr:uid="{02B0F468-DE1D-49A5-99F7-DC3A7605B97D}">
      <text>
        <r>
          <rPr>
            <b/>
            <sz val="9"/>
            <color indexed="81"/>
            <rFont val="Tahoma"/>
            <family val="2"/>
          </rPr>
          <t>4' : KH Segt 8 (758 kT - Rlx affaissés) et 9 (1,174 MT - Rl affaissé) F6</t>
        </r>
      </text>
    </comment>
    <comment ref="K1411" authorId="0" shapeId="0" xr:uid="{5A924A71-B741-491A-90B5-49134F741A1F}">
      <text>
        <r>
          <rPr>
            <b/>
            <sz val="9"/>
            <color indexed="81"/>
            <rFont val="Tahoma"/>
            <family val="2"/>
          </rPr>
          <t>810' : KH Segt 8 (758 kT - Rlx affaissés) et 9 (1,174 MT - Rl affaissé) F6</t>
        </r>
      </text>
    </comment>
    <comment ref="G1418" authorId="0" shapeId="0" xr:uid="{EC3A8D80-5DC1-4107-9DB0-B15EBA413DC1}">
      <text>
        <r>
          <rPr>
            <b/>
            <sz val="9"/>
            <color indexed="81"/>
            <rFont val="Tahoma"/>
            <family val="2"/>
          </rPr>
          <t>60' : Retrait mégot suite NFQ F2</t>
        </r>
      </text>
    </comment>
    <comment ref="I1418" authorId="0" shapeId="0" xr:uid="{4E0C5DC6-19DE-446C-8D26-33DCC845D0AF}">
      <text>
        <r>
          <rPr>
            <b/>
            <sz val="9"/>
            <color indexed="81"/>
            <rFont val="Tahoma"/>
            <family val="2"/>
          </rPr>
          <t>20' : Manque personnel</t>
        </r>
      </text>
    </comment>
    <comment ref="I1427" authorId="0" shapeId="0" xr:uid="{DB4F2CE6-B834-45DE-A68F-136A56A0C4EC}">
      <text>
        <r>
          <rPr>
            <b/>
            <sz val="9"/>
            <color indexed="81"/>
            <rFont val="Tahoma"/>
            <family val="2"/>
          </rPr>
          <t>759' : Percée F3</t>
        </r>
      </text>
    </comment>
    <comment ref="I1437" authorId="0" shapeId="0" xr:uid="{26DD8DBE-47B0-401B-B2D3-BFE11DFFA0A6}">
      <text>
        <r>
          <rPr>
            <b/>
            <sz val="9"/>
            <color indexed="81"/>
            <rFont val="Tahoma"/>
            <family val="2"/>
          </rPr>
          <t>120' : Sarclad F3</t>
        </r>
      </text>
    </comment>
    <comment ref="I1445" authorId="0" shapeId="0" xr:uid="{889E21BB-4EE3-495B-AA5E-55680EC67871}">
      <text>
        <r>
          <rPr>
            <b/>
            <sz val="9"/>
            <color indexed="81"/>
            <rFont val="Tahoma"/>
            <family val="2"/>
          </rPr>
          <t>19' : Calibration Dobra F3</t>
        </r>
      </text>
    </comment>
    <comment ref="K1445" authorId="0" shapeId="0" xr:uid="{5B3AA799-8D67-4284-B041-1BA6B8DB6810}">
      <text>
        <r>
          <rPr>
            <b/>
            <sz val="9"/>
            <color indexed="81"/>
            <rFont val="Tahoma"/>
            <family val="2"/>
          </rPr>
          <t>66' : Visite machine suite crachement tête F6</t>
        </r>
      </text>
    </comment>
    <comment ref="G1447" authorId="0" shapeId="0" xr:uid="{6BB6E10D-4AC5-4EC9-BBC7-945E78953AAC}">
      <text>
        <r>
          <rPr>
            <b/>
            <sz val="9"/>
            <color indexed="81"/>
            <rFont val="Tahoma"/>
            <family val="2"/>
          </rPr>
          <t>650' : Ctrl Robot + KH MALV (impact GF - 548 coulées)</t>
        </r>
      </text>
    </comment>
    <comment ref="K1447" authorId="0" shapeId="0" xr:uid="{355A1B98-84B5-498E-9039-661D0A0A2B47}">
      <text>
        <r>
          <rPr>
            <b/>
            <sz val="9"/>
            <color indexed="81"/>
            <rFont val="Tahoma"/>
            <family val="2"/>
          </rPr>
          <t>241' : AP Hebdo CC23</t>
        </r>
      </text>
    </comment>
    <comment ref="K1456" authorId="0" shapeId="0" xr:uid="{957495F7-7869-4E2F-AB21-D42744A8F789}">
      <text>
        <r>
          <rPr>
            <b/>
            <sz val="9"/>
            <color indexed="81"/>
            <rFont val="Tahoma"/>
            <family val="2"/>
          </rPr>
          <t>Annulation AP CC23 suite crachement CC21</t>
        </r>
      </text>
    </comment>
    <comment ref="G1462" authorId="0" shapeId="0" xr:uid="{606BC901-D2BD-4F3C-976B-DB53A3FAEE2F}">
      <text>
        <r>
          <rPr>
            <b/>
            <sz val="9"/>
            <color indexed="81"/>
            <rFont val="Tahoma"/>
            <family val="2"/>
          </rPr>
          <t>261' : KH MALV F2 (Fuite PRI - 48 coulées)</t>
        </r>
      </text>
    </comment>
    <comment ref="G1463" authorId="0" shapeId="0" xr:uid="{9550011E-2019-40BE-BF36-9F76AB4F116E}">
      <text>
        <r>
          <rPr>
            <b/>
            <sz val="9"/>
            <color indexed="81"/>
            <rFont val="Tahoma"/>
            <family val="2"/>
          </rPr>
          <t>86' : Infiltration K7 F2</t>
        </r>
      </text>
    </comment>
    <comment ref="K1463" authorId="0" shapeId="0" xr:uid="{4D71EAC7-CA8B-4486-A0DF-4B6FFA9BC1F1}">
      <text>
        <r>
          <rPr>
            <b/>
            <sz val="9"/>
            <color indexed="81"/>
            <rFont val="Tahoma"/>
            <family val="2"/>
          </rPr>
          <t>66' : Evac brames cintrées</t>
        </r>
      </text>
    </comment>
    <comment ref="I1470" authorId="0" shapeId="0" xr:uid="{CDE9EB7F-E3DF-43BF-85F0-F98DF086B697}">
      <text>
        <r>
          <rPr>
            <b/>
            <sz val="9"/>
            <color indexed="81"/>
            <rFont val="Tahoma"/>
            <family val="2"/>
          </rPr>
          <t>75' : SARCLAD F4</t>
        </r>
      </text>
    </comment>
    <comment ref="G1471" authorId="0" shapeId="0" xr:uid="{D235E764-B6DD-44C4-B405-9699E301DF44}">
      <text>
        <r>
          <rPr>
            <b/>
            <sz val="9"/>
            <color indexed="81"/>
            <rFont val="Tahoma"/>
            <family val="2"/>
          </rPr>
          <t>20' : KH MALV F2 (Fuite PRI - 48 coulées)</t>
        </r>
      </text>
    </comment>
    <comment ref="I1473" authorId="0" shapeId="0" xr:uid="{EAA2ADAE-4E8A-4E54-BA46-C7C4F31FB9AF}">
      <text>
        <r>
          <rPr>
            <b/>
            <sz val="9"/>
            <color indexed="81"/>
            <rFont val="Tahoma"/>
            <family val="2"/>
          </rPr>
          <t>260' : KH MALV F4 (Impact GFA - 83 coulées)</t>
        </r>
      </text>
    </comment>
    <comment ref="I1474" authorId="0" shapeId="0" xr:uid="{6D5ABEBF-8339-4253-BAB8-BA8547595D5A}">
      <text>
        <r>
          <rPr>
            <b/>
            <sz val="9"/>
            <color indexed="81"/>
            <rFont val="Tahoma"/>
            <family val="2"/>
          </rPr>
          <t>500' : KH Segt 4 F4 (1112 kT)</t>
        </r>
      </text>
    </comment>
    <comment ref="K1481" authorId="0" shapeId="0" xr:uid="{C6FBE03D-2465-437F-A5FE-5C56C7BD3086}">
      <text>
        <r>
          <rPr>
            <b/>
            <sz val="9"/>
            <color indexed="81"/>
            <rFont val="Tahoma"/>
            <family val="2"/>
          </rPr>
          <t>15' : Manque personnel</t>
        </r>
      </text>
    </comment>
    <comment ref="I1483" authorId="0" shapeId="0" xr:uid="{1746E13F-4C1B-4668-B4B1-654D91CBB292}">
      <text>
        <r>
          <rPr>
            <b/>
            <sz val="9"/>
            <color indexed="81"/>
            <rFont val="Tahoma"/>
            <family val="2"/>
          </rPr>
          <t>150' : KH Segt 4 F4 (1112 kT)</t>
        </r>
      </text>
    </comment>
    <comment ref="I1489" authorId="0" shapeId="0" xr:uid="{99FF5819-B04E-4FC0-94F2-48DF6ECBAE1C}">
      <text>
        <r>
          <rPr>
            <b/>
            <sz val="9"/>
            <color indexed="81"/>
            <rFont val="Tahoma"/>
            <family val="2"/>
          </rPr>
          <t>328' : KH MALV F3 (Cuivre apparent - 30 coulées)</t>
        </r>
      </text>
    </comment>
    <comment ref="I1518" authorId="0" shapeId="0" xr:uid="{6A37E9FB-8975-4E87-865E-044BE17AF826}">
      <text>
        <r>
          <rPr>
            <b/>
            <sz val="9"/>
            <color indexed="81"/>
            <rFont val="Tahoma"/>
            <family val="2"/>
          </rPr>
          <t>1102' : Caniveaux (AP HF4)</t>
        </r>
      </text>
    </comment>
    <comment ref="K1518" authorId="0" shapeId="0" xr:uid="{5B06B0DC-98AA-48CE-850B-787F046D4569}">
      <text>
        <r>
          <rPr>
            <b/>
            <sz val="9"/>
            <color indexed="81"/>
            <rFont val="Tahoma"/>
            <family val="2"/>
          </rPr>
          <t>604' : Caniveaux ( AP HF4)</t>
        </r>
      </text>
    </comment>
    <comment ref="K1525" authorId="0" shapeId="0" xr:uid="{EB428B0E-25DC-4A9F-8DFC-E21AF3D9B93A}">
      <text>
        <r>
          <rPr>
            <b/>
            <sz val="9"/>
            <color indexed="81"/>
            <rFont val="Tahoma"/>
            <family val="2"/>
          </rPr>
          <t>352' : KH MALV F6 (vis dans carter protection - 2 coulées)</t>
        </r>
      </text>
    </comment>
    <comment ref="G1534" authorId="0" shapeId="0" xr:uid="{F8E5EB1E-DC5F-47FC-9C39-3B86F9EEE399}">
      <text>
        <r>
          <rPr>
            <b/>
            <sz val="9"/>
            <color indexed="81"/>
            <rFont val="Tahoma"/>
            <family val="2"/>
          </rPr>
          <t>305' : Perte Oscillation F1 au démarrage</t>
        </r>
      </text>
    </comment>
    <comment ref="G1544" authorId="0" shapeId="0" xr:uid="{B4DE3F1C-A189-43A5-9DD0-F1970FA3D1A4}">
      <text>
        <r>
          <rPr>
            <b/>
            <sz val="9"/>
            <color indexed="81"/>
            <rFont val="Tahoma"/>
            <family val="2"/>
          </rPr>
          <t>37' : Démarrage avec CPR2 hors standard chauffe</t>
        </r>
      </text>
    </comment>
    <comment ref="I1544" authorId="0" shapeId="0" xr:uid="{27F5CCAF-B4DF-46FA-A561-081753A20D70}">
      <text>
        <r>
          <rPr>
            <b/>
            <sz val="9"/>
            <color indexed="81"/>
            <rFont val="Tahoma"/>
            <family val="2"/>
          </rPr>
          <t>421' : Crachement F4 suite perte SAPSID (flex enroulé dans allonge Rl moteur)
KH MALV (365 coulées) + Corset (23 kt)</t>
        </r>
      </text>
    </comment>
    <comment ref="K1552" authorId="0" shapeId="0" xr:uid="{184D4D0B-57D7-42D0-8861-E3D98679622D}">
      <text>
        <r>
          <rPr>
            <b/>
            <sz val="9"/>
            <color indexed="81"/>
            <rFont val="Tahoma"/>
            <family val="2"/>
          </rPr>
          <t>120' : REE fuite HYD Segt 12 F5</t>
        </r>
      </text>
    </comment>
    <comment ref="I1553" authorId="0" shapeId="0" xr:uid="{BCB8DF98-0FBD-4288-A082-465EDC4F7CB6}">
      <text>
        <r>
          <rPr>
            <b/>
            <sz val="9"/>
            <color indexed="81"/>
            <rFont val="Tahoma"/>
            <family val="2"/>
          </rPr>
          <t>180' : Crachement F4 suite perte SAPSID (flex enroulé dans allonge Rl moteur)
KH MALV (365 coulées) + Corset (23 kt)</t>
        </r>
      </text>
    </comment>
    <comment ref="I1564" authorId="0" shapeId="0" xr:uid="{37B8D090-0213-42D4-AE1A-A0665606A31D}">
      <text>
        <r>
          <rPr>
            <b/>
            <sz val="9"/>
            <color indexed="81"/>
            <rFont val="Tahoma"/>
            <family val="2"/>
          </rPr>
          <t>90' : KH Segt 1 F4 (suite crachement + fusée KC - 233 kt)</t>
        </r>
      </text>
    </comment>
    <comment ref="I1573" authorId="0" shapeId="0" xr:uid="{EE6B9C7A-FCF0-4B03-AE8E-5A7CF1EF34D3}">
      <text>
        <r>
          <rPr>
            <b/>
            <sz val="9"/>
            <color indexed="81"/>
            <rFont val="Tahoma"/>
            <family val="2"/>
          </rPr>
          <t>690' : KH Segt 1 F4 (suite crachement + fusée KC - 233 kt)</t>
        </r>
      </text>
    </comment>
    <comment ref="G1579" authorId="0" shapeId="0" xr:uid="{901ADAD8-9670-4D31-A41F-58A024A552DD}">
      <text>
        <r>
          <rPr>
            <b/>
            <sz val="9"/>
            <color indexed="81"/>
            <rFont val="Tahoma"/>
            <family val="2"/>
          </rPr>
          <t>273' : KH MALV F1 (jeu d'angle - 93 coulées)</t>
        </r>
      </text>
    </comment>
    <comment ref="K1582" authorId="0" shapeId="0" xr:uid="{A25C47AB-2DC1-40B4-A4FB-DC532B22A859}">
      <text>
        <r>
          <rPr>
            <b/>
            <sz val="9"/>
            <color indexed="81"/>
            <rFont val="Tahoma"/>
            <family val="2"/>
          </rPr>
          <t>AP Hebdo</t>
        </r>
      </text>
    </comment>
    <comment ref="G1589" authorId="0" shapeId="0" xr:uid="{EE8B9948-1031-4F51-BAFA-0A14159E3FB0}">
      <text>
        <r>
          <rPr>
            <b/>
            <sz val="9"/>
            <color indexed="81"/>
            <rFont val="Tahoma"/>
            <family val="2"/>
          </rPr>
          <t>81' : Infiltration K7 au KHBU</t>
        </r>
      </text>
    </comment>
    <comment ref="I1607" authorId="0" shapeId="0" xr:uid="{49848AB1-8D1C-4A34-B584-260876EF2F3B}">
      <text>
        <r>
          <rPr>
            <b/>
            <sz val="9"/>
            <color indexed="81"/>
            <rFont val="Tahoma"/>
            <family val="2"/>
          </rPr>
          <t>30' : Manque personnel</t>
        </r>
      </text>
    </comment>
    <comment ref="G1615" authorId="0" shapeId="0" xr:uid="{053030E9-AEBD-459E-8086-8935788422C3}">
      <text>
        <r>
          <rPr>
            <b/>
            <sz val="9"/>
            <color indexed="81"/>
            <rFont val="Tahoma"/>
            <family val="2"/>
          </rPr>
          <t>172' : REE fuite hyd MALV F2</t>
        </r>
      </text>
    </comment>
    <comment ref="I1615" authorId="0" shapeId="0" xr:uid="{810A5E2E-8C89-45AD-B27A-19120C9C061C}">
      <text>
        <r>
          <rPr>
            <b/>
            <sz val="9"/>
            <color indexed="81"/>
            <rFont val="Tahoma"/>
            <family val="2"/>
          </rPr>
          <t>365' : KH MALV F4 (Griffes GFB - 133 coulées)</t>
        </r>
      </text>
    </comment>
    <comment ref="G1616" authorId="0" shapeId="0" xr:uid="{5C3AFD06-6BAA-4032-A41C-A1995B23656E}">
      <text>
        <r>
          <rPr>
            <b/>
            <sz val="9"/>
            <color indexed="81"/>
            <rFont val="Tahoma"/>
            <family val="2"/>
          </rPr>
          <t>15' : Manque personnel (démarrage CC22)</t>
        </r>
      </text>
    </comment>
    <comment ref="K1616" authorId="0" shapeId="0" xr:uid="{BDE3FD22-5B57-438E-A9AE-3D960F7A4DF1}">
      <text>
        <r>
          <rPr>
            <b/>
            <sz val="9"/>
            <color indexed="81"/>
            <rFont val="Tahoma"/>
            <family val="2"/>
          </rPr>
          <t>16' : Visite machine suite rayures F5</t>
        </r>
      </text>
    </comment>
    <comment ref="K1623" authorId="0" shapeId="0" xr:uid="{52EDAAE8-E68D-4867-BAE5-9F945518EA19}">
      <text>
        <r>
          <rPr>
            <b/>
            <sz val="9"/>
            <color indexed="81"/>
            <rFont val="Tahoma"/>
            <family val="2"/>
          </rPr>
          <t>267' : Passage Sarclad F5 et F6 suite MER HS</t>
        </r>
      </text>
    </comment>
    <comment ref="I1624" authorId="0" shapeId="0" xr:uid="{E48C5712-6BD2-4ACE-A1A5-CC91AFC45E4C}">
      <text>
        <r>
          <rPr>
            <b/>
            <sz val="9"/>
            <color indexed="81"/>
            <rFont val="Tahoma"/>
            <family val="2"/>
          </rPr>
          <t>318' : KH MALV F4 (décollement Ni PFD - 12 coulées)</t>
        </r>
      </text>
    </comment>
    <comment ref="K1633" authorId="0" shapeId="0" xr:uid="{D54AEF46-903E-42DB-96F5-B759F98E49C1}">
      <text>
        <r>
          <rPr>
            <b/>
            <sz val="9"/>
            <color indexed="81"/>
            <rFont val="Tahoma"/>
            <family val="2"/>
          </rPr>
          <t>505' : Fuite hydraulique oscillation F5</t>
        </r>
      </text>
    </comment>
    <comment ref="I1642" authorId="0" shapeId="0" xr:uid="{F68B02CC-6DB1-46D5-A7B9-F3A43052FC22}">
      <text>
        <r>
          <rPr>
            <b/>
            <sz val="9"/>
            <color indexed="81"/>
            <rFont val="Tahoma"/>
            <family val="2"/>
          </rPr>
          <t>155' : KH MALV F4 (Dobra HS - 30 coulées)</t>
        </r>
      </text>
    </comment>
    <comment ref="I1651" authorId="0" shapeId="0" xr:uid="{9579E309-C76F-4359-B8ED-736E5F4EC3B8}">
      <text>
        <r>
          <rPr>
            <b/>
            <sz val="9"/>
            <color indexed="81"/>
            <rFont val="Tahoma"/>
            <family val="2"/>
          </rPr>
          <t>180' : KH MALV F4 (Dobra HS - 30 coulées)</t>
        </r>
      </text>
    </comment>
    <comment ref="G1653" authorId="0" shapeId="0" xr:uid="{BCD10F0A-4F20-4757-9D8F-DD90BCFD4F71}">
      <text>
        <r>
          <rPr>
            <b/>
            <sz val="9"/>
            <color indexed="81"/>
            <rFont val="Tahoma"/>
            <family val="2"/>
          </rPr>
          <t>96' : REE Ecluse F1</t>
        </r>
      </text>
    </comment>
    <comment ref="K1689" authorId="0" shapeId="0" xr:uid="{06AB31AD-E584-437E-99FC-50ABD2FA29E0}">
      <text>
        <r>
          <rPr>
            <b/>
            <sz val="9"/>
            <color indexed="81"/>
            <rFont val="Tahoma"/>
            <family val="2"/>
          </rPr>
          <t>180' : Sarclad F6 suite rayures</t>
        </r>
      </text>
    </comment>
    <comment ref="K1699" authorId="0" shapeId="0" xr:uid="{DA44221A-35E9-4556-B1CB-3B034961BC7D}">
      <text>
        <r>
          <rPr>
            <b/>
            <sz val="9"/>
            <color indexed="81"/>
            <rFont val="Tahoma"/>
            <family val="2"/>
          </rPr>
          <t>AP 24h</t>
        </r>
      </text>
    </comment>
    <comment ref="I1705" authorId="0" shapeId="0" xr:uid="{5AEC1C3B-F8CB-4666-8787-4CDCFC9FBBF0}">
      <text>
        <r>
          <rPr>
            <b/>
            <sz val="9"/>
            <color indexed="81"/>
            <rFont val="Tahoma"/>
            <family val="2"/>
          </rPr>
          <t>351' : Fuite hydraulique Rl Moteur Segt 8 F3</t>
        </r>
      </text>
    </comment>
    <comment ref="K1708" authorId="0" shapeId="0" xr:uid="{BC53C49F-61FB-40A3-BF33-CBD5B98E9846}">
      <text>
        <r>
          <rPr>
            <b/>
            <sz val="9"/>
            <color indexed="81"/>
            <rFont val="Tahoma"/>
            <family val="2"/>
          </rPr>
          <t>AP 24h reporté de 24h suite panne CC22</t>
        </r>
      </text>
    </comment>
    <comment ref="G1714" authorId="0" shapeId="0" xr:uid="{E0270948-92E3-4F4A-A418-41217FA3371A}">
      <text>
        <r>
          <rPr>
            <b/>
            <sz val="9"/>
            <color indexed="81"/>
            <rFont val="Tahoma"/>
            <family val="2"/>
          </rPr>
          <t>181' : KH Chalumeau 2 F1
120' : KH Chalumeau 1 F2</t>
        </r>
      </text>
    </comment>
    <comment ref="K1717" authorId="0" shapeId="0" xr:uid="{48F6BC7F-9869-41FA-94BD-06D2A4D2BAAA}">
      <text>
        <r>
          <rPr>
            <b/>
            <sz val="9"/>
            <color indexed="81"/>
            <rFont val="Tahoma"/>
            <charset val="1"/>
          </rPr>
          <t>AP 24h</t>
        </r>
      </text>
    </comment>
    <comment ref="K1723" authorId="0" shapeId="0" xr:uid="{A8800E88-3955-4563-B92E-6512CD52E1FE}">
      <text>
        <r>
          <rPr>
            <b/>
            <sz val="9"/>
            <color indexed="81"/>
            <rFont val="Tahoma"/>
            <charset val="1"/>
          </rPr>
          <t>120' : KH Segt 8 F6 (Rl 61 inf affaissé - 84 kt)</t>
        </r>
      </text>
    </comment>
    <comment ref="G1732" authorId="0" shapeId="0" xr:uid="{10682E00-A77C-41BF-95B4-41FEAF47CFA0}">
      <text>
        <r>
          <rPr>
            <b/>
            <sz val="9"/>
            <color indexed="81"/>
            <rFont val="Tahoma"/>
            <charset val="1"/>
          </rPr>
          <t>255' : KH MALV F2 (recollt au vérin - 456 coulées)</t>
        </r>
      </text>
    </comment>
    <comment ref="K1732" authorId="0" shapeId="0" xr:uid="{C4FF734F-9085-4FCA-9502-D2C02EFD5122}">
      <text>
        <r>
          <rPr>
            <b/>
            <sz val="9"/>
            <color indexed="81"/>
            <rFont val="Tahoma"/>
            <charset val="1"/>
          </rPr>
          <t>360' : KH Segt 8 F6 (Rl 61 Inf affaissé - 84 kt)</t>
        </r>
      </text>
    </comment>
    <comment ref="K1734" authorId="0" shapeId="0" xr:uid="{9426CAEC-81EA-4006-A1A1-C5C5FC15CB85}">
      <text>
        <r>
          <rPr>
            <b/>
            <sz val="9"/>
            <color indexed="81"/>
            <rFont val="Tahoma"/>
            <charset val="1"/>
          </rPr>
          <t>Sarclad F6</t>
        </r>
      </text>
    </comment>
    <comment ref="G1741" authorId="0" shapeId="0" xr:uid="{BCA11435-9C79-4190-A36C-A4636C27A286}">
      <text>
        <r>
          <rPr>
            <b/>
            <sz val="9"/>
            <color indexed="81"/>
            <rFont val="Tahoma"/>
            <charset val="1"/>
          </rPr>
          <t>20' : KH MALV F2 (recollt vérin - 456 coulées)</t>
        </r>
      </text>
    </comment>
    <comment ref="K1741" authorId="0" shapeId="0" xr:uid="{FB0911A6-EEE0-490E-9EE6-86DC2C78BC17}">
      <text>
        <r>
          <rPr>
            <b/>
            <sz val="9"/>
            <color indexed="81"/>
            <rFont val="Tahoma"/>
            <charset val="1"/>
          </rPr>
          <t>19' : T° haute chariot oxy F5</t>
        </r>
      </text>
    </comment>
    <comment ref="I1743" authorId="0" shapeId="0" xr:uid="{00DE3CA3-C230-401B-A914-C56F59FDAFE2}">
      <text>
        <r>
          <rPr>
            <b/>
            <sz val="9"/>
            <color indexed="81"/>
            <rFont val="Tahoma"/>
            <charset val="1"/>
          </rPr>
          <t>Sarclad F4</t>
        </r>
      </text>
    </comment>
    <comment ref="G1750" authorId="0" shapeId="0" xr:uid="{4C0F293B-C633-4B00-BE8B-EB2AC47B8454}">
      <text>
        <r>
          <rPr>
            <b/>
            <sz val="9"/>
            <color indexed="81"/>
            <rFont val="Tahoma"/>
            <charset val="1"/>
          </rPr>
          <t>80' : Pb robot à la reconnexion
167' : Pb chalumeau 2 F1</t>
        </r>
      </text>
    </comment>
    <comment ref="K1750" authorId="0" shapeId="0" xr:uid="{E9C662B7-7D31-4634-BAD5-1C1B86ED0E1D}">
      <text>
        <r>
          <rPr>
            <b/>
            <sz val="9"/>
            <color indexed="81"/>
            <rFont val="Tahoma"/>
            <charset val="1"/>
          </rPr>
          <t>199' : T° haute chariot oxy F5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<sst xmlns="http://schemas.openxmlformats.org/spreadsheetml/2006/main" count="2738" uniqueCount="54">
  <si>
    <t>CC21</t>
  </si>
  <si>
    <t>Coulée</t>
  </si>
  <si>
    <t>IS (UWR)</t>
  </si>
  <si>
    <t>CCAT (KE)</t>
  </si>
  <si>
    <t>Entretien (KE)</t>
  </si>
  <si>
    <t>Arrêt Prog. (K2)</t>
  </si>
  <si>
    <t>Réserve (K1)</t>
  </si>
  <si>
    <t>Panne (KM - KI)</t>
  </si>
  <si>
    <t>Panne (KP - KI)</t>
  </si>
  <si>
    <t>Date</t>
  </si>
  <si>
    <t>KPI</t>
  </si>
  <si>
    <t>Semaine</t>
  </si>
  <si>
    <t>CC22</t>
  </si>
  <si>
    <t>CC23</t>
  </si>
  <si>
    <t>Temps Calendaire</t>
  </si>
  <si>
    <t>KI par machine</t>
  </si>
  <si>
    <t>KM par machine</t>
  </si>
  <si>
    <t>KP par machine</t>
  </si>
  <si>
    <t>K2 par machine</t>
  </si>
  <si>
    <t>WR* par machine</t>
  </si>
  <si>
    <t>CRI par machine</t>
  </si>
  <si>
    <t>KI CCs</t>
  </si>
  <si>
    <t>KM CCs</t>
  </si>
  <si>
    <t>KP CCs</t>
  </si>
  <si>
    <t>K2 CCs</t>
  </si>
  <si>
    <t>WR* CCs</t>
  </si>
  <si>
    <t>CRI CCs</t>
  </si>
  <si>
    <t>K1 par machine</t>
  </si>
  <si>
    <t>K1 CCs</t>
  </si>
  <si>
    <t>Mois</t>
  </si>
  <si>
    <t>Année</t>
  </si>
  <si>
    <t>Unités</t>
  </si>
  <si>
    <t>WR*</t>
  </si>
  <si>
    <t>CRI</t>
  </si>
  <si>
    <t>Commentaires</t>
  </si>
  <si>
    <t>Cause Racine</t>
  </si>
  <si>
    <t>Action</t>
  </si>
  <si>
    <t>Pilote</t>
  </si>
  <si>
    <t>CC21 + CC22 + CC23</t>
  </si>
  <si>
    <t>273' : KH MALV F1 (jeu d'angle - 93 coulées)</t>
  </si>
  <si>
    <t>AP Hebdo</t>
  </si>
  <si>
    <t>81' : Infiltration K7 au KHBU</t>
  </si>
  <si>
    <t>365' : KH MALV F4 (Griffes GFB - 133 coulées)</t>
  </si>
  <si>
    <t>15' : Manque personnel (démarrage CC22)</t>
  </si>
  <si>
    <t>16' : Visite machine suite rayures F5</t>
  </si>
  <si>
    <t>172' : REE fuite hyd MALV F2</t>
  </si>
  <si>
    <t>90' : KH Segt 1 F4 (suite crachement + fusée KC - 233 kt)</t>
  </si>
  <si>
    <t>690' : KH Segt 1 F4 (suite crachement + fusée KC - 233 kt)</t>
  </si>
  <si>
    <t>30' : Manque personnel</t>
  </si>
  <si>
    <t>Trimestre</t>
  </si>
  <si>
    <t>335' : KH MALV F4 (Dobra HS - 30 coulées)</t>
  </si>
  <si>
    <t>- En attente d'expertise</t>
  </si>
  <si>
    <t xml:space="preserve">- </t>
  </si>
  <si>
    <t>- M.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</si>
</sst>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rgb="FFFF505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dotted">
        <color rgb="FFFF0000"/>
      </bottom>
      <diagonal/>
    </border>
    <border>
      <left style="thin">
        <color auto="1"/>
      </left>
      <right style="thin">
        <color auto="1"/>
      </right>
      <top style="dotted">
        <color rgb="FFFF0000"/>
      </top>
      <bottom style="thin">
        <color rgb="FFFF0000"/>
      </bottom>
      <diagonal/>
    </border>
    <border>
      <left style="thin">
        <color auto="1"/>
      </left>
      <right style="medium">
        <color auto="1"/>
      </right>
      <top style="dotted">
        <color rgb="FFFF0000"/>
      </top>
      <bottom style="thin">
        <color rgb="FFFF0000"/>
      </bottom>
      <diagonal/>
    </border>
    <border>
      <left style="thin">
        <color auto="1"/>
      </left>
      <right style="medium">
        <color auto="1"/>
      </right>
      <top style="thin">
        <color rgb="FFFF0000"/>
      </top>
      <bottom style="dotted">
        <color rgb="FFFF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theme="0"/>
      </left>
      <right style="thin">
        <color rgb="FF000000"/>
      </right>
      <top style="thin">
        <color theme="0"/>
      </top>
      <bottom/>
      <diagonal/>
    </border>
    <border>
      <left style="thin">
        <color rgb="FF000000"/>
      </left>
      <right/>
      <top style="thin">
        <color theme="0"/>
      </top>
      <bottom style="thin">
        <color rgb="FF000000"/>
      </bottom>
      <diagonal/>
    </border>
    <border>
      <left style="thin">
        <color theme="0"/>
      </left>
      <right/>
      <top style="thin">
        <color theme="0"/>
      </top>
      <bottom style="thin">
        <color rgb="FF000000"/>
      </bottom>
      <diagonal/>
    </border>
    <border>
      <left style="thin">
        <color theme="0"/>
      </left>
      <right style="thin">
        <color rgb="FF000000"/>
      </right>
      <top style="thin">
        <color theme="0"/>
      </top>
      <bottom style="thin">
        <color rgb="FF000000"/>
      </bottom>
      <diagonal/>
    </border>
    <border>
      <left style="thin">
        <color rgb="FF00000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rgb="FF00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000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theme="0"/>
      </right>
      <top style="thin">
        <color theme="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10" fontId="0" fillId="0" borderId="0" xfId="1" applyNumberFormat="1" applyFont="1"/>
    <xf numFmtId="164" fontId="0" fillId="0" borderId="0" xfId="1" applyNumberFormat="1" applyFont="1"/>
    <xf numFmtId="10" fontId="0" fillId="0" borderId="0" xfId="0" applyNumberFormat="1"/>
    <xf numFmtId="14" fontId="0" fillId="0" borderId="2" xfId="0" applyNumberFormat="1" applyBorder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4" fontId="0" fillId="0" borderId="4" xfId="0" applyNumberFormat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4" fontId="0" fillId="0" borderId="2" xfId="0" applyNumberForma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4" fontId="0" fillId="0" borderId="5" xfId="0" applyNumberFormat="1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1" xfId="0" applyBorder="1"/>
    <xf numFmtId="14" fontId="0" fillId="0" borderId="12" xfId="0" applyNumberFormat="1" applyBorder="1"/>
    <xf numFmtId="14" fontId="0" fillId="0" borderId="12" xfId="0" applyNumberFormat="1" applyBorder="1" applyAlignment="1">
      <alignment horizontal="center"/>
    </xf>
    <xf numFmtId="3" fontId="0" fillId="2" borderId="12" xfId="0" applyNumberFormat="1" applyFill="1" applyBorder="1" applyAlignment="1">
      <alignment horizontal="center"/>
    </xf>
    <xf numFmtId="3" fontId="0" fillId="3" borderId="12" xfId="0" applyNumberFormat="1" applyFill="1" applyBorder="1" applyAlignment="1">
      <alignment horizontal="center"/>
    </xf>
    <xf numFmtId="3" fontId="0" fillId="4" borderId="13" xfId="0" applyNumberFormat="1" applyFill="1" applyBorder="1" applyAlignment="1">
      <alignment horizontal="center"/>
    </xf>
    <xf numFmtId="0" fontId="0" fillId="0" borderId="14" xfId="0" applyBorder="1"/>
    <xf numFmtId="3" fontId="0" fillId="2" borderId="3" xfId="0" applyNumberFormat="1" applyFill="1" applyBorder="1" applyAlignment="1">
      <alignment horizontal="center"/>
    </xf>
    <xf numFmtId="3" fontId="0" fillId="3" borderId="3" xfId="0" applyNumberFormat="1" applyFill="1" applyBorder="1" applyAlignment="1">
      <alignment horizontal="center"/>
    </xf>
    <xf numFmtId="3" fontId="0" fillId="4" borderId="15" xfId="0" applyNumberFormat="1" applyFill="1" applyBorder="1" applyAlignment="1">
      <alignment horizontal="center"/>
    </xf>
    <xf numFmtId="0" fontId="3" fillId="0" borderId="14" xfId="0" applyFont="1" applyBorder="1"/>
    <xf numFmtId="0" fontId="3" fillId="0" borderId="3" xfId="0" applyFont="1" applyFill="1" applyBorder="1" applyAlignment="1">
      <alignment horizontal="center" vertical="center"/>
    </xf>
    <xf numFmtId="10" fontId="3" fillId="2" borderId="3" xfId="1" applyNumberFormat="1" applyFont="1" applyFill="1" applyBorder="1" applyAlignment="1">
      <alignment horizontal="center"/>
    </xf>
    <xf numFmtId="10" fontId="3" fillId="3" borderId="3" xfId="1" applyNumberFormat="1" applyFont="1" applyFill="1" applyBorder="1" applyAlignment="1">
      <alignment horizontal="center"/>
    </xf>
    <xf numFmtId="10" fontId="3" fillId="4" borderId="15" xfId="1" applyNumberFormat="1" applyFont="1" applyFill="1" applyBorder="1" applyAlignment="1">
      <alignment horizontal="center"/>
    </xf>
    <xf numFmtId="0" fontId="6" fillId="0" borderId="16" xfId="0" applyFont="1" applyBorder="1"/>
    <xf numFmtId="0" fontId="6" fillId="0" borderId="14" xfId="0" applyFont="1" applyBorder="1"/>
    <xf numFmtId="0" fontId="6" fillId="0" borderId="3" xfId="0" applyFont="1" applyFill="1" applyBorder="1" applyAlignment="1">
      <alignment horizontal="center" vertical="center"/>
    </xf>
    <xf numFmtId="0" fontId="6" fillId="0" borderId="18" xfId="0" applyFont="1" applyBorder="1"/>
    <xf numFmtId="0" fontId="0" fillId="0" borderId="19" xfId="0" applyBorder="1"/>
    <xf numFmtId="0" fontId="6" fillId="0" borderId="19" xfId="0" applyFont="1" applyFill="1" applyBorder="1" applyAlignment="1">
      <alignment horizontal="center" vertical="center"/>
    </xf>
    <xf numFmtId="0" fontId="0" fillId="0" borderId="21" xfId="0" applyBorder="1"/>
    <xf numFmtId="3" fontId="0" fillId="2" borderId="5" xfId="0" applyNumberFormat="1" applyFill="1" applyBorder="1" applyAlignment="1">
      <alignment horizontal="center"/>
    </xf>
    <xf numFmtId="3" fontId="0" fillId="3" borderId="5" xfId="0" applyNumberFormat="1" applyFill="1" applyBorder="1" applyAlignment="1">
      <alignment horizontal="center"/>
    </xf>
    <xf numFmtId="3" fontId="0" fillId="4" borderId="22" xfId="0" applyNumberFormat="1" applyFill="1" applyBorder="1" applyAlignment="1">
      <alignment horizontal="center"/>
    </xf>
    <xf numFmtId="0" fontId="3" fillId="0" borderId="23" xfId="0" applyFont="1" applyBorder="1"/>
    <xf numFmtId="0" fontId="3" fillId="0" borderId="2" xfId="0" applyFont="1" applyFill="1" applyBorder="1" applyAlignment="1">
      <alignment horizontal="center" vertical="center"/>
    </xf>
    <xf numFmtId="10" fontId="3" fillId="2" borderId="2" xfId="1" applyNumberFormat="1" applyFont="1" applyFill="1" applyBorder="1" applyAlignment="1">
      <alignment horizontal="center"/>
    </xf>
    <xf numFmtId="10" fontId="3" fillId="3" borderId="2" xfId="1" applyNumberFormat="1" applyFont="1" applyFill="1" applyBorder="1" applyAlignment="1">
      <alignment horizontal="center"/>
    </xf>
    <xf numFmtId="10" fontId="3" fillId="4" borderId="24" xfId="1" applyNumberFormat="1" applyFont="1" applyFill="1" applyBorder="1" applyAlignment="1">
      <alignment horizontal="center"/>
    </xf>
    <xf numFmtId="0" fontId="3" fillId="0" borderId="25" xfId="0" applyFont="1" applyBorder="1"/>
    <xf numFmtId="0" fontId="3" fillId="0" borderId="4" xfId="0" applyFont="1" applyFill="1" applyBorder="1" applyAlignment="1">
      <alignment horizontal="center" vertical="center"/>
    </xf>
    <xf numFmtId="2" fontId="3" fillId="2" borderId="4" xfId="0" applyNumberFormat="1" applyFont="1" applyFill="1" applyBorder="1" applyAlignment="1">
      <alignment horizontal="center"/>
    </xf>
    <xf numFmtId="2" fontId="3" fillId="3" borderId="4" xfId="0" applyNumberFormat="1" applyFont="1" applyFill="1" applyBorder="1" applyAlignment="1">
      <alignment horizontal="center"/>
    </xf>
    <xf numFmtId="2" fontId="3" fillId="4" borderId="26" xfId="0" applyNumberFormat="1" applyFont="1" applyFill="1" applyBorder="1" applyAlignment="1">
      <alignment horizontal="center"/>
    </xf>
    <xf numFmtId="3" fontId="0" fillId="2" borderId="6" xfId="0" applyNumberFormat="1" applyFill="1" applyBorder="1" applyAlignment="1">
      <alignment horizontal="center"/>
    </xf>
    <xf numFmtId="3" fontId="0" fillId="3" borderId="6" xfId="0" applyNumberFormat="1" applyFill="1" applyBorder="1" applyAlignment="1">
      <alignment horizontal="center"/>
    </xf>
    <xf numFmtId="3" fontId="0" fillId="4" borderId="17" xfId="0" applyNumberFormat="1" applyFill="1" applyBorder="1" applyAlignment="1">
      <alignment horizont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6" borderId="30" xfId="0" quotePrefix="1" applyFill="1" applyBorder="1" applyAlignment="1">
      <alignment vertical="center"/>
    </xf>
    <xf numFmtId="0" fontId="0" fillId="7" borderId="30" xfId="0" quotePrefix="1" applyFill="1" applyBorder="1" applyAlignment="1">
      <alignment vertical="center"/>
    </xf>
    <xf numFmtId="10" fontId="0" fillId="10" borderId="31" xfId="0" applyNumberFormat="1" applyFont="1" applyFill="1" applyBorder="1" applyAlignment="1">
      <alignment horizontal="center" vertical="center"/>
    </xf>
    <xf numFmtId="2" fontId="0" fillId="10" borderId="31" xfId="0" applyNumberFormat="1" applyFont="1" applyFill="1" applyBorder="1" applyAlignment="1">
      <alignment horizontal="center" vertical="center"/>
    </xf>
    <xf numFmtId="10" fontId="0" fillId="8" borderId="31" xfId="0" applyNumberFormat="1" applyFont="1" applyFill="1" applyBorder="1" applyAlignment="1">
      <alignment horizontal="center" vertical="center"/>
    </xf>
    <xf numFmtId="2" fontId="0" fillId="8" borderId="31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7" fillId="9" borderId="35" xfId="0" applyFont="1" applyFill="1" applyBorder="1" applyAlignment="1">
      <alignment horizontal="center" vertical="center"/>
    </xf>
    <xf numFmtId="0" fontId="7" fillId="9" borderId="36" xfId="0" applyFont="1" applyFill="1" applyBorder="1" applyAlignment="1">
      <alignment horizontal="center" vertical="center"/>
    </xf>
    <xf numFmtId="0" fontId="7" fillId="9" borderId="37" xfId="0" applyFont="1" applyFill="1" applyBorder="1" applyAlignment="1">
      <alignment horizontal="center" vertical="center"/>
    </xf>
    <xf numFmtId="0" fontId="5" fillId="10" borderId="38" xfId="0" applyFont="1" applyFill="1" applyBorder="1" applyAlignment="1">
      <alignment horizontal="center" vertical="center"/>
    </xf>
    <xf numFmtId="0" fontId="0" fillId="10" borderId="39" xfId="0" applyFont="1" applyFill="1" applyBorder="1" applyAlignment="1">
      <alignment vertical="center" wrapText="1"/>
    </xf>
    <xf numFmtId="0" fontId="5" fillId="7" borderId="38" xfId="0" applyFont="1" applyFill="1" applyBorder="1" applyAlignment="1">
      <alignment horizontal="center" vertical="center"/>
    </xf>
    <xf numFmtId="0" fontId="0" fillId="8" borderId="39" xfId="0" applyFont="1" applyFill="1" applyBorder="1" applyAlignment="1">
      <alignment vertical="center"/>
    </xf>
    <xf numFmtId="0" fontId="9" fillId="7" borderId="40" xfId="0" applyFont="1" applyFill="1" applyBorder="1" applyAlignment="1">
      <alignment horizontal="center" vertical="center"/>
    </xf>
    <xf numFmtId="10" fontId="9" fillId="8" borderId="41" xfId="0" applyNumberFormat="1" applyFont="1" applyFill="1" applyBorder="1" applyAlignment="1">
      <alignment horizontal="center" vertical="center"/>
    </xf>
    <xf numFmtId="2" fontId="9" fillId="8" borderId="41" xfId="0" applyNumberFormat="1" applyFont="1" applyFill="1" applyBorder="1" applyAlignment="1">
      <alignment horizontal="center" vertical="center"/>
    </xf>
    <xf numFmtId="0" fontId="8" fillId="8" borderId="42" xfId="0" applyFont="1" applyFill="1" applyBorder="1" applyAlignment="1">
      <alignment vertical="center" wrapText="1"/>
    </xf>
    <xf numFmtId="0" fontId="7" fillId="5" borderId="43" xfId="0" applyFont="1" applyFill="1" applyBorder="1" applyAlignment="1">
      <alignment horizontal="center" vertical="center"/>
    </xf>
    <xf numFmtId="0" fontId="7" fillId="5" borderId="4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0" fillId="6" borderId="45" xfId="0" quotePrefix="1" applyFill="1" applyBorder="1" applyAlignment="1">
      <alignment vertical="center"/>
    </xf>
    <xf numFmtId="0" fontId="0" fillId="6" borderId="46" xfId="0" quotePrefix="1" applyFill="1" applyBorder="1" applyAlignment="1">
      <alignment vertical="center"/>
    </xf>
    <xf numFmtId="0" fontId="0" fillId="7" borderId="45" xfId="0" quotePrefix="1" applyFill="1" applyBorder="1" applyAlignment="1">
      <alignment vertical="center"/>
    </xf>
    <xf numFmtId="0" fontId="0" fillId="7" borderId="46" xfId="0" quotePrefix="1" applyFill="1" applyBorder="1" applyAlignment="1">
      <alignment vertical="center"/>
    </xf>
    <xf numFmtId="0" fontId="8" fillId="7" borderId="47" xfId="0" applyFont="1" applyFill="1" applyBorder="1" applyAlignment="1">
      <alignment vertical="center" wrapText="1"/>
    </xf>
    <xf numFmtId="0" fontId="8" fillId="7" borderId="48" xfId="0" applyFont="1" applyFill="1" applyBorder="1" applyAlignment="1">
      <alignment vertical="center" wrapText="1"/>
    </xf>
    <xf numFmtId="0" fontId="8" fillId="7" borderId="42" xfId="0" applyFont="1" applyFill="1" applyBorder="1" applyAlignment="1">
      <alignment vertical="center" wrapText="1"/>
    </xf>
    <xf numFmtId="3" fontId="0" fillId="2" borderId="4" xfId="0" applyNumberFormat="1" applyFill="1" applyBorder="1" applyAlignment="1">
      <alignment horizontal="center"/>
    </xf>
    <xf numFmtId="3" fontId="0" fillId="3" borderId="4" xfId="0" applyNumberFormat="1" applyFill="1" applyBorder="1" applyAlignment="1">
      <alignment horizontal="center"/>
    </xf>
    <xf numFmtId="3" fontId="0" fillId="4" borderId="26" xfId="0" applyNumberFormat="1" applyFill="1" applyBorder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0" fillId="0" borderId="0" xfId="0" applyBorder="1" applyAlignment="1"/>
    <xf numFmtId="0" fontId="6" fillId="3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horizontal="center"/>
    </xf>
    <xf numFmtId="3" fontId="8" fillId="3" borderId="7" xfId="0" applyNumberFormat="1" applyFont="1" applyFill="1" applyBorder="1" applyAlignment="1">
      <alignment horizontal="center"/>
    </xf>
    <xf numFmtId="3" fontId="8" fillId="4" borderId="10" xfId="0" applyNumberFormat="1" applyFont="1" applyFill="1" applyBorder="1" applyAlignment="1">
      <alignment horizontal="center"/>
    </xf>
    <xf numFmtId="3" fontId="8" fillId="2" borderId="8" xfId="0" applyNumberFormat="1" applyFont="1" applyFill="1" applyBorder="1" applyAlignment="1">
      <alignment horizontal="center"/>
    </xf>
    <xf numFmtId="3" fontId="8" fillId="3" borderId="8" xfId="0" applyNumberFormat="1" applyFont="1" applyFill="1" applyBorder="1" applyAlignment="1">
      <alignment horizontal="center"/>
    </xf>
    <xf numFmtId="3" fontId="8" fillId="4" borderId="9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0" fillId="8" borderId="39" xfId="0" applyFont="1" applyFill="1" applyBorder="1" applyAlignment="1">
      <alignment horizontal="left" vertical="top" wrapText="1"/>
    </xf>
    <xf numFmtId="0" fontId="0" fillId="10" borderId="39" xfId="0" applyFont="1" applyFill="1" applyBorder="1" applyAlignment="1">
      <alignment horizontal="left" vertical="top" wrapText="1"/>
    </xf>
    <xf numFmtId="0" fontId="0" fillId="10" borderId="39" xfId="0" applyFont="1" applyFill="1" applyBorder="1" applyAlignment="1">
      <alignment vertical="top" wrapText="1"/>
    </xf>
    <xf numFmtId="14" fontId="0" fillId="0" borderId="0" xfId="0" applyNumberFormat="1" applyAlignment="1">
      <alignment wrapText="1"/>
    </xf>
    <xf numFmtId="14" fontId="0" fillId="0" borderId="0" xfId="0" applyNumberFormat="1"/>
    <xf numFmtId="0" fontId="14" fillId="2" borderId="2" xfId="0" applyFont="1" applyFill="1" applyBorder="1" applyAlignment="1"/>
    <xf numFmtId="0" fontId="14" fillId="2" borderId="5" xfId="0" applyFont="1" applyFill="1" applyBorder="1" applyAlignment="1"/>
    <xf numFmtId="0" fontId="14" fillId="2" borderId="7" xfId="0" applyFont="1" applyFill="1" applyBorder="1" applyAlignment="1"/>
    <xf numFmtId="0" fontId="14" fillId="2" borderId="8" xfId="0" applyFont="1" applyFill="1" applyBorder="1" applyAlignment="1"/>
    <xf numFmtId="0" fontId="14" fillId="2" borderId="6" xfId="0" applyFont="1" applyFill="1" applyBorder="1" applyAlignment="1"/>
    <xf numFmtId="0" fontId="14" fillId="2" borderId="3" xfId="0" applyFont="1" applyFill="1" applyBorder="1" applyAlignment="1"/>
    <xf numFmtId="0" fontId="14" fillId="2" borderId="4" xfId="0" applyFont="1" applyFill="1" applyBorder="1" applyAlignment="1"/>
    <xf numFmtId="0" fontId="14" fillId="3" borderId="2" xfId="0" applyFont="1" applyFill="1" applyBorder="1" applyAlignment="1"/>
    <xf numFmtId="0" fontId="14" fillId="3" borderId="5" xfId="0" applyFont="1" applyFill="1" applyBorder="1" applyAlignment="1"/>
    <xf numFmtId="0" fontId="14" fillId="3" borderId="7" xfId="0" applyFont="1" applyFill="1" applyBorder="1" applyAlignment="1"/>
    <xf numFmtId="0" fontId="14" fillId="3" borderId="8" xfId="0" applyFont="1" applyFill="1" applyBorder="1" applyAlignment="1"/>
    <xf numFmtId="0" fontId="14" fillId="3" borderId="6" xfId="0" applyFont="1" applyFill="1" applyBorder="1" applyAlignment="1"/>
    <xf numFmtId="0" fontId="14" fillId="3" borderId="3" xfId="0" applyFont="1" applyFill="1" applyBorder="1" applyAlignment="1"/>
    <xf numFmtId="0" fontId="14" fillId="3" borderId="4" xfId="0" applyFont="1" applyFill="1" applyBorder="1" applyAlignment="1"/>
    <xf numFmtId="0" fontId="14" fillId="4" borderId="2" xfId="0" applyFont="1" applyFill="1" applyBorder="1" applyAlignment="1"/>
    <xf numFmtId="0" fontId="14" fillId="4" borderId="5" xfId="0" applyFont="1" applyFill="1" applyBorder="1" applyAlignment="1"/>
    <xf numFmtId="0" fontId="14" fillId="4" borderId="7" xfId="0" applyFont="1" applyFill="1" applyBorder="1" applyAlignment="1"/>
    <xf numFmtId="0" fontId="14" fillId="4" borderId="8" xfId="0" applyFont="1" applyFill="1" applyBorder="1" applyAlignment="1"/>
    <xf numFmtId="0" fontId="14" fillId="4" borderId="6" xfId="0" applyFont="1" applyFill="1" applyBorder="1" applyAlignment="1"/>
    <xf numFmtId="0" fontId="14" fillId="4" borderId="3" xfId="0" applyFont="1" applyFill="1" applyBorder="1" applyAlignment="1"/>
    <xf numFmtId="0" fontId="14" fillId="4" borderId="4" xfId="0" applyFont="1" applyFill="1" applyBorder="1" applyAlignment="1"/>
    <xf numFmtId="0" fontId="14" fillId="4" borderId="4" xfId="0" applyFont="1" applyFill="1" applyBorder="1" applyAlignment="1">
      <alignment wrapText="1"/>
    </xf>
    <xf numFmtId="0" fontId="14" fillId="4" borderId="2" xfId="0" applyFont="1" applyFill="1" applyBorder="1" applyAlignment="1">
      <alignment vertical="center"/>
    </xf>
    <xf numFmtId="0" fontId="14" fillId="4" borderId="5" xfId="0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14" fillId="4" borderId="8" xfId="0" applyFont="1" applyFill="1" applyBorder="1" applyAlignment="1">
      <alignment vertical="center"/>
    </xf>
    <xf numFmtId="0" fontId="14" fillId="4" borderId="6" xfId="0" applyFont="1" applyFill="1" applyBorder="1" applyAlignment="1">
      <alignment vertical="center"/>
    </xf>
    <xf numFmtId="0" fontId="14" fillId="4" borderId="3" xfId="0" applyFont="1" applyFill="1" applyBorder="1" applyAlignment="1">
      <alignment vertical="center"/>
    </xf>
    <xf numFmtId="0" fontId="14" fillId="4" borderId="4" xfId="0" applyFont="1" applyFill="1" applyBorder="1" applyAlignment="1">
      <alignment vertical="center" wrapText="1"/>
    </xf>
    <xf numFmtId="0" fontId="10" fillId="5" borderId="32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10" fontId="12" fillId="0" borderId="6" xfId="1" applyNumberFormat="1" applyFont="1" applyBorder="1" applyAlignment="1">
      <alignment horizontal="center"/>
    </xf>
    <xf numFmtId="10" fontId="12" fillId="0" borderId="17" xfId="1" applyNumberFormat="1" applyFont="1" applyBorder="1" applyAlignment="1">
      <alignment horizontal="center"/>
    </xf>
    <xf numFmtId="2" fontId="6" fillId="0" borderId="19" xfId="1" applyNumberFormat="1" applyFont="1" applyBorder="1" applyAlignment="1">
      <alignment horizontal="center"/>
    </xf>
    <xf numFmtId="2" fontId="6" fillId="0" borderId="20" xfId="1" applyNumberFormat="1" applyFont="1" applyBorder="1" applyAlignment="1">
      <alignment horizontal="center"/>
    </xf>
    <xf numFmtId="10" fontId="12" fillId="0" borderId="3" xfId="1" applyNumberFormat="1" applyFont="1" applyBorder="1" applyAlignment="1">
      <alignment horizontal="center"/>
    </xf>
    <xf numFmtId="10" fontId="12" fillId="0" borderId="15" xfId="1" applyNumberFormat="1" applyFont="1" applyBorder="1" applyAlignment="1">
      <alignment horizontal="center"/>
    </xf>
    <xf numFmtId="10" fontId="11" fillId="0" borderId="3" xfId="1" applyNumberFormat="1" applyFont="1" applyBorder="1" applyAlignment="1">
      <alignment horizontal="center"/>
    </xf>
    <xf numFmtId="10" fontId="11" fillId="0" borderId="15" xfId="1" applyNumberFormat="1" applyFont="1" applyBorder="1" applyAlignment="1">
      <alignment horizontal="center"/>
    </xf>
    <xf numFmtId="10" fontId="13" fillId="0" borderId="3" xfId="1" applyNumberFormat="1" applyFont="1" applyBorder="1" applyAlignment="1">
      <alignment horizontal="center"/>
    </xf>
    <xf numFmtId="10" fontId="13" fillId="0" borderId="15" xfId="1" applyNumberFormat="1" applyFont="1" applyBorder="1" applyAlignment="1">
      <alignment horizontal="center"/>
    </xf>
    <xf numFmtId="10" fontId="6" fillId="0" borderId="3" xfId="1" applyNumberFormat="1" applyFont="1" applyBorder="1" applyAlignment="1">
      <alignment horizontal="center"/>
    </xf>
    <xf numFmtId="10" fontId="6" fillId="0" borderId="15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5050"/>
      <color rgb="FF66FFFF"/>
      <color rgb="FFFFCC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57149</xdr:colOff>
      <xdr:row>0</xdr:row>
      <xdr:rowOff>9525</xdr:rowOff>
    </xdr:from>
    <xdr:ext cx="676276" cy="400050"/>
    <xdr:sp macro="[0]!Macro_Création_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64DEF93-0A68-46A9-99A5-826325C06BA9}"/>
            </a:ext>
          </a:extLst>
        </xdr:cNvPr>
        <xdr:cNvSpPr/>
      </xdr:nvSpPr>
      <xdr:spPr>
        <a:xfrm>
          <a:off x="5000624" y="9525"/>
          <a:ext cx="676276" cy="4000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1000" b="1" i="1"/>
            <a:t>Création</a:t>
          </a:r>
        </a:p>
        <a:p>
          <a:pPr algn="ctr"/>
          <a:r>
            <a:rPr lang="fr-FR" sz="1000" b="1" i="1"/>
            <a:t> </a:t>
          </a:r>
          <a:r>
            <a:rPr lang="fr-FR" sz="1000" b="1" i="1" baseline="0"/>
            <a:t>Jour</a:t>
          </a:r>
        </a:p>
      </xdr:txBody>
    </xdr:sp>
    <xdr:clientData/>
  </xdr:oneCellAnchor>
  <xdr:oneCellAnchor>
    <xdr:from>
      <xdr:col>14</xdr:col>
      <xdr:colOff>47625</xdr:colOff>
      <xdr:row>0</xdr:row>
      <xdr:rowOff>9525</xdr:rowOff>
    </xdr:from>
    <xdr:ext cx="676276" cy="400050"/>
    <xdr:sp macro="[0]!Macro_MiseEnForme_Commentai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710C8C2-383D-4A4F-89B2-6FA817ABB983}"/>
            </a:ext>
          </a:extLst>
        </xdr:cNvPr>
        <xdr:cNvSpPr/>
      </xdr:nvSpPr>
      <xdr:spPr>
        <a:xfrm>
          <a:off x="5753100" y="9525"/>
          <a:ext cx="676276" cy="4000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1000" b="1" i="1"/>
            <a:t>Mise en forme</a:t>
          </a:r>
          <a:endParaRPr lang="fr-FR" sz="1000" b="1" i="1" baseline="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</xdr:colOff>
      <xdr:row>0</xdr:row>
      <xdr:rowOff>9525</xdr:rowOff>
    </xdr:from>
    <xdr:ext cx="657225" cy="400049"/>
    <xdr:sp macro="[0]!Macro_Création_Semai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5EC5FD6-438D-433D-AE34-320E2C3B02F3}"/>
            </a:ext>
          </a:extLst>
        </xdr:cNvPr>
        <xdr:cNvSpPr/>
      </xdr:nvSpPr>
      <xdr:spPr>
        <a:xfrm>
          <a:off x="5486400" y="9525"/>
          <a:ext cx="657225" cy="40004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1000" b="1" i="1"/>
            <a:t>Création</a:t>
          </a:r>
        </a:p>
        <a:p>
          <a:pPr algn="ctr"/>
          <a:r>
            <a:rPr lang="fr-FR" sz="1000" b="1" i="1"/>
            <a:t>Semaine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263D6-DF0D-48BE-94B8-77030BC8B311}">
  <sheetPr codeName="Feuil1"/>
  <dimension ref="A1:L1756"/>
  <sheetViews>
    <sheetView workbookViewId="0">
      <pane ySplit="1" topLeftCell="A1741" activePane="bottomLeft" state="frozen"/>
      <selection pane="bottomLeft" activeCell="A1756" sqref="A1756"/>
    </sheetView>
  </sheetViews>
  <sheetFormatPr baseColWidth="10" defaultRowHeight="15" x14ac:dyDescent="0.25"/>
  <cols>
    <col min="1" max="1" width="11.42578125" style="13"/>
    <col min="2" max="2" width="9.5703125" style="13" hidden="1" customWidth="1"/>
    <col min="3" max="3" width="5.28515625" style="13" hidden="1" customWidth="1"/>
    <col min="4" max="4" width="9.85546875" style="13" hidden="1" customWidth="1"/>
    <col min="5" max="5" width="7.140625" style="13" hidden="1" customWidth="1"/>
    <col min="6" max="6" width="17" style="13" bestFit="1" customWidth="1"/>
    <col min="7" max="7" width="11.42578125" style="12"/>
    <col min="8" max="8" width="14.42578125" style="119" hidden="1" customWidth="1"/>
    <col min="9" max="9" width="11.42578125" style="12"/>
    <col min="10" max="10" width="14.42578125" style="119" hidden="1" customWidth="1"/>
    <col min="11" max="11" width="11.42578125" style="12"/>
    <col min="12" max="12" width="14.42578125" style="119" hidden="1" customWidth="1"/>
  </cols>
  <sheetData>
    <row r="1" spans="1:12" ht="33" customHeight="1" x14ac:dyDescent="0.25">
      <c r="A1" s="15" t="s">
        <v>9</v>
      </c>
      <c r="B1" s="16" t="s">
        <v>11</v>
      </c>
      <c r="C1" s="16" t="s">
        <v>29</v>
      </c>
      <c r="D1" s="16" t="s">
        <v>49</v>
      </c>
      <c r="E1" s="16" t="s">
        <v>30</v>
      </c>
      <c r="F1" s="15" t="s">
        <v>10</v>
      </c>
      <c r="G1" s="78">
        <v>21</v>
      </c>
      <c r="H1" s="118" t="s">
        <v>34</v>
      </c>
      <c r="I1" s="81">
        <v>22</v>
      </c>
      <c r="J1" s="120" t="s">
        <v>34</v>
      </c>
      <c r="K1" s="84">
        <v>23</v>
      </c>
      <c r="L1" s="121" t="s">
        <v>34</v>
      </c>
    </row>
    <row r="2" spans="1:12" x14ac:dyDescent="0.25">
      <c r="A2" s="4">
        <v>45287</v>
      </c>
      <c r="B2" s="5" t="str">
        <f t="shared" ref="B2:B65" si="0">"S"&amp;WEEKNUM($A2,13)&amp;" - "&amp;YEAR($A2)</f>
        <v>S53 - 2023</v>
      </c>
      <c r="C2" s="5">
        <f t="shared" ref="C2:C10" si="1">MONTH(A2)</f>
        <v>12</v>
      </c>
      <c r="D2" s="5" t="str">
        <f>IF(OR(MONTH(A2)=1,MONTH(A2)=2,MONTH(A2)=3),"T1 - "&amp;E2,IF(OR(MONTH(A2)=4,MONTH(A2)=5,MONTH(A2)=6),"T2 - "&amp;E2,IF(OR(MONTH(A2)=7,MONTH(A2)=8,MONTH(A2)=9),"T3 - "&amp;E2,"T4 - "&amp;E2)))</f>
        <v>T4 - 2023</v>
      </c>
      <c r="E2" s="5">
        <f>YEAR(A2)</f>
        <v>2023</v>
      </c>
      <c r="F2" s="14" t="s">
        <v>2</v>
      </c>
      <c r="G2" s="79"/>
      <c r="H2" s="141"/>
      <c r="I2" s="82"/>
      <c r="J2" s="148"/>
      <c r="K2" s="85"/>
      <c r="L2" s="155"/>
    </row>
    <row r="3" spans="1:12" x14ac:dyDescent="0.25">
      <c r="A3" s="6">
        <f t="shared" ref="A3:A10" si="2">A2</f>
        <v>45287</v>
      </c>
      <c r="B3" s="7" t="str">
        <f t="shared" si="0"/>
        <v>S53 - 2023</v>
      </c>
      <c r="C3" s="7">
        <f t="shared" si="1"/>
        <v>12</v>
      </c>
      <c r="D3" s="7" t="str">
        <f t="shared" ref="D3:D66" si="3">IF(OR(MONTH(A3)=1,MONTH(A3)=2,MONTH(A3)=3),"T1 - "&amp;E3,IF(OR(MONTH(A3)=4,MONTH(A3)=5,MONTH(A3)=6),"T2 - "&amp;E3,IF(OR(MONTH(A3)=7,MONTH(A3)=8,MONTH(A3)=9),"T3 - "&amp;E3,"T4 - "&amp;E3)))</f>
        <v>T4 - 2023</v>
      </c>
      <c r="E3" s="7">
        <f t="shared" ref="E3:E10" si="4">YEAR(A3)</f>
        <v>2023</v>
      </c>
      <c r="F3" s="19" t="s">
        <v>3</v>
      </c>
      <c r="G3" s="74"/>
      <c r="H3" s="142"/>
      <c r="I3" s="75"/>
      <c r="J3" s="149"/>
      <c r="K3" s="86"/>
      <c r="L3" s="156"/>
    </row>
    <row r="4" spans="1:12" x14ac:dyDescent="0.25">
      <c r="A4" s="6">
        <f t="shared" si="2"/>
        <v>45287</v>
      </c>
      <c r="B4" s="7" t="str">
        <f t="shared" si="0"/>
        <v>S53 - 2023</v>
      </c>
      <c r="C4" s="7">
        <f t="shared" si="1"/>
        <v>12</v>
      </c>
      <c r="D4" s="7" t="str">
        <f t="shared" si="3"/>
        <v>T4 - 2023</v>
      </c>
      <c r="E4" s="7">
        <f t="shared" si="4"/>
        <v>2023</v>
      </c>
      <c r="F4" s="128" t="s">
        <v>7</v>
      </c>
      <c r="G4" s="130"/>
      <c r="H4" s="143"/>
      <c r="I4" s="131"/>
      <c r="J4" s="150"/>
      <c r="K4" s="132"/>
      <c r="L4" s="157"/>
    </row>
    <row r="5" spans="1:12" x14ac:dyDescent="0.25">
      <c r="A5" s="6">
        <f t="shared" si="2"/>
        <v>45287</v>
      </c>
      <c r="B5" s="7" t="str">
        <f t="shared" si="0"/>
        <v>S53 - 2023</v>
      </c>
      <c r="C5" s="7">
        <f t="shared" si="1"/>
        <v>12</v>
      </c>
      <c r="D5" s="7" t="str">
        <f t="shared" si="3"/>
        <v>T4 - 2023</v>
      </c>
      <c r="E5" s="7">
        <f t="shared" si="4"/>
        <v>2023</v>
      </c>
      <c r="F5" s="129" t="s">
        <v>8</v>
      </c>
      <c r="G5" s="133"/>
      <c r="H5" s="144"/>
      <c r="I5" s="134"/>
      <c r="J5" s="151"/>
      <c r="K5" s="135"/>
      <c r="L5" s="158"/>
    </row>
    <row r="6" spans="1:12" x14ac:dyDescent="0.25">
      <c r="A6" s="6">
        <f t="shared" si="2"/>
        <v>45287</v>
      </c>
      <c r="B6" s="7" t="str">
        <f t="shared" si="0"/>
        <v>S53 - 2023</v>
      </c>
      <c r="C6" s="7">
        <f t="shared" si="1"/>
        <v>12</v>
      </c>
      <c r="D6" s="7" t="str">
        <f t="shared" si="3"/>
        <v>T4 - 2023</v>
      </c>
      <c r="E6" s="7">
        <f t="shared" si="4"/>
        <v>2023</v>
      </c>
      <c r="F6" s="21" t="s">
        <v>4</v>
      </c>
      <c r="G6" s="76"/>
      <c r="H6" s="145"/>
      <c r="I6" s="77"/>
      <c r="J6" s="152"/>
      <c r="K6" s="87"/>
      <c r="L6" s="159"/>
    </row>
    <row r="7" spans="1:12" x14ac:dyDescent="0.25">
      <c r="A7" s="6">
        <f t="shared" si="2"/>
        <v>45287</v>
      </c>
      <c r="B7" s="7" t="str">
        <f t="shared" si="0"/>
        <v>S53 - 2023</v>
      </c>
      <c r="C7" s="7">
        <f t="shared" si="1"/>
        <v>12</v>
      </c>
      <c r="D7" s="7" t="str">
        <f t="shared" si="3"/>
        <v>T4 - 2023</v>
      </c>
      <c r="E7" s="7">
        <f t="shared" si="4"/>
        <v>2023</v>
      </c>
      <c r="F7" s="8" t="s">
        <v>5</v>
      </c>
      <c r="G7" s="72"/>
      <c r="H7" s="146"/>
      <c r="I7" s="73"/>
      <c r="J7" s="153"/>
      <c r="K7" s="88"/>
      <c r="L7" s="160"/>
    </row>
    <row r="8" spans="1:12" x14ac:dyDescent="0.25">
      <c r="A8" s="6">
        <f t="shared" si="2"/>
        <v>45287</v>
      </c>
      <c r="B8" s="7" t="str">
        <f t="shared" si="0"/>
        <v>S53 - 2023</v>
      </c>
      <c r="C8" s="7">
        <f t="shared" si="1"/>
        <v>12</v>
      </c>
      <c r="D8" s="7" t="str">
        <f t="shared" si="3"/>
        <v>T4 - 2023</v>
      </c>
      <c r="E8" s="7">
        <f t="shared" si="4"/>
        <v>2023</v>
      </c>
      <c r="F8" s="8" t="s">
        <v>6</v>
      </c>
      <c r="G8" s="72"/>
      <c r="H8" s="146"/>
      <c r="I8" s="73"/>
      <c r="J8" s="153"/>
      <c r="K8" s="88"/>
      <c r="L8" s="160"/>
    </row>
    <row r="9" spans="1:12" x14ac:dyDescent="0.25">
      <c r="A9" s="6">
        <f t="shared" si="2"/>
        <v>45287</v>
      </c>
      <c r="B9" s="7" t="str">
        <f t="shared" si="0"/>
        <v>S53 - 2023</v>
      </c>
      <c r="C9" s="7">
        <f t="shared" si="1"/>
        <v>12</v>
      </c>
      <c r="D9" s="7" t="str">
        <f t="shared" si="3"/>
        <v>T4 - 2023</v>
      </c>
      <c r="E9" s="7">
        <f t="shared" si="4"/>
        <v>2023</v>
      </c>
      <c r="F9" s="8" t="s">
        <v>1</v>
      </c>
      <c r="G9" s="72"/>
      <c r="H9" s="146"/>
      <c r="I9" s="73"/>
      <c r="J9" s="153"/>
      <c r="K9" s="88"/>
      <c r="L9" s="160"/>
    </row>
    <row r="10" spans="1:12" x14ac:dyDescent="0.25">
      <c r="A10" s="9">
        <f t="shared" si="2"/>
        <v>45287</v>
      </c>
      <c r="B10" s="10" t="str">
        <f t="shared" si="0"/>
        <v>S53 - 2023</v>
      </c>
      <c r="C10" s="10">
        <f t="shared" si="1"/>
        <v>12</v>
      </c>
      <c r="D10" s="10" t="str">
        <f t="shared" si="3"/>
        <v>T4 - 2023</v>
      </c>
      <c r="E10" s="10">
        <f t="shared" si="4"/>
        <v>2023</v>
      </c>
      <c r="F10" s="11" t="s">
        <v>14</v>
      </c>
      <c r="G10" s="80">
        <f>SUM(G2:G9)</f>
        <v>0</v>
      </c>
      <c r="H10" s="147"/>
      <c r="I10" s="83">
        <f t="shared" ref="I10" si="5">SUM(I2:I9)</f>
        <v>0</v>
      </c>
      <c r="J10" s="154"/>
      <c r="K10" s="89">
        <f t="shared" ref="K10" si="6">SUM(K2:K9)</f>
        <v>0</v>
      </c>
      <c r="L10" s="161"/>
    </row>
    <row r="11" spans="1:12" x14ac:dyDescent="0.25">
      <c r="A11" s="4">
        <v>45288</v>
      </c>
      <c r="B11" s="5" t="str">
        <f t="shared" si="0"/>
        <v>S53 - 2023</v>
      </c>
      <c r="C11" s="5">
        <f t="shared" ref="C11:C19" si="7">MONTH(A11)</f>
        <v>12</v>
      </c>
      <c r="D11" s="5" t="str">
        <f t="shared" si="3"/>
        <v>T4 - 2023</v>
      </c>
      <c r="E11" s="5">
        <f>YEAR(A11)</f>
        <v>2023</v>
      </c>
      <c r="F11" s="14" t="s">
        <v>2</v>
      </c>
      <c r="G11" s="79"/>
      <c r="H11" s="141"/>
      <c r="I11" s="82"/>
      <c r="J11" s="148"/>
      <c r="K11" s="85"/>
      <c r="L11" s="155"/>
    </row>
    <row r="12" spans="1:12" x14ac:dyDescent="0.25">
      <c r="A12" s="6">
        <v>45288</v>
      </c>
      <c r="B12" s="7" t="str">
        <f t="shared" si="0"/>
        <v>S53 - 2023</v>
      </c>
      <c r="C12" s="7">
        <f t="shared" si="7"/>
        <v>12</v>
      </c>
      <c r="D12" s="7" t="str">
        <f t="shared" si="3"/>
        <v>T4 - 2023</v>
      </c>
      <c r="E12" s="7">
        <f t="shared" ref="E12:E19" si="8">YEAR(A12)</f>
        <v>2023</v>
      </c>
      <c r="F12" s="19" t="s">
        <v>3</v>
      </c>
      <c r="G12" s="74"/>
      <c r="H12" s="142"/>
      <c r="I12" s="75"/>
      <c r="J12" s="149"/>
      <c r="K12" s="86"/>
      <c r="L12" s="156"/>
    </row>
    <row r="13" spans="1:12" x14ac:dyDescent="0.25">
      <c r="A13" s="6">
        <v>45288</v>
      </c>
      <c r="B13" s="7" t="str">
        <f t="shared" si="0"/>
        <v>S53 - 2023</v>
      </c>
      <c r="C13" s="7">
        <f t="shared" si="7"/>
        <v>12</v>
      </c>
      <c r="D13" s="7" t="str">
        <f t="shared" si="3"/>
        <v>T4 - 2023</v>
      </c>
      <c r="E13" s="7">
        <f t="shared" si="8"/>
        <v>2023</v>
      </c>
      <c r="F13" s="128" t="s">
        <v>7</v>
      </c>
      <c r="G13" s="130"/>
      <c r="H13" s="143"/>
      <c r="I13" s="131"/>
      <c r="J13" s="150"/>
      <c r="K13" s="132"/>
      <c r="L13" s="157"/>
    </row>
    <row r="14" spans="1:12" x14ac:dyDescent="0.25">
      <c r="A14" s="6">
        <v>45288</v>
      </c>
      <c r="B14" s="7" t="str">
        <f t="shared" si="0"/>
        <v>S53 - 2023</v>
      </c>
      <c r="C14" s="7">
        <f t="shared" si="7"/>
        <v>12</v>
      </c>
      <c r="D14" s="7" t="str">
        <f t="shared" si="3"/>
        <v>T4 - 2023</v>
      </c>
      <c r="E14" s="7">
        <f t="shared" si="8"/>
        <v>2023</v>
      </c>
      <c r="F14" s="129" t="s">
        <v>8</v>
      </c>
      <c r="G14" s="133"/>
      <c r="H14" s="144"/>
      <c r="I14" s="134"/>
      <c r="J14" s="151"/>
      <c r="K14" s="135"/>
      <c r="L14" s="158"/>
    </row>
    <row r="15" spans="1:12" x14ac:dyDescent="0.25">
      <c r="A15" s="6">
        <v>45288</v>
      </c>
      <c r="B15" s="7" t="str">
        <f t="shared" si="0"/>
        <v>S53 - 2023</v>
      </c>
      <c r="C15" s="7">
        <f t="shared" si="7"/>
        <v>12</v>
      </c>
      <c r="D15" s="7" t="str">
        <f t="shared" si="3"/>
        <v>T4 - 2023</v>
      </c>
      <c r="E15" s="7">
        <f t="shared" si="8"/>
        <v>2023</v>
      </c>
      <c r="F15" s="21" t="s">
        <v>4</v>
      </c>
      <c r="G15" s="76"/>
      <c r="H15" s="145"/>
      <c r="I15" s="77"/>
      <c r="J15" s="152"/>
      <c r="K15" s="87"/>
      <c r="L15" s="159"/>
    </row>
    <row r="16" spans="1:12" x14ac:dyDescent="0.25">
      <c r="A16" s="6">
        <v>45288</v>
      </c>
      <c r="B16" s="7" t="str">
        <f t="shared" si="0"/>
        <v>S53 - 2023</v>
      </c>
      <c r="C16" s="7">
        <f t="shared" si="7"/>
        <v>12</v>
      </c>
      <c r="D16" s="7" t="str">
        <f t="shared" si="3"/>
        <v>T4 - 2023</v>
      </c>
      <c r="E16" s="7">
        <f t="shared" si="8"/>
        <v>2023</v>
      </c>
      <c r="F16" s="8" t="s">
        <v>5</v>
      </c>
      <c r="G16" s="72"/>
      <c r="H16" s="146"/>
      <c r="I16" s="73"/>
      <c r="J16" s="153"/>
      <c r="K16" s="88"/>
      <c r="L16" s="160"/>
    </row>
    <row r="17" spans="1:12" x14ac:dyDescent="0.25">
      <c r="A17" s="6">
        <v>45288</v>
      </c>
      <c r="B17" s="7" t="str">
        <f t="shared" si="0"/>
        <v>S53 - 2023</v>
      </c>
      <c r="C17" s="7">
        <f t="shared" si="7"/>
        <v>12</v>
      </c>
      <c r="D17" s="7" t="str">
        <f t="shared" si="3"/>
        <v>T4 - 2023</v>
      </c>
      <c r="E17" s="7">
        <f t="shared" si="8"/>
        <v>2023</v>
      </c>
      <c r="F17" s="8" t="s">
        <v>6</v>
      </c>
      <c r="G17" s="72"/>
      <c r="H17" s="146"/>
      <c r="I17" s="73"/>
      <c r="J17" s="153"/>
      <c r="K17" s="88"/>
      <c r="L17" s="160"/>
    </row>
    <row r="18" spans="1:12" x14ac:dyDescent="0.25">
      <c r="A18" s="6">
        <v>45288</v>
      </c>
      <c r="B18" s="7" t="str">
        <f t="shared" si="0"/>
        <v>S53 - 2023</v>
      </c>
      <c r="C18" s="7">
        <f t="shared" si="7"/>
        <v>12</v>
      </c>
      <c r="D18" s="7" t="str">
        <f t="shared" si="3"/>
        <v>T4 - 2023</v>
      </c>
      <c r="E18" s="7">
        <f t="shared" si="8"/>
        <v>2023</v>
      </c>
      <c r="F18" s="8" t="s">
        <v>1</v>
      </c>
      <c r="G18" s="72"/>
      <c r="H18" s="146"/>
      <c r="I18" s="73"/>
      <c r="J18" s="153"/>
      <c r="K18" s="88"/>
      <c r="L18" s="160"/>
    </row>
    <row r="19" spans="1:12" x14ac:dyDescent="0.25">
      <c r="A19" s="9">
        <v>45288</v>
      </c>
      <c r="B19" s="10" t="str">
        <f t="shared" si="0"/>
        <v>S53 - 2023</v>
      </c>
      <c r="C19" s="10">
        <f t="shared" si="7"/>
        <v>12</v>
      </c>
      <c r="D19" s="10" t="str">
        <f t="shared" si="3"/>
        <v>T4 - 2023</v>
      </c>
      <c r="E19" s="10">
        <f t="shared" si="8"/>
        <v>2023</v>
      </c>
      <c r="F19" s="11" t="s">
        <v>14</v>
      </c>
      <c r="G19" s="80">
        <f>SUM(G11:G18)</f>
        <v>0</v>
      </c>
      <c r="H19" s="147"/>
      <c r="I19" s="83">
        <f t="shared" ref="I19" si="9">SUM(I11:I18)</f>
        <v>0</v>
      </c>
      <c r="J19" s="154"/>
      <c r="K19" s="89">
        <f t="shared" ref="K19" si="10">SUM(K11:K18)</f>
        <v>0</v>
      </c>
      <c r="L19" s="161"/>
    </row>
    <row r="20" spans="1:12" x14ac:dyDescent="0.25">
      <c r="A20" s="4">
        <v>45289</v>
      </c>
      <c r="B20" s="5" t="str">
        <f t="shared" si="0"/>
        <v>S53 - 2023</v>
      </c>
      <c r="C20" s="5">
        <f t="shared" ref="C20:C28" si="11">MONTH(A20)</f>
        <v>12</v>
      </c>
      <c r="D20" s="5" t="str">
        <f t="shared" si="3"/>
        <v>T4 - 2023</v>
      </c>
      <c r="E20" s="5">
        <f>YEAR(A20)</f>
        <v>2023</v>
      </c>
      <c r="F20" s="14" t="s">
        <v>2</v>
      </c>
      <c r="G20" s="79"/>
      <c r="H20" s="141"/>
      <c r="I20" s="82"/>
      <c r="J20" s="148"/>
      <c r="K20" s="85"/>
      <c r="L20" s="155"/>
    </row>
    <row r="21" spans="1:12" x14ac:dyDescent="0.25">
      <c r="A21" s="6">
        <v>45289</v>
      </c>
      <c r="B21" s="7" t="str">
        <f t="shared" si="0"/>
        <v>S53 - 2023</v>
      </c>
      <c r="C21" s="7">
        <f t="shared" si="11"/>
        <v>12</v>
      </c>
      <c r="D21" s="7" t="str">
        <f t="shared" si="3"/>
        <v>T4 - 2023</v>
      </c>
      <c r="E21" s="7">
        <f t="shared" ref="E21:E28" si="12">YEAR(A21)</f>
        <v>2023</v>
      </c>
      <c r="F21" s="19" t="s">
        <v>3</v>
      </c>
      <c r="G21" s="74"/>
      <c r="H21" s="142"/>
      <c r="I21" s="75"/>
      <c r="J21" s="149"/>
      <c r="K21" s="86"/>
      <c r="L21" s="156"/>
    </row>
    <row r="22" spans="1:12" x14ac:dyDescent="0.25">
      <c r="A22" s="6">
        <v>45289</v>
      </c>
      <c r="B22" s="7" t="str">
        <f t="shared" si="0"/>
        <v>S53 - 2023</v>
      </c>
      <c r="C22" s="7">
        <f t="shared" si="11"/>
        <v>12</v>
      </c>
      <c r="D22" s="7" t="str">
        <f t="shared" si="3"/>
        <v>T4 - 2023</v>
      </c>
      <c r="E22" s="7">
        <f t="shared" si="12"/>
        <v>2023</v>
      </c>
      <c r="F22" s="128" t="s">
        <v>7</v>
      </c>
      <c r="G22" s="130"/>
      <c r="H22" s="143"/>
      <c r="I22" s="131"/>
      <c r="J22" s="150"/>
      <c r="K22" s="132"/>
      <c r="L22" s="157"/>
    </row>
    <row r="23" spans="1:12" x14ac:dyDescent="0.25">
      <c r="A23" s="6">
        <v>45289</v>
      </c>
      <c r="B23" s="7" t="str">
        <f t="shared" si="0"/>
        <v>S53 - 2023</v>
      </c>
      <c r="C23" s="7">
        <f t="shared" si="11"/>
        <v>12</v>
      </c>
      <c r="D23" s="7" t="str">
        <f t="shared" si="3"/>
        <v>T4 - 2023</v>
      </c>
      <c r="E23" s="7">
        <f t="shared" si="12"/>
        <v>2023</v>
      </c>
      <c r="F23" s="129" t="s">
        <v>8</v>
      </c>
      <c r="G23" s="133"/>
      <c r="H23" s="144"/>
      <c r="I23" s="134"/>
      <c r="J23" s="151"/>
      <c r="K23" s="135"/>
      <c r="L23" s="158"/>
    </row>
    <row r="24" spans="1:12" x14ac:dyDescent="0.25">
      <c r="A24" s="6">
        <v>45289</v>
      </c>
      <c r="B24" s="7" t="str">
        <f t="shared" si="0"/>
        <v>S53 - 2023</v>
      </c>
      <c r="C24" s="7">
        <f t="shared" si="11"/>
        <v>12</v>
      </c>
      <c r="D24" s="7" t="str">
        <f t="shared" si="3"/>
        <v>T4 - 2023</v>
      </c>
      <c r="E24" s="7">
        <f t="shared" si="12"/>
        <v>2023</v>
      </c>
      <c r="F24" s="21" t="s">
        <v>4</v>
      </c>
      <c r="G24" s="76"/>
      <c r="H24" s="145"/>
      <c r="I24" s="77"/>
      <c r="J24" s="152"/>
      <c r="K24" s="87"/>
      <c r="L24" s="159"/>
    </row>
    <row r="25" spans="1:12" x14ac:dyDescent="0.25">
      <c r="A25" s="6">
        <v>45289</v>
      </c>
      <c r="B25" s="7" t="str">
        <f t="shared" si="0"/>
        <v>S53 - 2023</v>
      </c>
      <c r="C25" s="7">
        <f t="shared" si="11"/>
        <v>12</v>
      </c>
      <c r="D25" s="7" t="str">
        <f t="shared" si="3"/>
        <v>T4 - 2023</v>
      </c>
      <c r="E25" s="7">
        <f t="shared" si="12"/>
        <v>2023</v>
      </c>
      <c r="F25" s="8" t="s">
        <v>5</v>
      </c>
      <c r="G25" s="72"/>
      <c r="H25" s="146"/>
      <c r="I25" s="73"/>
      <c r="J25" s="153"/>
      <c r="K25" s="88"/>
      <c r="L25" s="160"/>
    </row>
    <row r="26" spans="1:12" x14ac:dyDescent="0.25">
      <c r="A26" s="6">
        <v>45289</v>
      </c>
      <c r="B26" s="7" t="str">
        <f t="shared" si="0"/>
        <v>S53 - 2023</v>
      </c>
      <c r="C26" s="7">
        <f t="shared" si="11"/>
        <v>12</v>
      </c>
      <c r="D26" s="7" t="str">
        <f t="shared" si="3"/>
        <v>T4 - 2023</v>
      </c>
      <c r="E26" s="7">
        <f t="shared" si="12"/>
        <v>2023</v>
      </c>
      <c r="F26" s="8" t="s">
        <v>6</v>
      </c>
      <c r="G26" s="72"/>
      <c r="H26" s="146"/>
      <c r="I26" s="73"/>
      <c r="J26" s="153"/>
      <c r="K26" s="88"/>
      <c r="L26" s="160"/>
    </row>
    <row r="27" spans="1:12" x14ac:dyDescent="0.25">
      <c r="A27" s="6">
        <v>45289</v>
      </c>
      <c r="B27" s="7" t="str">
        <f t="shared" si="0"/>
        <v>S53 - 2023</v>
      </c>
      <c r="C27" s="7">
        <f t="shared" si="11"/>
        <v>12</v>
      </c>
      <c r="D27" s="7" t="str">
        <f t="shared" si="3"/>
        <v>T4 - 2023</v>
      </c>
      <c r="E27" s="7">
        <f t="shared" si="12"/>
        <v>2023</v>
      </c>
      <c r="F27" s="8" t="s">
        <v>1</v>
      </c>
      <c r="G27" s="72"/>
      <c r="H27" s="146"/>
      <c r="I27" s="73"/>
      <c r="J27" s="153"/>
      <c r="K27" s="88"/>
      <c r="L27" s="160"/>
    </row>
    <row r="28" spans="1:12" x14ac:dyDescent="0.25">
      <c r="A28" s="9">
        <v>45289</v>
      </c>
      <c r="B28" s="10" t="str">
        <f t="shared" si="0"/>
        <v>S53 - 2023</v>
      </c>
      <c r="C28" s="10">
        <f t="shared" si="11"/>
        <v>12</v>
      </c>
      <c r="D28" s="10" t="str">
        <f t="shared" si="3"/>
        <v>T4 - 2023</v>
      </c>
      <c r="E28" s="10">
        <f t="shared" si="12"/>
        <v>2023</v>
      </c>
      <c r="F28" s="11" t="s">
        <v>14</v>
      </c>
      <c r="G28" s="80">
        <f>SUM(G20:G27)</f>
        <v>0</v>
      </c>
      <c r="H28" s="147"/>
      <c r="I28" s="83">
        <f t="shared" ref="I28" si="13">SUM(I20:I27)</f>
        <v>0</v>
      </c>
      <c r="J28" s="154"/>
      <c r="K28" s="89">
        <f t="shared" ref="K28" si="14">SUM(K20:K27)</f>
        <v>0</v>
      </c>
      <c r="L28" s="161"/>
    </row>
    <row r="29" spans="1:12" x14ac:dyDescent="0.25">
      <c r="A29" s="4">
        <v>45290</v>
      </c>
      <c r="B29" s="5" t="str">
        <f t="shared" si="0"/>
        <v>S53 - 2023</v>
      </c>
      <c r="C29" s="5">
        <f t="shared" ref="C29:C37" si="15">MONTH(A29)</f>
        <v>12</v>
      </c>
      <c r="D29" s="5" t="str">
        <f t="shared" si="3"/>
        <v>T4 - 2023</v>
      </c>
      <c r="E29" s="5">
        <f>YEAR(A29)</f>
        <v>2023</v>
      </c>
      <c r="F29" s="14" t="s">
        <v>2</v>
      </c>
      <c r="G29" s="79"/>
      <c r="H29" s="141"/>
      <c r="I29" s="82"/>
      <c r="J29" s="148"/>
      <c r="K29" s="85"/>
      <c r="L29" s="155"/>
    </row>
    <row r="30" spans="1:12" x14ac:dyDescent="0.25">
      <c r="A30" s="6">
        <v>45290</v>
      </c>
      <c r="B30" s="7" t="str">
        <f t="shared" si="0"/>
        <v>S53 - 2023</v>
      </c>
      <c r="C30" s="7">
        <f t="shared" si="15"/>
        <v>12</v>
      </c>
      <c r="D30" s="7" t="str">
        <f t="shared" si="3"/>
        <v>T4 - 2023</v>
      </c>
      <c r="E30" s="7">
        <f t="shared" ref="E30:E37" si="16">YEAR(A30)</f>
        <v>2023</v>
      </c>
      <c r="F30" s="19" t="s">
        <v>3</v>
      </c>
      <c r="G30" s="74"/>
      <c r="H30" s="142"/>
      <c r="I30" s="75"/>
      <c r="J30" s="149"/>
      <c r="K30" s="86"/>
      <c r="L30" s="156"/>
    </row>
    <row r="31" spans="1:12" x14ac:dyDescent="0.25">
      <c r="A31" s="6">
        <v>45290</v>
      </c>
      <c r="B31" s="7" t="str">
        <f t="shared" si="0"/>
        <v>S53 - 2023</v>
      </c>
      <c r="C31" s="7">
        <f t="shared" si="15"/>
        <v>12</v>
      </c>
      <c r="D31" s="7" t="str">
        <f t="shared" si="3"/>
        <v>T4 - 2023</v>
      </c>
      <c r="E31" s="7">
        <f t="shared" si="16"/>
        <v>2023</v>
      </c>
      <c r="F31" s="128" t="s">
        <v>7</v>
      </c>
      <c r="G31" s="130"/>
      <c r="H31" s="143"/>
      <c r="I31" s="131"/>
      <c r="J31" s="150"/>
      <c r="K31" s="132"/>
      <c r="L31" s="157"/>
    </row>
    <row r="32" spans="1:12" x14ac:dyDescent="0.25">
      <c r="A32" s="6">
        <v>45290</v>
      </c>
      <c r="B32" s="7" t="str">
        <f t="shared" si="0"/>
        <v>S53 - 2023</v>
      </c>
      <c r="C32" s="7">
        <f t="shared" si="15"/>
        <v>12</v>
      </c>
      <c r="D32" s="7" t="str">
        <f t="shared" si="3"/>
        <v>T4 - 2023</v>
      </c>
      <c r="E32" s="7">
        <f t="shared" si="16"/>
        <v>2023</v>
      </c>
      <c r="F32" s="129" t="s">
        <v>8</v>
      </c>
      <c r="G32" s="133"/>
      <c r="H32" s="144"/>
      <c r="I32" s="134"/>
      <c r="J32" s="151"/>
      <c r="K32" s="135"/>
      <c r="L32" s="158"/>
    </row>
    <row r="33" spans="1:12" x14ac:dyDescent="0.25">
      <c r="A33" s="6">
        <v>45290</v>
      </c>
      <c r="B33" s="7" t="str">
        <f t="shared" si="0"/>
        <v>S53 - 2023</v>
      </c>
      <c r="C33" s="7">
        <f t="shared" si="15"/>
        <v>12</v>
      </c>
      <c r="D33" s="7" t="str">
        <f t="shared" si="3"/>
        <v>T4 - 2023</v>
      </c>
      <c r="E33" s="7">
        <f t="shared" si="16"/>
        <v>2023</v>
      </c>
      <c r="F33" s="21" t="s">
        <v>4</v>
      </c>
      <c r="G33" s="76"/>
      <c r="H33" s="145"/>
      <c r="I33" s="77"/>
      <c r="J33" s="152"/>
      <c r="K33" s="87"/>
      <c r="L33" s="159"/>
    </row>
    <row r="34" spans="1:12" x14ac:dyDescent="0.25">
      <c r="A34" s="6">
        <v>45290</v>
      </c>
      <c r="B34" s="7" t="str">
        <f t="shared" si="0"/>
        <v>S53 - 2023</v>
      </c>
      <c r="C34" s="7">
        <f t="shared" si="15"/>
        <v>12</v>
      </c>
      <c r="D34" s="7" t="str">
        <f t="shared" si="3"/>
        <v>T4 - 2023</v>
      </c>
      <c r="E34" s="7">
        <f t="shared" si="16"/>
        <v>2023</v>
      </c>
      <c r="F34" s="8" t="s">
        <v>5</v>
      </c>
      <c r="G34" s="72"/>
      <c r="H34" s="146"/>
      <c r="I34" s="73"/>
      <c r="J34" s="153"/>
      <c r="K34" s="88"/>
      <c r="L34" s="160"/>
    </row>
    <row r="35" spans="1:12" x14ac:dyDescent="0.25">
      <c r="A35" s="6">
        <v>45290</v>
      </c>
      <c r="B35" s="7" t="str">
        <f t="shared" si="0"/>
        <v>S53 - 2023</v>
      </c>
      <c r="C35" s="7">
        <f t="shared" si="15"/>
        <v>12</v>
      </c>
      <c r="D35" s="7" t="str">
        <f t="shared" si="3"/>
        <v>T4 - 2023</v>
      </c>
      <c r="E35" s="7">
        <f t="shared" si="16"/>
        <v>2023</v>
      </c>
      <c r="F35" s="8" t="s">
        <v>6</v>
      </c>
      <c r="G35" s="72"/>
      <c r="H35" s="146"/>
      <c r="I35" s="73"/>
      <c r="J35" s="153"/>
      <c r="K35" s="88"/>
      <c r="L35" s="160"/>
    </row>
    <row r="36" spans="1:12" x14ac:dyDescent="0.25">
      <c r="A36" s="6">
        <v>45290</v>
      </c>
      <c r="B36" s="7" t="str">
        <f t="shared" si="0"/>
        <v>S53 - 2023</v>
      </c>
      <c r="C36" s="7">
        <f t="shared" si="15"/>
        <v>12</v>
      </c>
      <c r="D36" s="7" t="str">
        <f t="shared" si="3"/>
        <v>T4 - 2023</v>
      </c>
      <c r="E36" s="7">
        <f t="shared" si="16"/>
        <v>2023</v>
      </c>
      <c r="F36" s="8" t="s">
        <v>1</v>
      </c>
      <c r="G36" s="72"/>
      <c r="H36" s="146"/>
      <c r="I36" s="73"/>
      <c r="J36" s="153"/>
      <c r="K36" s="88"/>
      <c r="L36" s="160"/>
    </row>
    <row r="37" spans="1:12" x14ac:dyDescent="0.25">
      <c r="A37" s="9">
        <v>45290</v>
      </c>
      <c r="B37" s="10" t="str">
        <f t="shared" si="0"/>
        <v>S53 - 2023</v>
      </c>
      <c r="C37" s="10">
        <f t="shared" si="15"/>
        <v>12</v>
      </c>
      <c r="D37" s="10" t="str">
        <f t="shared" si="3"/>
        <v>T4 - 2023</v>
      </c>
      <c r="E37" s="10">
        <f t="shared" si="16"/>
        <v>2023</v>
      </c>
      <c r="F37" s="11" t="s">
        <v>14</v>
      </c>
      <c r="G37" s="80">
        <f>SUM(G29:G36)</f>
        <v>0</v>
      </c>
      <c r="H37" s="147"/>
      <c r="I37" s="83">
        <f t="shared" ref="I37" si="17">SUM(I29:I36)</f>
        <v>0</v>
      </c>
      <c r="J37" s="154"/>
      <c r="K37" s="89">
        <f t="shared" ref="K37" si="18">SUM(K29:K36)</f>
        <v>0</v>
      </c>
      <c r="L37" s="161"/>
    </row>
    <row r="38" spans="1:12" x14ac:dyDescent="0.25">
      <c r="A38" s="4">
        <v>45291</v>
      </c>
      <c r="B38" s="5" t="str">
        <f t="shared" si="0"/>
        <v>S53 - 2023</v>
      </c>
      <c r="C38" s="5">
        <f t="shared" ref="C38:C46" si="19">MONTH(A38)</f>
        <v>12</v>
      </c>
      <c r="D38" s="5" t="str">
        <f t="shared" si="3"/>
        <v>T4 - 2023</v>
      </c>
      <c r="E38" s="5">
        <f>YEAR(A38)</f>
        <v>2023</v>
      </c>
      <c r="F38" s="14" t="s">
        <v>2</v>
      </c>
      <c r="G38" s="79"/>
      <c r="H38" s="141"/>
      <c r="I38" s="82"/>
      <c r="J38" s="148"/>
      <c r="K38" s="85"/>
      <c r="L38" s="155"/>
    </row>
    <row r="39" spans="1:12" x14ac:dyDescent="0.25">
      <c r="A39" s="6">
        <v>45291</v>
      </c>
      <c r="B39" s="7" t="str">
        <f t="shared" si="0"/>
        <v>S53 - 2023</v>
      </c>
      <c r="C39" s="7">
        <f t="shared" si="19"/>
        <v>12</v>
      </c>
      <c r="D39" s="7" t="str">
        <f t="shared" si="3"/>
        <v>T4 - 2023</v>
      </c>
      <c r="E39" s="7">
        <f t="shared" ref="E39:E46" si="20">YEAR(A39)</f>
        <v>2023</v>
      </c>
      <c r="F39" s="19" t="s">
        <v>3</v>
      </c>
      <c r="G39" s="74"/>
      <c r="H39" s="142"/>
      <c r="I39" s="75"/>
      <c r="J39" s="149"/>
      <c r="K39" s="86"/>
      <c r="L39" s="156"/>
    </row>
    <row r="40" spans="1:12" x14ac:dyDescent="0.25">
      <c r="A40" s="6">
        <v>45291</v>
      </c>
      <c r="B40" s="7" t="str">
        <f t="shared" si="0"/>
        <v>S53 - 2023</v>
      </c>
      <c r="C40" s="7">
        <f t="shared" si="19"/>
        <v>12</v>
      </c>
      <c r="D40" s="7" t="str">
        <f t="shared" si="3"/>
        <v>T4 - 2023</v>
      </c>
      <c r="E40" s="7">
        <f t="shared" si="20"/>
        <v>2023</v>
      </c>
      <c r="F40" s="128" t="s">
        <v>7</v>
      </c>
      <c r="G40" s="130"/>
      <c r="H40" s="143"/>
      <c r="I40" s="131"/>
      <c r="J40" s="150"/>
      <c r="K40" s="132"/>
      <c r="L40" s="157"/>
    </row>
    <row r="41" spans="1:12" x14ac:dyDescent="0.25">
      <c r="A41" s="6">
        <v>45291</v>
      </c>
      <c r="B41" s="7" t="str">
        <f t="shared" si="0"/>
        <v>S53 - 2023</v>
      </c>
      <c r="C41" s="7">
        <f t="shared" si="19"/>
        <v>12</v>
      </c>
      <c r="D41" s="7" t="str">
        <f t="shared" si="3"/>
        <v>T4 - 2023</v>
      </c>
      <c r="E41" s="7">
        <f t="shared" si="20"/>
        <v>2023</v>
      </c>
      <c r="F41" s="129" t="s">
        <v>8</v>
      </c>
      <c r="G41" s="133"/>
      <c r="H41" s="144"/>
      <c r="I41" s="134"/>
      <c r="J41" s="151"/>
      <c r="K41" s="135"/>
      <c r="L41" s="158"/>
    </row>
    <row r="42" spans="1:12" x14ac:dyDescent="0.25">
      <c r="A42" s="6">
        <v>45291</v>
      </c>
      <c r="B42" s="7" t="str">
        <f t="shared" si="0"/>
        <v>S53 - 2023</v>
      </c>
      <c r="C42" s="7">
        <f t="shared" si="19"/>
        <v>12</v>
      </c>
      <c r="D42" s="7" t="str">
        <f t="shared" si="3"/>
        <v>T4 - 2023</v>
      </c>
      <c r="E42" s="7">
        <f t="shared" si="20"/>
        <v>2023</v>
      </c>
      <c r="F42" s="21" t="s">
        <v>4</v>
      </c>
      <c r="G42" s="76"/>
      <c r="H42" s="145"/>
      <c r="I42" s="77"/>
      <c r="J42" s="152"/>
      <c r="K42" s="87"/>
      <c r="L42" s="159"/>
    </row>
    <row r="43" spans="1:12" x14ac:dyDescent="0.25">
      <c r="A43" s="6">
        <v>45291</v>
      </c>
      <c r="B43" s="7" t="str">
        <f t="shared" si="0"/>
        <v>S53 - 2023</v>
      </c>
      <c r="C43" s="7">
        <f t="shared" si="19"/>
        <v>12</v>
      </c>
      <c r="D43" s="7" t="str">
        <f t="shared" si="3"/>
        <v>T4 - 2023</v>
      </c>
      <c r="E43" s="7">
        <f t="shared" si="20"/>
        <v>2023</v>
      </c>
      <c r="F43" s="8" t="s">
        <v>5</v>
      </c>
      <c r="G43" s="72"/>
      <c r="H43" s="146"/>
      <c r="I43" s="73"/>
      <c r="J43" s="153"/>
      <c r="K43" s="88"/>
      <c r="L43" s="160"/>
    </row>
    <row r="44" spans="1:12" x14ac:dyDescent="0.25">
      <c r="A44" s="6">
        <v>45291</v>
      </c>
      <c r="B44" s="7" t="str">
        <f t="shared" si="0"/>
        <v>S53 - 2023</v>
      </c>
      <c r="C44" s="7">
        <f t="shared" si="19"/>
        <v>12</v>
      </c>
      <c r="D44" s="7" t="str">
        <f t="shared" si="3"/>
        <v>T4 - 2023</v>
      </c>
      <c r="E44" s="7">
        <f t="shared" si="20"/>
        <v>2023</v>
      </c>
      <c r="F44" s="8" t="s">
        <v>6</v>
      </c>
      <c r="G44" s="72"/>
      <c r="H44" s="146"/>
      <c r="I44" s="73"/>
      <c r="J44" s="153"/>
      <c r="K44" s="88"/>
      <c r="L44" s="160"/>
    </row>
    <row r="45" spans="1:12" x14ac:dyDescent="0.25">
      <c r="A45" s="6">
        <v>45291</v>
      </c>
      <c r="B45" s="7" t="str">
        <f t="shared" si="0"/>
        <v>S53 - 2023</v>
      </c>
      <c r="C45" s="7">
        <f t="shared" si="19"/>
        <v>12</v>
      </c>
      <c r="D45" s="7" t="str">
        <f t="shared" si="3"/>
        <v>T4 - 2023</v>
      </c>
      <c r="E45" s="7">
        <f t="shared" si="20"/>
        <v>2023</v>
      </c>
      <c r="F45" s="8" t="s">
        <v>1</v>
      </c>
      <c r="G45" s="72"/>
      <c r="H45" s="146"/>
      <c r="I45" s="73"/>
      <c r="J45" s="153"/>
      <c r="K45" s="88"/>
      <c r="L45" s="160"/>
    </row>
    <row r="46" spans="1:12" x14ac:dyDescent="0.25">
      <c r="A46" s="9">
        <v>45291</v>
      </c>
      <c r="B46" s="10" t="str">
        <f t="shared" si="0"/>
        <v>S53 - 2023</v>
      </c>
      <c r="C46" s="10">
        <f t="shared" si="19"/>
        <v>12</v>
      </c>
      <c r="D46" s="10" t="str">
        <f t="shared" si="3"/>
        <v>T4 - 2023</v>
      </c>
      <c r="E46" s="10">
        <f t="shared" si="20"/>
        <v>2023</v>
      </c>
      <c r="F46" s="11" t="s">
        <v>14</v>
      </c>
      <c r="G46" s="80">
        <f>SUM(G38:G45)</f>
        <v>0</v>
      </c>
      <c r="H46" s="147"/>
      <c r="I46" s="83">
        <f t="shared" ref="I46" si="21">SUM(I38:I45)</f>
        <v>0</v>
      </c>
      <c r="J46" s="154"/>
      <c r="K46" s="89">
        <f t="shared" ref="K46" si="22">SUM(K38:K45)</f>
        <v>0</v>
      </c>
      <c r="L46" s="161"/>
    </row>
    <row r="47" spans="1:12" x14ac:dyDescent="0.25">
      <c r="A47" s="4">
        <v>45292</v>
      </c>
      <c r="B47" s="5" t="str">
        <f t="shared" si="0"/>
        <v>S1 - 2024</v>
      </c>
      <c r="C47" s="5">
        <f t="shared" ref="C47:C55" si="23">MONTH(A47)</f>
        <v>1</v>
      </c>
      <c r="D47" s="5" t="str">
        <f t="shared" si="3"/>
        <v>T1 - 2024</v>
      </c>
      <c r="E47" s="5">
        <f>YEAR(A47)</f>
        <v>2024</v>
      </c>
      <c r="F47" s="14" t="s">
        <v>2</v>
      </c>
      <c r="G47" s="79">
        <v>2874</v>
      </c>
      <c r="H47" s="141"/>
      <c r="I47" s="82">
        <v>3300</v>
      </c>
      <c r="J47" s="148"/>
      <c r="K47" s="85">
        <v>2908</v>
      </c>
      <c r="L47" s="155"/>
    </row>
    <row r="48" spans="1:12" x14ac:dyDescent="0.25">
      <c r="A48" s="6">
        <v>45292</v>
      </c>
      <c r="B48" s="7" t="str">
        <f t="shared" si="0"/>
        <v>S1 - 2024</v>
      </c>
      <c r="C48" s="7">
        <f t="shared" si="23"/>
        <v>1</v>
      </c>
      <c r="D48" s="7" t="str">
        <f t="shared" si="3"/>
        <v>T1 - 2024</v>
      </c>
      <c r="E48" s="7">
        <f t="shared" ref="E48:E55" si="24">YEAR(A48)</f>
        <v>2024</v>
      </c>
      <c r="F48" s="19" t="s">
        <v>3</v>
      </c>
      <c r="G48" s="74">
        <v>9748</v>
      </c>
      <c r="H48" s="142"/>
      <c r="I48" s="75">
        <v>12648</v>
      </c>
      <c r="J48" s="149"/>
      <c r="K48" s="86">
        <v>10852</v>
      </c>
      <c r="L48" s="156"/>
    </row>
    <row r="49" spans="1:12" x14ac:dyDescent="0.25">
      <c r="A49" s="6">
        <v>45292</v>
      </c>
      <c r="B49" s="7" t="str">
        <f t="shared" si="0"/>
        <v>S1 - 2024</v>
      </c>
      <c r="C49" s="7">
        <f t="shared" si="23"/>
        <v>1</v>
      </c>
      <c r="D49" s="7" t="str">
        <f t="shared" si="3"/>
        <v>T1 - 2024</v>
      </c>
      <c r="E49" s="7">
        <f t="shared" si="24"/>
        <v>2024</v>
      </c>
      <c r="F49" s="128" t="s">
        <v>7</v>
      </c>
      <c r="G49" s="130">
        <v>2781</v>
      </c>
      <c r="H49" s="143"/>
      <c r="I49" s="131">
        <v>3187</v>
      </c>
      <c r="J49" s="150"/>
      <c r="K49" s="132">
        <v>1420</v>
      </c>
      <c r="L49" s="157"/>
    </row>
    <row r="50" spans="1:12" x14ac:dyDescent="0.25">
      <c r="A50" s="6">
        <v>45292</v>
      </c>
      <c r="B50" s="7" t="str">
        <f t="shared" si="0"/>
        <v>S1 - 2024</v>
      </c>
      <c r="C50" s="7">
        <f t="shared" si="23"/>
        <v>1</v>
      </c>
      <c r="D50" s="7" t="str">
        <f t="shared" si="3"/>
        <v>T1 - 2024</v>
      </c>
      <c r="E50" s="7">
        <f t="shared" si="24"/>
        <v>2024</v>
      </c>
      <c r="F50" s="129" t="s">
        <v>8</v>
      </c>
      <c r="G50" s="133">
        <v>125</v>
      </c>
      <c r="H50" s="144"/>
      <c r="I50" s="134">
        <v>553</v>
      </c>
      <c r="J50" s="151"/>
      <c r="K50" s="135">
        <v>1855</v>
      </c>
      <c r="L50" s="158"/>
    </row>
    <row r="51" spans="1:12" x14ac:dyDescent="0.25">
      <c r="A51" s="6">
        <v>45292</v>
      </c>
      <c r="B51" s="7" t="str">
        <f t="shared" si="0"/>
        <v>S1 - 2024</v>
      </c>
      <c r="C51" s="7">
        <f t="shared" si="23"/>
        <v>1</v>
      </c>
      <c r="D51" s="7" t="str">
        <f t="shared" si="3"/>
        <v>T1 - 2024</v>
      </c>
      <c r="E51" s="7">
        <f t="shared" si="24"/>
        <v>2024</v>
      </c>
      <c r="F51" s="21" t="s">
        <v>4</v>
      </c>
      <c r="G51" s="76">
        <v>0</v>
      </c>
      <c r="H51" s="145"/>
      <c r="I51" s="77">
        <v>0</v>
      </c>
      <c r="J51" s="152"/>
      <c r="K51" s="87">
        <v>0</v>
      </c>
      <c r="L51" s="159"/>
    </row>
    <row r="52" spans="1:12" x14ac:dyDescent="0.25">
      <c r="A52" s="6">
        <v>45292</v>
      </c>
      <c r="B52" s="7" t="str">
        <f t="shared" si="0"/>
        <v>S1 - 2024</v>
      </c>
      <c r="C52" s="7">
        <f t="shared" si="23"/>
        <v>1</v>
      </c>
      <c r="D52" s="7" t="str">
        <f t="shared" si="3"/>
        <v>T1 - 2024</v>
      </c>
      <c r="E52" s="7">
        <f t="shared" si="24"/>
        <v>2024</v>
      </c>
      <c r="F52" s="8" t="s">
        <v>5</v>
      </c>
      <c r="G52" s="72">
        <v>1541</v>
      </c>
      <c r="H52" s="146"/>
      <c r="I52" s="73">
        <v>1339</v>
      </c>
      <c r="J52" s="153"/>
      <c r="K52" s="88">
        <v>2566</v>
      </c>
      <c r="L52" s="160"/>
    </row>
    <row r="53" spans="1:12" x14ac:dyDescent="0.25">
      <c r="A53" s="6">
        <v>45292</v>
      </c>
      <c r="B53" s="7" t="str">
        <f t="shared" si="0"/>
        <v>S1 - 2024</v>
      </c>
      <c r="C53" s="7">
        <f t="shared" si="23"/>
        <v>1</v>
      </c>
      <c r="D53" s="7" t="str">
        <f t="shared" si="3"/>
        <v>T1 - 2024</v>
      </c>
      <c r="E53" s="7">
        <f t="shared" si="24"/>
        <v>2024</v>
      </c>
      <c r="F53" s="8" t="s">
        <v>6</v>
      </c>
      <c r="G53" s="72">
        <v>0</v>
      </c>
      <c r="H53" s="146"/>
      <c r="I53" s="73">
        <v>0</v>
      </c>
      <c r="J53" s="153"/>
      <c r="K53" s="88">
        <v>0</v>
      </c>
      <c r="L53" s="160"/>
    </row>
    <row r="54" spans="1:12" x14ac:dyDescent="0.25">
      <c r="A54" s="6">
        <v>45292</v>
      </c>
      <c r="B54" s="7" t="str">
        <f t="shared" si="0"/>
        <v>S1 - 2024</v>
      </c>
      <c r="C54" s="7">
        <f t="shared" si="23"/>
        <v>1</v>
      </c>
      <c r="D54" s="7" t="str">
        <f t="shared" si="3"/>
        <v>T1 - 2024</v>
      </c>
      <c r="E54" s="7">
        <f t="shared" si="24"/>
        <v>2024</v>
      </c>
      <c r="F54" s="8" t="s">
        <v>1</v>
      </c>
      <c r="G54" s="72">
        <v>27571</v>
      </c>
      <c r="H54" s="146"/>
      <c r="I54" s="73">
        <v>23613</v>
      </c>
      <c r="J54" s="153"/>
      <c r="K54" s="88">
        <v>25039</v>
      </c>
      <c r="L54" s="160"/>
    </row>
    <row r="55" spans="1:12" x14ac:dyDescent="0.25">
      <c r="A55" s="9">
        <v>45292</v>
      </c>
      <c r="B55" s="10" t="str">
        <f t="shared" si="0"/>
        <v>S1 - 2024</v>
      </c>
      <c r="C55" s="10">
        <f t="shared" si="23"/>
        <v>1</v>
      </c>
      <c r="D55" s="10" t="str">
        <f t="shared" si="3"/>
        <v>T1 - 2024</v>
      </c>
      <c r="E55" s="10">
        <f t="shared" si="24"/>
        <v>2024</v>
      </c>
      <c r="F55" s="11" t="s">
        <v>14</v>
      </c>
      <c r="G55" s="80">
        <v>44640</v>
      </c>
      <c r="H55" s="147"/>
      <c r="I55" s="83">
        <v>44640</v>
      </c>
      <c r="J55" s="154"/>
      <c r="K55" s="89">
        <v>44640</v>
      </c>
      <c r="L55" s="161"/>
    </row>
    <row r="56" spans="1:12" x14ac:dyDescent="0.25">
      <c r="A56" s="4">
        <v>45293</v>
      </c>
      <c r="B56" s="5" t="str">
        <f t="shared" si="0"/>
        <v>S1 - 2024</v>
      </c>
      <c r="C56" s="5">
        <f t="shared" ref="C56:C64" si="25">MONTH(A56)</f>
        <v>1</v>
      </c>
      <c r="D56" s="5" t="str">
        <f t="shared" si="3"/>
        <v>T1 - 2024</v>
      </c>
      <c r="E56" s="5">
        <f>YEAR(A56)</f>
        <v>2024</v>
      </c>
      <c r="F56" s="14" t="s">
        <v>2</v>
      </c>
      <c r="G56" s="79"/>
      <c r="H56" s="141"/>
      <c r="I56" s="82"/>
      <c r="J56" s="148"/>
      <c r="K56" s="85"/>
      <c r="L56" s="155"/>
    </row>
    <row r="57" spans="1:12" x14ac:dyDescent="0.25">
      <c r="A57" s="6">
        <v>45293</v>
      </c>
      <c r="B57" s="7" t="str">
        <f t="shared" si="0"/>
        <v>S1 - 2024</v>
      </c>
      <c r="C57" s="7">
        <f t="shared" si="25"/>
        <v>1</v>
      </c>
      <c r="D57" s="7" t="str">
        <f t="shared" si="3"/>
        <v>T1 - 2024</v>
      </c>
      <c r="E57" s="7">
        <f t="shared" ref="E57:E64" si="26">YEAR(A57)</f>
        <v>2024</v>
      </c>
      <c r="F57" s="19" t="s">
        <v>3</v>
      </c>
      <c r="G57" s="74"/>
      <c r="H57" s="142"/>
      <c r="I57" s="75"/>
      <c r="J57" s="149"/>
      <c r="K57" s="86"/>
      <c r="L57" s="156"/>
    </row>
    <row r="58" spans="1:12" x14ac:dyDescent="0.25">
      <c r="A58" s="6">
        <v>45293</v>
      </c>
      <c r="B58" s="7" t="str">
        <f t="shared" si="0"/>
        <v>S1 - 2024</v>
      </c>
      <c r="C58" s="7">
        <f t="shared" si="25"/>
        <v>1</v>
      </c>
      <c r="D58" s="7" t="str">
        <f t="shared" si="3"/>
        <v>T1 - 2024</v>
      </c>
      <c r="E58" s="7">
        <f t="shared" si="26"/>
        <v>2024</v>
      </c>
      <c r="F58" s="128" t="s">
        <v>7</v>
      </c>
      <c r="G58" s="130"/>
      <c r="H58" s="143"/>
      <c r="I58" s="131"/>
      <c r="J58" s="150"/>
      <c r="K58" s="132"/>
      <c r="L58" s="157"/>
    </row>
    <row r="59" spans="1:12" x14ac:dyDescent="0.25">
      <c r="A59" s="6">
        <v>45293</v>
      </c>
      <c r="B59" s="7" t="str">
        <f t="shared" si="0"/>
        <v>S1 - 2024</v>
      </c>
      <c r="C59" s="7">
        <f t="shared" si="25"/>
        <v>1</v>
      </c>
      <c r="D59" s="7" t="str">
        <f t="shared" si="3"/>
        <v>T1 - 2024</v>
      </c>
      <c r="E59" s="7">
        <f t="shared" si="26"/>
        <v>2024</v>
      </c>
      <c r="F59" s="129" t="s">
        <v>8</v>
      </c>
      <c r="G59" s="133"/>
      <c r="H59" s="144"/>
      <c r="I59" s="134"/>
      <c r="J59" s="151"/>
      <c r="K59" s="135"/>
      <c r="L59" s="158"/>
    </row>
    <row r="60" spans="1:12" x14ac:dyDescent="0.25">
      <c r="A60" s="6">
        <v>45293</v>
      </c>
      <c r="B60" s="7" t="str">
        <f t="shared" si="0"/>
        <v>S1 - 2024</v>
      </c>
      <c r="C60" s="7">
        <f t="shared" si="25"/>
        <v>1</v>
      </c>
      <c r="D60" s="7" t="str">
        <f t="shared" si="3"/>
        <v>T1 - 2024</v>
      </c>
      <c r="E60" s="7">
        <f t="shared" si="26"/>
        <v>2024</v>
      </c>
      <c r="F60" s="21" t="s">
        <v>4</v>
      </c>
      <c r="G60" s="76"/>
      <c r="H60" s="145"/>
      <c r="I60" s="77"/>
      <c r="J60" s="152"/>
      <c r="K60" s="87"/>
      <c r="L60" s="159"/>
    </row>
    <row r="61" spans="1:12" x14ac:dyDescent="0.25">
      <c r="A61" s="6">
        <v>45293</v>
      </c>
      <c r="B61" s="7" t="str">
        <f t="shared" si="0"/>
        <v>S1 - 2024</v>
      </c>
      <c r="C61" s="7">
        <f t="shared" si="25"/>
        <v>1</v>
      </c>
      <c r="D61" s="7" t="str">
        <f t="shared" si="3"/>
        <v>T1 - 2024</v>
      </c>
      <c r="E61" s="7">
        <f t="shared" si="26"/>
        <v>2024</v>
      </c>
      <c r="F61" s="8" t="s">
        <v>5</v>
      </c>
      <c r="G61" s="72"/>
      <c r="H61" s="146"/>
      <c r="I61" s="73"/>
      <c r="J61" s="153"/>
      <c r="K61" s="88"/>
      <c r="L61" s="160"/>
    </row>
    <row r="62" spans="1:12" x14ac:dyDescent="0.25">
      <c r="A62" s="6">
        <v>45293</v>
      </c>
      <c r="B62" s="7" t="str">
        <f t="shared" si="0"/>
        <v>S1 - 2024</v>
      </c>
      <c r="C62" s="7">
        <f t="shared" si="25"/>
        <v>1</v>
      </c>
      <c r="D62" s="7" t="str">
        <f t="shared" si="3"/>
        <v>T1 - 2024</v>
      </c>
      <c r="E62" s="7">
        <f t="shared" si="26"/>
        <v>2024</v>
      </c>
      <c r="F62" s="8" t="s">
        <v>6</v>
      </c>
      <c r="G62" s="72"/>
      <c r="H62" s="146"/>
      <c r="I62" s="73"/>
      <c r="J62" s="153"/>
      <c r="K62" s="88"/>
      <c r="L62" s="160"/>
    </row>
    <row r="63" spans="1:12" x14ac:dyDescent="0.25">
      <c r="A63" s="6">
        <v>45293</v>
      </c>
      <c r="B63" s="7" t="str">
        <f t="shared" si="0"/>
        <v>S1 - 2024</v>
      </c>
      <c r="C63" s="7">
        <f t="shared" si="25"/>
        <v>1</v>
      </c>
      <c r="D63" s="7" t="str">
        <f t="shared" si="3"/>
        <v>T1 - 2024</v>
      </c>
      <c r="E63" s="7">
        <f t="shared" si="26"/>
        <v>2024</v>
      </c>
      <c r="F63" s="8" t="s">
        <v>1</v>
      </c>
      <c r="G63" s="72"/>
      <c r="H63" s="146"/>
      <c r="I63" s="73"/>
      <c r="J63" s="153"/>
      <c r="K63" s="88"/>
      <c r="L63" s="160"/>
    </row>
    <row r="64" spans="1:12" x14ac:dyDescent="0.25">
      <c r="A64" s="9">
        <v>45293</v>
      </c>
      <c r="B64" s="10" t="str">
        <f t="shared" si="0"/>
        <v>S1 - 2024</v>
      </c>
      <c r="C64" s="10">
        <f t="shared" si="25"/>
        <v>1</v>
      </c>
      <c r="D64" s="10" t="str">
        <f t="shared" si="3"/>
        <v>T1 - 2024</v>
      </c>
      <c r="E64" s="10">
        <f t="shared" si="26"/>
        <v>2024</v>
      </c>
      <c r="F64" s="11" t="s">
        <v>14</v>
      </c>
      <c r="G64" s="80">
        <f>SUM(G56:G63)</f>
        <v>0</v>
      </c>
      <c r="H64" s="147"/>
      <c r="I64" s="83">
        <f t="shared" ref="I64" si="27">SUM(I56:I63)</f>
        <v>0</v>
      </c>
      <c r="J64" s="154"/>
      <c r="K64" s="89">
        <f t="shared" ref="K64" si="28">SUM(K56:K63)</f>
        <v>0</v>
      </c>
      <c r="L64" s="161"/>
    </row>
    <row r="65" spans="1:12" x14ac:dyDescent="0.25">
      <c r="A65" s="4">
        <v>45294</v>
      </c>
      <c r="B65" s="5" t="str">
        <f t="shared" si="0"/>
        <v>S2 - 2024</v>
      </c>
      <c r="C65" s="5">
        <f t="shared" ref="C65:C73" si="29">MONTH(A65)</f>
        <v>1</v>
      </c>
      <c r="D65" s="5" t="str">
        <f t="shared" si="3"/>
        <v>T1 - 2024</v>
      </c>
      <c r="E65" s="5">
        <f>YEAR(A65)</f>
        <v>2024</v>
      </c>
      <c r="F65" s="14" t="s">
        <v>2</v>
      </c>
      <c r="G65" s="79"/>
      <c r="H65" s="141"/>
      <c r="I65" s="82"/>
      <c r="J65" s="148"/>
      <c r="K65" s="85"/>
      <c r="L65" s="155"/>
    </row>
    <row r="66" spans="1:12" x14ac:dyDescent="0.25">
      <c r="A66" s="6">
        <v>45294</v>
      </c>
      <c r="B66" s="7" t="str">
        <f t="shared" ref="B66:B129" si="30">"S"&amp;WEEKNUM($A66,13)&amp;" - "&amp;YEAR($A66)</f>
        <v>S2 - 2024</v>
      </c>
      <c r="C66" s="7">
        <f t="shared" si="29"/>
        <v>1</v>
      </c>
      <c r="D66" s="7" t="str">
        <f t="shared" si="3"/>
        <v>T1 - 2024</v>
      </c>
      <c r="E66" s="7">
        <f t="shared" ref="E66:E73" si="31">YEAR(A66)</f>
        <v>2024</v>
      </c>
      <c r="F66" s="19" t="s">
        <v>3</v>
      </c>
      <c r="G66" s="74"/>
      <c r="H66" s="142"/>
      <c r="I66" s="75"/>
      <c r="J66" s="149"/>
      <c r="K66" s="86"/>
      <c r="L66" s="156"/>
    </row>
    <row r="67" spans="1:12" x14ac:dyDescent="0.25">
      <c r="A67" s="6">
        <v>45294</v>
      </c>
      <c r="B67" s="7" t="str">
        <f t="shared" si="30"/>
        <v>S2 - 2024</v>
      </c>
      <c r="C67" s="7">
        <f t="shared" si="29"/>
        <v>1</v>
      </c>
      <c r="D67" s="7" t="str">
        <f t="shared" ref="D67:D130" si="32">IF(OR(MONTH(A67)=1,MONTH(A67)=2,MONTH(A67)=3),"T1 - "&amp;E67,IF(OR(MONTH(A67)=4,MONTH(A67)=5,MONTH(A67)=6),"T2 - "&amp;E67,IF(OR(MONTH(A67)=7,MONTH(A67)=8,MONTH(A67)=9),"T3 - "&amp;E67,"T4 - "&amp;E67)))</f>
        <v>T1 - 2024</v>
      </c>
      <c r="E67" s="7">
        <f t="shared" si="31"/>
        <v>2024</v>
      </c>
      <c r="F67" s="128" t="s">
        <v>7</v>
      </c>
      <c r="G67" s="130"/>
      <c r="H67" s="143"/>
      <c r="I67" s="131"/>
      <c r="J67" s="150"/>
      <c r="K67" s="132"/>
      <c r="L67" s="157"/>
    </row>
    <row r="68" spans="1:12" x14ac:dyDescent="0.25">
      <c r="A68" s="6">
        <v>45294</v>
      </c>
      <c r="B68" s="7" t="str">
        <f t="shared" si="30"/>
        <v>S2 - 2024</v>
      </c>
      <c r="C68" s="7">
        <f t="shared" si="29"/>
        <v>1</v>
      </c>
      <c r="D68" s="7" t="str">
        <f t="shared" si="32"/>
        <v>T1 - 2024</v>
      </c>
      <c r="E68" s="7">
        <f t="shared" si="31"/>
        <v>2024</v>
      </c>
      <c r="F68" s="129" t="s">
        <v>8</v>
      </c>
      <c r="G68" s="133"/>
      <c r="H68" s="144"/>
      <c r="I68" s="134"/>
      <c r="J68" s="151"/>
      <c r="K68" s="135"/>
      <c r="L68" s="158"/>
    </row>
    <row r="69" spans="1:12" x14ac:dyDescent="0.25">
      <c r="A69" s="6">
        <v>45294</v>
      </c>
      <c r="B69" s="7" t="str">
        <f t="shared" si="30"/>
        <v>S2 - 2024</v>
      </c>
      <c r="C69" s="7">
        <f t="shared" si="29"/>
        <v>1</v>
      </c>
      <c r="D69" s="7" t="str">
        <f t="shared" si="32"/>
        <v>T1 - 2024</v>
      </c>
      <c r="E69" s="7">
        <f t="shared" si="31"/>
        <v>2024</v>
      </c>
      <c r="F69" s="21" t="s">
        <v>4</v>
      </c>
      <c r="G69" s="76"/>
      <c r="H69" s="145"/>
      <c r="I69" s="77"/>
      <c r="J69" s="152"/>
      <c r="K69" s="87"/>
      <c r="L69" s="159"/>
    </row>
    <row r="70" spans="1:12" x14ac:dyDescent="0.25">
      <c r="A70" s="6">
        <v>45294</v>
      </c>
      <c r="B70" s="7" t="str">
        <f t="shared" si="30"/>
        <v>S2 - 2024</v>
      </c>
      <c r="C70" s="7">
        <f t="shared" si="29"/>
        <v>1</v>
      </c>
      <c r="D70" s="7" t="str">
        <f t="shared" si="32"/>
        <v>T1 - 2024</v>
      </c>
      <c r="E70" s="7">
        <f t="shared" si="31"/>
        <v>2024</v>
      </c>
      <c r="F70" s="8" t="s">
        <v>5</v>
      </c>
      <c r="G70" s="72"/>
      <c r="H70" s="146"/>
      <c r="I70" s="73"/>
      <c r="J70" s="153"/>
      <c r="K70" s="88"/>
      <c r="L70" s="160"/>
    </row>
    <row r="71" spans="1:12" x14ac:dyDescent="0.25">
      <c r="A71" s="6">
        <v>45294</v>
      </c>
      <c r="B71" s="7" t="str">
        <f t="shared" si="30"/>
        <v>S2 - 2024</v>
      </c>
      <c r="C71" s="7">
        <f t="shared" si="29"/>
        <v>1</v>
      </c>
      <c r="D71" s="7" t="str">
        <f t="shared" si="32"/>
        <v>T1 - 2024</v>
      </c>
      <c r="E71" s="7">
        <f t="shared" si="31"/>
        <v>2024</v>
      </c>
      <c r="F71" s="8" t="s">
        <v>6</v>
      </c>
      <c r="G71" s="72"/>
      <c r="H71" s="146"/>
      <c r="I71" s="73"/>
      <c r="J71" s="153"/>
      <c r="K71" s="88"/>
      <c r="L71" s="160"/>
    </row>
    <row r="72" spans="1:12" x14ac:dyDescent="0.25">
      <c r="A72" s="6">
        <v>45294</v>
      </c>
      <c r="B72" s="7" t="str">
        <f t="shared" si="30"/>
        <v>S2 - 2024</v>
      </c>
      <c r="C72" s="7">
        <f t="shared" si="29"/>
        <v>1</v>
      </c>
      <c r="D72" s="7" t="str">
        <f t="shared" si="32"/>
        <v>T1 - 2024</v>
      </c>
      <c r="E72" s="7">
        <f t="shared" si="31"/>
        <v>2024</v>
      </c>
      <c r="F72" s="8" t="s">
        <v>1</v>
      </c>
      <c r="G72" s="72"/>
      <c r="H72" s="146"/>
      <c r="I72" s="73"/>
      <c r="J72" s="153"/>
      <c r="K72" s="88"/>
      <c r="L72" s="160"/>
    </row>
    <row r="73" spans="1:12" x14ac:dyDescent="0.25">
      <c r="A73" s="9">
        <v>45294</v>
      </c>
      <c r="B73" s="10" t="str">
        <f t="shared" si="30"/>
        <v>S2 - 2024</v>
      </c>
      <c r="C73" s="10">
        <f t="shared" si="29"/>
        <v>1</v>
      </c>
      <c r="D73" s="10" t="str">
        <f t="shared" si="32"/>
        <v>T1 - 2024</v>
      </c>
      <c r="E73" s="10">
        <f t="shared" si="31"/>
        <v>2024</v>
      </c>
      <c r="F73" s="11" t="s">
        <v>14</v>
      </c>
      <c r="G73" s="80">
        <f>SUM(G65:G72)</f>
        <v>0</v>
      </c>
      <c r="H73" s="147"/>
      <c r="I73" s="83">
        <f t="shared" ref="I73" si="33">SUM(I65:I72)</f>
        <v>0</v>
      </c>
      <c r="J73" s="154"/>
      <c r="K73" s="89">
        <f t="shared" ref="K73" si="34">SUM(K65:K72)</f>
        <v>0</v>
      </c>
      <c r="L73" s="161"/>
    </row>
    <row r="74" spans="1:12" x14ac:dyDescent="0.25">
      <c r="A74" s="4">
        <v>45295</v>
      </c>
      <c r="B74" s="5" t="str">
        <f t="shared" si="30"/>
        <v>S2 - 2024</v>
      </c>
      <c r="C74" s="5">
        <f t="shared" ref="C74:C82" si="35">MONTH(A74)</f>
        <v>1</v>
      </c>
      <c r="D74" s="5" t="str">
        <f t="shared" si="32"/>
        <v>T1 - 2024</v>
      </c>
      <c r="E74" s="5">
        <f>YEAR(A74)</f>
        <v>2024</v>
      </c>
      <c r="F74" s="14" t="s">
        <v>2</v>
      </c>
      <c r="G74" s="79"/>
      <c r="H74" s="141"/>
      <c r="I74" s="82"/>
      <c r="J74" s="148"/>
      <c r="K74" s="85"/>
      <c r="L74" s="155"/>
    </row>
    <row r="75" spans="1:12" x14ac:dyDescent="0.25">
      <c r="A75" s="6">
        <v>45295</v>
      </c>
      <c r="B75" s="7" t="str">
        <f t="shared" si="30"/>
        <v>S2 - 2024</v>
      </c>
      <c r="C75" s="7">
        <f t="shared" si="35"/>
        <v>1</v>
      </c>
      <c r="D75" s="7" t="str">
        <f t="shared" si="32"/>
        <v>T1 - 2024</v>
      </c>
      <c r="E75" s="7">
        <f t="shared" ref="E75:E82" si="36">YEAR(A75)</f>
        <v>2024</v>
      </c>
      <c r="F75" s="19" t="s">
        <v>3</v>
      </c>
      <c r="G75" s="74"/>
      <c r="H75" s="142"/>
      <c r="I75" s="75"/>
      <c r="J75" s="149"/>
      <c r="K75" s="86"/>
      <c r="L75" s="156"/>
    </row>
    <row r="76" spans="1:12" x14ac:dyDescent="0.25">
      <c r="A76" s="6">
        <v>45295</v>
      </c>
      <c r="B76" s="7" t="str">
        <f t="shared" si="30"/>
        <v>S2 - 2024</v>
      </c>
      <c r="C76" s="7">
        <f t="shared" si="35"/>
        <v>1</v>
      </c>
      <c r="D76" s="7" t="str">
        <f t="shared" si="32"/>
        <v>T1 - 2024</v>
      </c>
      <c r="E76" s="7">
        <f t="shared" si="36"/>
        <v>2024</v>
      </c>
      <c r="F76" s="128" t="s">
        <v>7</v>
      </c>
      <c r="G76" s="130"/>
      <c r="H76" s="143"/>
      <c r="I76" s="131"/>
      <c r="J76" s="150"/>
      <c r="K76" s="132"/>
      <c r="L76" s="157"/>
    </row>
    <row r="77" spans="1:12" x14ac:dyDescent="0.25">
      <c r="A77" s="6">
        <v>45295</v>
      </c>
      <c r="B77" s="7" t="str">
        <f t="shared" si="30"/>
        <v>S2 - 2024</v>
      </c>
      <c r="C77" s="7">
        <f t="shared" si="35"/>
        <v>1</v>
      </c>
      <c r="D77" s="7" t="str">
        <f t="shared" si="32"/>
        <v>T1 - 2024</v>
      </c>
      <c r="E77" s="7">
        <f t="shared" si="36"/>
        <v>2024</v>
      </c>
      <c r="F77" s="129" t="s">
        <v>8</v>
      </c>
      <c r="G77" s="133"/>
      <c r="H77" s="144"/>
      <c r="I77" s="134"/>
      <c r="J77" s="151"/>
      <c r="K77" s="135"/>
      <c r="L77" s="158"/>
    </row>
    <row r="78" spans="1:12" x14ac:dyDescent="0.25">
      <c r="A78" s="6">
        <v>45295</v>
      </c>
      <c r="B78" s="7" t="str">
        <f t="shared" si="30"/>
        <v>S2 - 2024</v>
      </c>
      <c r="C78" s="7">
        <f t="shared" si="35"/>
        <v>1</v>
      </c>
      <c r="D78" s="7" t="str">
        <f t="shared" si="32"/>
        <v>T1 - 2024</v>
      </c>
      <c r="E78" s="7">
        <f t="shared" si="36"/>
        <v>2024</v>
      </c>
      <c r="F78" s="21" t="s">
        <v>4</v>
      </c>
      <c r="G78" s="76"/>
      <c r="H78" s="145"/>
      <c r="I78" s="77"/>
      <c r="J78" s="152"/>
      <c r="K78" s="87"/>
      <c r="L78" s="159"/>
    </row>
    <row r="79" spans="1:12" x14ac:dyDescent="0.25">
      <c r="A79" s="6">
        <v>45295</v>
      </c>
      <c r="B79" s="7" t="str">
        <f t="shared" si="30"/>
        <v>S2 - 2024</v>
      </c>
      <c r="C79" s="7">
        <f t="shared" si="35"/>
        <v>1</v>
      </c>
      <c r="D79" s="7" t="str">
        <f t="shared" si="32"/>
        <v>T1 - 2024</v>
      </c>
      <c r="E79" s="7">
        <f t="shared" si="36"/>
        <v>2024</v>
      </c>
      <c r="F79" s="8" t="s">
        <v>5</v>
      </c>
      <c r="G79" s="72"/>
      <c r="H79" s="146"/>
      <c r="I79" s="73"/>
      <c r="J79" s="153"/>
      <c r="K79" s="88"/>
      <c r="L79" s="160"/>
    </row>
    <row r="80" spans="1:12" x14ac:dyDescent="0.25">
      <c r="A80" s="6">
        <v>45295</v>
      </c>
      <c r="B80" s="7" t="str">
        <f t="shared" si="30"/>
        <v>S2 - 2024</v>
      </c>
      <c r="C80" s="7">
        <f t="shared" si="35"/>
        <v>1</v>
      </c>
      <c r="D80" s="7" t="str">
        <f t="shared" si="32"/>
        <v>T1 - 2024</v>
      </c>
      <c r="E80" s="7">
        <f t="shared" si="36"/>
        <v>2024</v>
      </c>
      <c r="F80" s="8" t="s">
        <v>6</v>
      </c>
      <c r="G80" s="72"/>
      <c r="H80" s="146"/>
      <c r="I80" s="73"/>
      <c r="J80" s="153"/>
      <c r="K80" s="88"/>
      <c r="L80" s="160"/>
    </row>
    <row r="81" spans="1:12" x14ac:dyDescent="0.25">
      <c r="A81" s="6">
        <v>45295</v>
      </c>
      <c r="B81" s="7" t="str">
        <f t="shared" si="30"/>
        <v>S2 - 2024</v>
      </c>
      <c r="C81" s="7">
        <f t="shared" si="35"/>
        <v>1</v>
      </c>
      <c r="D81" s="7" t="str">
        <f t="shared" si="32"/>
        <v>T1 - 2024</v>
      </c>
      <c r="E81" s="7">
        <f t="shared" si="36"/>
        <v>2024</v>
      </c>
      <c r="F81" s="8" t="s">
        <v>1</v>
      </c>
      <c r="G81" s="72"/>
      <c r="H81" s="146"/>
      <c r="I81" s="73"/>
      <c r="J81" s="153"/>
      <c r="K81" s="88"/>
      <c r="L81" s="160"/>
    </row>
    <row r="82" spans="1:12" x14ac:dyDescent="0.25">
      <c r="A82" s="9">
        <v>45295</v>
      </c>
      <c r="B82" s="10" t="str">
        <f t="shared" si="30"/>
        <v>S2 - 2024</v>
      </c>
      <c r="C82" s="10">
        <f t="shared" si="35"/>
        <v>1</v>
      </c>
      <c r="D82" s="10" t="str">
        <f t="shared" si="32"/>
        <v>T1 - 2024</v>
      </c>
      <c r="E82" s="10">
        <f t="shared" si="36"/>
        <v>2024</v>
      </c>
      <c r="F82" s="11" t="s">
        <v>14</v>
      </c>
      <c r="G82" s="80">
        <f>SUM(G74:G81)</f>
        <v>0</v>
      </c>
      <c r="H82" s="147"/>
      <c r="I82" s="83">
        <f t="shared" ref="I82" si="37">SUM(I74:I81)</f>
        <v>0</v>
      </c>
      <c r="J82" s="154"/>
      <c r="K82" s="89">
        <f t="shared" ref="K82" si="38">SUM(K74:K81)</f>
        <v>0</v>
      </c>
      <c r="L82" s="161"/>
    </row>
    <row r="83" spans="1:12" x14ac:dyDescent="0.25">
      <c r="A83" s="4">
        <v>45296</v>
      </c>
      <c r="B83" s="5" t="str">
        <f t="shared" si="30"/>
        <v>S2 - 2024</v>
      </c>
      <c r="C83" s="5">
        <f t="shared" ref="C83:C91" si="39">MONTH(A83)</f>
        <v>1</v>
      </c>
      <c r="D83" s="5" t="str">
        <f t="shared" si="32"/>
        <v>T1 - 2024</v>
      </c>
      <c r="E83" s="5">
        <f>YEAR(A83)</f>
        <v>2024</v>
      </c>
      <c r="F83" s="14" t="s">
        <v>2</v>
      </c>
      <c r="G83" s="79"/>
      <c r="H83" s="141"/>
      <c r="I83" s="82"/>
      <c r="J83" s="148"/>
      <c r="K83" s="85"/>
      <c r="L83" s="155"/>
    </row>
    <row r="84" spans="1:12" x14ac:dyDescent="0.25">
      <c r="A84" s="6">
        <v>45296</v>
      </c>
      <c r="B84" s="7" t="str">
        <f t="shared" si="30"/>
        <v>S2 - 2024</v>
      </c>
      <c r="C84" s="7">
        <f t="shared" si="39"/>
        <v>1</v>
      </c>
      <c r="D84" s="7" t="str">
        <f t="shared" si="32"/>
        <v>T1 - 2024</v>
      </c>
      <c r="E84" s="7">
        <f t="shared" ref="E84:E91" si="40">YEAR(A84)</f>
        <v>2024</v>
      </c>
      <c r="F84" s="19" t="s">
        <v>3</v>
      </c>
      <c r="G84" s="74"/>
      <c r="H84" s="142"/>
      <c r="I84" s="75"/>
      <c r="J84" s="149"/>
      <c r="K84" s="86"/>
      <c r="L84" s="156"/>
    </row>
    <row r="85" spans="1:12" x14ac:dyDescent="0.25">
      <c r="A85" s="6">
        <v>45296</v>
      </c>
      <c r="B85" s="7" t="str">
        <f t="shared" si="30"/>
        <v>S2 - 2024</v>
      </c>
      <c r="C85" s="7">
        <f t="shared" si="39"/>
        <v>1</v>
      </c>
      <c r="D85" s="7" t="str">
        <f t="shared" si="32"/>
        <v>T1 - 2024</v>
      </c>
      <c r="E85" s="7">
        <f t="shared" si="40"/>
        <v>2024</v>
      </c>
      <c r="F85" s="128" t="s">
        <v>7</v>
      </c>
      <c r="G85" s="130"/>
      <c r="H85" s="143"/>
      <c r="I85" s="131"/>
      <c r="J85" s="150"/>
      <c r="K85" s="132"/>
      <c r="L85" s="157"/>
    </row>
    <row r="86" spans="1:12" x14ac:dyDescent="0.25">
      <c r="A86" s="6">
        <v>45296</v>
      </c>
      <c r="B86" s="7" t="str">
        <f t="shared" si="30"/>
        <v>S2 - 2024</v>
      </c>
      <c r="C86" s="7">
        <f t="shared" si="39"/>
        <v>1</v>
      </c>
      <c r="D86" s="7" t="str">
        <f t="shared" si="32"/>
        <v>T1 - 2024</v>
      </c>
      <c r="E86" s="7">
        <f t="shared" si="40"/>
        <v>2024</v>
      </c>
      <c r="F86" s="129" t="s">
        <v>8</v>
      </c>
      <c r="G86" s="133"/>
      <c r="H86" s="144"/>
      <c r="I86" s="134"/>
      <c r="J86" s="151"/>
      <c r="K86" s="135"/>
      <c r="L86" s="158"/>
    </row>
    <row r="87" spans="1:12" x14ac:dyDescent="0.25">
      <c r="A87" s="6">
        <v>45296</v>
      </c>
      <c r="B87" s="7" t="str">
        <f t="shared" si="30"/>
        <v>S2 - 2024</v>
      </c>
      <c r="C87" s="7">
        <f t="shared" si="39"/>
        <v>1</v>
      </c>
      <c r="D87" s="7" t="str">
        <f t="shared" si="32"/>
        <v>T1 - 2024</v>
      </c>
      <c r="E87" s="7">
        <f t="shared" si="40"/>
        <v>2024</v>
      </c>
      <c r="F87" s="21" t="s">
        <v>4</v>
      </c>
      <c r="G87" s="76"/>
      <c r="H87" s="145"/>
      <c r="I87" s="77"/>
      <c r="J87" s="152"/>
      <c r="K87" s="87"/>
      <c r="L87" s="159"/>
    </row>
    <row r="88" spans="1:12" x14ac:dyDescent="0.25">
      <c r="A88" s="6">
        <v>45296</v>
      </c>
      <c r="B88" s="7" t="str">
        <f t="shared" si="30"/>
        <v>S2 - 2024</v>
      </c>
      <c r="C88" s="7">
        <f t="shared" si="39"/>
        <v>1</v>
      </c>
      <c r="D88" s="7" t="str">
        <f t="shared" si="32"/>
        <v>T1 - 2024</v>
      </c>
      <c r="E88" s="7">
        <f t="shared" si="40"/>
        <v>2024</v>
      </c>
      <c r="F88" s="8" t="s">
        <v>5</v>
      </c>
      <c r="G88" s="72"/>
      <c r="H88" s="146"/>
      <c r="I88" s="73"/>
      <c r="J88" s="153"/>
      <c r="K88" s="88"/>
      <c r="L88" s="160"/>
    </row>
    <row r="89" spans="1:12" x14ac:dyDescent="0.25">
      <c r="A89" s="6">
        <v>45296</v>
      </c>
      <c r="B89" s="7" t="str">
        <f t="shared" si="30"/>
        <v>S2 - 2024</v>
      </c>
      <c r="C89" s="7">
        <f t="shared" si="39"/>
        <v>1</v>
      </c>
      <c r="D89" s="7" t="str">
        <f t="shared" si="32"/>
        <v>T1 - 2024</v>
      </c>
      <c r="E89" s="7">
        <f t="shared" si="40"/>
        <v>2024</v>
      </c>
      <c r="F89" s="8" t="s">
        <v>6</v>
      </c>
      <c r="G89" s="72"/>
      <c r="H89" s="146"/>
      <c r="I89" s="73"/>
      <c r="J89" s="153"/>
      <c r="K89" s="88"/>
      <c r="L89" s="160"/>
    </row>
    <row r="90" spans="1:12" x14ac:dyDescent="0.25">
      <c r="A90" s="6">
        <v>45296</v>
      </c>
      <c r="B90" s="7" t="str">
        <f t="shared" si="30"/>
        <v>S2 - 2024</v>
      </c>
      <c r="C90" s="7">
        <f t="shared" si="39"/>
        <v>1</v>
      </c>
      <c r="D90" s="7" t="str">
        <f t="shared" si="32"/>
        <v>T1 - 2024</v>
      </c>
      <c r="E90" s="7">
        <f t="shared" si="40"/>
        <v>2024</v>
      </c>
      <c r="F90" s="8" t="s">
        <v>1</v>
      </c>
      <c r="G90" s="72"/>
      <c r="H90" s="146"/>
      <c r="I90" s="73"/>
      <c r="J90" s="153"/>
      <c r="K90" s="88"/>
      <c r="L90" s="160"/>
    </row>
    <row r="91" spans="1:12" x14ac:dyDescent="0.25">
      <c r="A91" s="9">
        <v>45296</v>
      </c>
      <c r="B91" s="10" t="str">
        <f t="shared" si="30"/>
        <v>S2 - 2024</v>
      </c>
      <c r="C91" s="10">
        <f t="shared" si="39"/>
        <v>1</v>
      </c>
      <c r="D91" s="10" t="str">
        <f t="shared" si="32"/>
        <v>T1 - 2024</v>
      </c>
      <c r="E91" s="10">
        <f t="shared" si="40"/>
        <v>2024</v>
      </c>
      <c r="F91" s="11" t="s">
        <v>14</v>
      </c>
      <c r="G91" s="80">
        <f>SUM(G83:G90)</f>
        <v>0</v>
      </c>
      <c r="H91" s="147"/>
      <c r="I91" s="83">
        <f t="shared" ref="I91" si="41">SUM(I83:I90)</f>
        <v>0</v>
      </c>
      <c r="J91" s="154"/>
      <c r="K91" s="89">
        <f t="shared" ref="K91" si="42">SUM(K83:K90)</f>
        <v>0</v>
      </c>
      <c r="L91" s="161"/>
    </row>
    <row r="92" spans="1:12" x14ac:dyDescent="0.25">
      <c r="A92" s="4">
        <v>45297</v>
      </c>
      <c r="B92" s="5" t="str">
        <f t="shared" si="30"/>
        <v>S2 - 2024</v>
      </c>
      <c r="C92" s="5">
        <f t="shared" ref="C92:C100" si="43">MONTH(A92)</f>
        <v>1</v>
      </c>
      <c r="D92" s="5" t="str">
        <f t="shared" si="32"/>
        <v>T1 - 2024</v>
      </c>
      <c r="E92" s="5">
        <f>YEAR(A92)</f>
        <v>2024</v>
      </c>
      <c r="F92" s="14" t="s">
        <v>2</v>
      </c>
      <c r="G92" s="79"/>
      <c r="H92" s="141"/>
      <c r="I92" s="82"/>
      <c r="J92" s="148"/>
      <c r="K92" s="85"/>
      <c r="L92" s="155"/>
    </row>
    <row r="93" spans="1:12" x14ac:dyDescent="0.25">
      <c r="A93" s="6">
        <v>45297</v>
      </c>
      <c r="B93" s="7" t="str">
        <f t="shared" si="30"/>
        <v>S2 - 2024</v>
      </c>
      <c r="C93" s="7">
        <f t="shared" si="43"/>
        <v>1</v>
      </c>
      <c r="D93" s="7" t="str">
        <f t="shared" si="32"/>
        <v>T1 - 2024</v>
      </c>
      <c r="E93" s="7">
        <f t="shared" ref="E93:E100" si="44">YEAR(A93)</f>
        <v>2024</v>
      </c>
      <c r="F93" s="19" t="s">
        <v>3</v>
      </c>
      <c r="G93" s="74"/>
      <c r="H93" s="142"/>
      <c r="I93" s="75"/>
      <c r="J93" s="149"/>
      <c r="K93" s="86"/>
      <c r="L93" s="156"/>
    </row>
    <row r="94" spans="1:12" x14ac:dyDescent="0.25">
      <c r="A94" s="6">
        <v>45297</v>
      </c>
      <c r="B94" s="7" t="str">
        <f t="shared" si="30"/>
        <v>S2 - 2024</v>
      </c>
      <c r="C94" s="7">
        <f t="shared" si="43"/>
        <v>1</v>
      </c>
      <c r="D94" s="7" t="str">
        <f t="shared" si="32"/>
        <v>T1 - 2024</v>
      </c>
      <c r="E94" s="7">
        <f t="shared" si="44"/>
        <v>2024</v>
      </c>
      <c r="F94" s="128" t="s">
        <v>7</v>
      </c>
      <c r="G94" s="130"/>
      <c r="H94" s="143"/>
      <c r="I94" s="131"/>
      <c r="J94" s="150"/>
      <c r="K94" s="132"/>
      <c r="L94" s="157"/>
    </row>
    <row r="95" spans="1:12" x14ac:dyDescent="0.25">
      <c r="A95" s="6">
        <v>45297</v>
      </c>
      <c r="B95" s="7" t="str">
        <f t="shared" si="30"/>
        <v>S2 - 2024</v>
      </c>
      <c r="C95" s="7">
        <f t="shared" si="43"/>
        <v>1</v>
      </c>
      <c r="D95" s="7" t="str">
        <f t="shared" si="32"/>
        <v>T1 - 2024</v>
      </c>
      <c r="E95" s="7">
        <f t="shared" si="44"/>
        <v>2024</v>
      </c>
      <c r="F95" s="129" t="s">
        <v>8</v>
      </c>
      <c r="G95" s="133"/>
      <c r="H95" s="144"/>
      <c r="I95" s="134"/>
      <c r="J95" s="151"/>
      <c r="K95" s="135"/>
      <c r="L95" s="158"/>
    </row>
    <row r="96" spans="1:12" x14ac:dyDescent="0.25">
      <c r="A96" s="6">
        <v>45297</v>
      </c>
      <c r="B96" s="7" t="str">
        <f t="shared" si="30"/>
        <v>S2 - 2024</v>
      </c>
      <c r="C96" s="7">
        <f t="shared" si="43"/>
        <v>1</v>
      </c>
      <c r="D96" s="7" t="str">
        <f t="shared" si="32"/>
        <v>T1 - 2024</v>
      </c>
      <c r="E96" s="7">
        <f t="shared" si="44"/>
        <v>2024</v>
      </c>
      <c r="F96" s="21" t="s">
        <v>4</v>
      </c>
      <c r="G96" s="76"/>
      <c r="H96" s="145"/>
      <c r="I96" s="77"/>
      <c r="J96" s="152"/>
      <c r="K96" s="87"/>
      <c r="L96" s="159"/>
    </row>
    <row r="97" spans="1:12" x14ac:dyDescent="0.25">
      <c r="A97" s="6">
        <v>45297</v>
      </c>
      <c r="B97" s="7" t="str">
        <f t="shared" si="30"/>
        <v>S2 - 2024</v>
      </c>
      <c r="C97" s="7">
        <f t="shared" si="43"/>
        <v>1</v>
      </c>
      <c r="D97" s="7" t="str">
        <f t="shared" si="32"/>
        <v>T1 - 2024</v>
      </c>
      <c r="E97" s="7">
        <f t="shared" si="44"/>
        <v>2024</v>
      </c>
      <c r="F97" s="8" t="s">
        <v>5</v>
      </c>
      <c r="G97" s="72"/>
      <c r="H97" s="146"/>
      <c r="I97" s="73"/>
      <c r="J97" s="153"/>
      <c r="K97" s="88"/>
      <c r="L97" s="160"/>
    </row>
    <row r="98" spans="1:12" x14ac:dyDescent="0.25">
      <c r="A98" s="6">
        <v>45297</v>
      </c>
      <c r="B98" s="7" t="str">
        <f t="shared" si="30"/>
        <v>S2 - 2024</v>
      </c>
      <c r="C98" s="7">
        <f t="shared" si="43"/>
        <v>1</v>
      </c>
      <c r="D98" s="7" t="str">
        <f t="shared" si="32"/>
        <v>T1 - 2024</v>
      </c>
      <c r="E98" s="7">
        <f t="shared" si="44"/>
        <v>2024</v>
      </c>
      <c r="F98" s="8" t="s">
        <v>6</v>
      </c>
      <c r="G98" s="72"/>
      <c r="H98" s="146"/>
      <c r="I98" s="73"/>
      <c r="J98" s="153"/>
      <c r="K98" s="88"/>
      <c r="L98" s="160"/>
    </row>
    <row r="99" spans="1:12" x14ac:dyDescent="0.25">
      <c r="A99" s="6">
        <v>45297</v>
      </c>
      <c r="B99" s="7" t="str">
        <f t="shared" si="30"/>
        <v>S2 - 2024</v>
      </c>
      <c r="C99" s="7">
        <f t="shared" si="43"/>
        <v>1</v>
      </c>
      <c r="D99" s="7" t="str">
        <f t="shared" si="32"/>
        <v>T1 - 2024</v>
      </c>
      <c r="E99" s="7">
        <f t="shared" si="44"/>
        <v>2024</v>
      </c>
      <c r="F99" s="8" t="s">
        <v>1</v>
      </c>
      <c r="G99" s="72"/>
      <c r="H99" s="146"/>
      <c r="I99" s="73"/>
      <c r="J99" s="153"/>
      <c r="K99" s="88"/>
      <c r="L99" s="160"/>
    </row>
    <row r="100" spans="1:12" x14ac:dyDescent="0.25">
      <c r="A100" s="9">
        <v>45297</v>
      </c>
      <c r="B100" s="10" t="str">
        <f t="shared" si="30"/>
        <v>S2 - 2024</v>
      </c>
      <c r="C100" s="10">
        <f t="shared" si="43"/>
        <v>1</v>
      </c>
      <c r="D100" s="10" t="str">
        <f t="shared" si="32"/>
        <v>T1 - 2024</v>
      </c>
      <c r="E100" s="10">
        <f t="shared" si="44"/>
        <v>2024</v>
      </c>
      <c r="F100" s="11" t="s">
        <v>14</v>
      </c>
      <c r="G100" s="80">
        <f>SUM(G92:G99)</f>
        <v>0</v>
      </c>
      <c r="H100" s="147"/>
      <c r="I100" s="83">
        <f t="shared" ref="I100" si="45">SUM(I92:I99)</f>
        <v>0</v>
      </c>
      <c r="J100" s="154"/>
      <c r="K100" s="89">
        <f t="shared" ref="K100" si="46">SUM(K92:K99)</f>
        <v>0</v>
      </c>
      <c r="L100" s="161"/>
    </row>
    <row r="101" spans="1:12" x14ac:dyDescent="0.25">
      <c r="A101" s="4">
        <v>45298</v>
      </c>
      <c r="B101" s="5" t="str">
        <f t="shared" si="30"/>
        <v>S2 - 2024</v>
      </c>
      <c r="C101" s="5">
        <f t="shared" ref="C101:C109" si="47">MONTH(A101)</f>
        <v>1</v>
      </c>
      <c r="D101" s="5" t="str">
        <f t="shared" si="32"/>
        <v>T1 - 2024</v>
      </c>
      <c r="E101" s="5">
        <f>YEAR(A101)</f>
        <v>2024</v>
      </c>
      <c r="F101" s="14" t="s">
        <v>2</v>
      </c>
      <c r="G101" s="79"/>
      <c r="H101" s="141"/>
      <c r="I101" s="82"/>
      <c r="J101" s="148"/>
      <c r="K101" s="85"/>
      <c r="L101" s="155"/>
    </row>
    <row r="102" spans="1:12" x14ac:dyDescent="0.25">
      <c r="A102" s="6">
        <v>45298</v>
      </c>
      <c r="B102" s="7" t="str">
        <f t="shared" si="30"/>
        <v>S2 - 2024</v>
      </c>
      <c r="C102" s="7">
        <f t="shared" si="47"/>
        <v>1</v>
      </c>
      <c r="D102" s="7" t="str">
        <f t="shared" si="32"/>
        <v>T1 - 2024</v>
      </c>
      <c r="E102" s="7">
        <f t="shared" ref="E102:E109" si="48">YEAR(A102)</f>
        <v>2024</v>
      </c>
      <c r="F102" s="19" t="s">
        <v>3</v>
      </c>
      <c r="G102" s="74"/>
      <c r="H102" s="142"/>
      <c r="I102" s="75"/>
      <c r="J102" s="149"/>
      <c r="K102" s="86"/>
      <c r="L102" s="156"/>
    </row>
    <row r="103" spans="1:12" x14ac:dyDescent="0.25">
      <c r="A103" s="6">
        <v>45298</v>
      </c>
      <c r="B103" s="7" t="str">
        <f t="shared" si="30"/>
        <v>S2 - 2024</v>
      </c>
      <c r="C103" s="7">
        <f t="shared" si="47"/>
        <v>1</v>
      </c>
      <c r="D103" s="7" t="str">
        <f t="shared" si="32"/>
        <v>T1 - 2024</v>
      </c>
      <c r="E103" s="7">
        <f t="shared" si="48"/>
        <v>2024</v>
      </c>
      <c r="F103" s="128" t="s">
        <v>7</v>
      </c>
      <c r="G103" s="130"/>
      <c r="H103" s="143"/>
      <c r="I103" s="131"/>
      <c r="J103" s="150"/>
      <c r="K103" s="132"/>
      <c r="L103" s="157"/>
    </row>
    <row r="104" spans="1:12" x14ac:dyDescent="0.25">
      <c r="A104" s="6">
        <v>45298</v>
      </c>
      <c r="B104" s="7" t="str">
        <f t="shared" si="30"/>
        <v>S2 - 2024</v>
      </c>
      <c r="C104" s="7">
        <f t="shared" si="47"/>
        <v>1</v>
      </c>
      <c r="D104" s="7" t="str">
        <f t="shared" si="32"/>
        <v>T1 - 2024</v>
      </c>
      <c r="E104" s="7">
        <f t="shared" si="48"/>
        <v>2024</v>
      </c>
      <c r="F104" s="129" t="s">
        <v>8</v>
      </c>
      <c r="G104" s="133"/>
      <c r="H104" s="144"/>
      <c r="I104" s="134"/>
      <c r="J104" s="151"/>
      <c r="K104" s="135"/>
      <c r="L104" s="158"/>
    </row>
    <row r="105" spans="1:12" x14ac:dyDescent="0.25">
      <c r="A105" s="6">
        <v>45298</v>
      </c>
      <c r="B105" s="7" t="str">
        <f t="shared" si="30"/>
        <v>S2 - 2024</v>
      </c>
      <c r="C105" s="7">
        <f t="shared" si="47"/>
        <v>1</v>
      </c>
      <c r="D105" s="7" t="str">
        <f t="shared" si="32"/>
        <v>T1 - 2024</v>
      </c>
      <c r="E105" s="7">
        <f t="shared" si="48"/>
        <v>2024</v>
      </c>
      <c r="F105" s="21" t="s">
        <v>4</v>
      </c>
      <c r="G105" s="76"/>
      <c r="H105" s="145"/>
      <c r="I105" s="77"/>
      <c r="J105" s="152"/>
      <c r="K105" s="87"/>
      <c r="L105" s="159"/>
    </row>
    <row r="106" spans="1:12" x14ac:dyDescent="0.25">
      <c r="A106" s="6">
        <v>45298</v>
      </c>
      <c r="B106" s="7" t="str">
        <f t="shared" si="30"/>
        <v>S2 - 2024</v>
      </c>
      <c r="C106" s="7">
        <f t="shared" si="47"/>
        <v>1</v>
      </c>
      <c r="D106" s="7" t="str">
        <f t="shared" si="32"/>
        <v>T1 - 2024</v>
      </c>
      <c r="E106" s="7">
        <f t="shared" si="48"/>
        <v>2024</v>
      </c>
      <c r="F106" s="8" t="s">
        <v>5</v>
      </c>
      <c r="G106" s="72"/>
      <c r="H106" s="146"/>
      <c r="I106" s="73"/>
      <c r="J106" s="153"/>
      <c r="K106" s="88"/>
      <c r="L106" s="160"/>
    </row>
    <row r="107" spans="1:12" x14ac:dyDescent="0.25">
      <c r="A107" s="6">
        <v>45298</v>
      </c>
      <c r="B107" s="7" t="str">
        <f t="shared" si="30"/>
        <v>S2 - 2024</v>
      </c>
      <c r="C107" s="7">
        <f t="shared" si="47"/>
        <v>1</v>
      </c>
      <c r="D107" s="7" t="str">
        <f t="shared" si="32"/>
        <v>T1 - 2024</v>
      </c>
      <c r="E107" s="7">
        <f t="shared" si="48"/>
        <v>2024</v>
      </c>
      <c r="F107" s="8" t="s">
        <v>6</v>
      </c>
      <c r="G107" s="72"/>
      <c r="H107" s="146"/>
      <c r="I107" s="73"/>
      <c r="J107" s="153"/>
      <c r="K107" s="88"/>
      <c r="L107" s="160"/>
    </row>
    <row r="108" spans="1:12" x14ac:dyDescent="0.25">
      <c r="A108" s="6">
        <v>45298</v>
      </c>
      <c r="B108" s="7" t="str">
        <f t="shared" si="30"/>
        <v>S2 - 2024</v>
      </c>
      <c r="C108" s="7">
        <f t="shared" si="47"/>
        <v>1</v>
      </c>
      <c r="D108" s="7" t="str">
        <f t="shared" si="32"/>
        <v>T1 - 2024</v>
      </c>
      <c r="E108" s="7">
        <f t="shared" si="48"/>
        <v>2024</v>
      </c>
      <c r="F108" s="8" t="s">
        <v>1</v>
      </c>
      <c r="G108" s="72"/>
      <c r="H108" s="146"/>
      <c r="I108" s="73"/>
      <c r="J108" s="153"/>
      <c r="K108" s="88"/>
      <c r="L108" s="160"/>
    </row>
    <row r="109" spans="1:12" x14ac:dyDescent="0.25">
      <c r="A109" s="9">
        <v>45298</v>
      </c>
      <c r="B109" s="10" t="str">
        <f t="shared" si="30"/>
        <v>S2 - 2024</v>
      </c>
      <c r="C109" s="10">
        <f t="shared" si="47"/>
        <v>1</v>
      </c>
      <c r="D109" s="10" t="str">
        <f t="shared" si="32"/>
        <v>T1 - 2024</v>
      </c>
      <c r="E109" s="10">
        <f t="shared" si="48"/>
        <v>2024</v>
      </c>
      <c r="F109" s="11" t="s">
        <v>14</v>
      </c>
      <c r="G109" s="80">
        <f>SUM(G101:G108)</f>
        <v>0</v>
      </c>
      <c r="H109" s="147"/>
      <c r="I109" s="83">
        <f t="shared" ref="I109" si="49">SUM(I101:I108)</f>
        <v>0</v>
      </c>
      <c r="J109" s="154"/>
      <c r="K109" s="89">
        <f t="shared" ref="K109" si="50">SUM(K101:K108)</f>
        <v>0</v>
      </c>
      <c r="L109" s="161"/>
    </row>
    <row r="110" spans="1:12" x14ac:dyDescent="0.25">
      <c r="A110" s="4">
        <v>45299</v>
      </c>
      <c r="B110" s="5" t="str">
        <f t="shared" si="30"/>
        <v>S2 - 2024</v>
      </c>
      <c r="C110" s="5">
        <f t="shared" ref="C110:C118" si="51">MONTH(A110)</f>
        <v>1</v>
      </c>
      <c r="D110" s="5" t="str">
        <f t="shared" si="32"/>
        <v>T1 - 2024</v>
      </c>
      <c r="E110" s="5">
        <f>YEAR(A110)</f>
        <v>2024</v>
      </c>
      <c r="F110" s="14" t="s">
        <v>2</v>
      </c>
      <c r="G110" s="79"/>
      <c r="H110" s="141"/>
      <c r="I110" s="82"/>
      <c r="J110" s="148"/>
      <c r="K110" s="85"/>
      <c r="L110" s="155"/>
    </row>
    <row r="111" spans="1:12" x14ac:dyDescent="0.25">
      <c r="A111" s="6">
        <v>45299</v>
      </c>
      <c r="B111" s="7" t="str">
        <f t="shared" si="30"/>
        <v>S2 - 2024</v>
      </c>
      <c r="C111" s="7">
        <f t="shared" si="51"/>
        <v>1</v>
      </c>
      <c r="D111" s="7" t="str">
        <f t="shared" si="32"/>
        <v>T1 - 2024</v>
      </c>
      <c r="E111" s="7">
        <f t="shared" ref="E111:E118" si="52">YEAR(A111)</f>
        <v>2024</v>
      </c>
      <c r="F111" s="19" t="s">
        <v>3</v>
      </c>
      <c r="G111" s="74"/>
      <c r="H111" s="142"/>
      <c r="I111" s="75"/>
      <c r="J111" s="149"/>
      <c r="K111" s="86"/>
      <c r="L111" s="156"/>
    </row>
    <row r="112" spans="1:12" x14ac:dyDescent="0.25">
      <c r="A112" s="6">
        <v>45299</v>
      </c>
      <c r="B112" s="7" t="str">
        <f t="shared" si="30"/>
        <v>S2 - 2024</v>
      </c>
      <c r="C112" s="7">
        <f t="shared" si="51"/>
        <v>1</v>
      </c>
      <c r="D112" s="7" t="str">
        <f t="shared" si="32"/>
        <v>T1 - 2024</v>
      </c>
      <c r="E112" s="7">
        <f t="shared" si="52"/>
        <v>2024</v>
      </c>
      <c r="F112" s="128" t="s">
        <v>7</v>
      </c>
      <c r="G112" s="130"/>
      <c r="H112" s="143"/>
      <c r="I112" s="131"/>
      <c r="J112" s="150"/>
      <c r="K112" s="132"/>
      <c r="L112" s="157"/>
    </row>
    <row r="113" spans="1:12" x14ac:dyDescent="0.25">
      <c r="A113" s="6">
        <v>45299</v>
      </c>
      <c r="B113" s="7" t="str">
        <f t="shared" si="30"/>
        <v>S2 - 2024</v>
      </c>
      <c r="C113" s="7">
        <f t="shared" si="51"/>
        <v>1</v>
      </c>
      <c r="D113" s="7" t="str">
        <f t="shared" si="32"/>
        <v>T1 - 2024</v>
      </c>
      <c r="E113" s="7">
        <f t="shared" si="52"/>
        <v>2024</v>
      </c>
      <c r="F113" s="129" t="s">
        <v>8</v>
      </c>
      <c r="G113" s="133"/>
      <c r="H113" s="144"/>
      <c r="I113" s="134"/>
      <c r="J113" s="151"/>
      <c r="K113" s="135"/>
      <c r="L113" s="158"/>
    </row>
    <row r="114" spans="1:12" x14ac:dyDescent="0.25">
      <c r="A114" s="6">
        <v>45299</v>
      </c>
      <c r="B114" s="7" t="str">
        <f t="shared" si="30"/>
        <v>S2 - 2024</v>
      </c>
      <c r="C114" s="7">
        <f t="shared" si="51"/>
        <v>1</v>
      </c>
      <c r="D114" s="7" t="str">
        <f t="shared" si="32"/>
        <v>T1 - 2024</v>
      </c>
      <c r="E114" s="7">
        <f t="shared" si="52"/>
        <v>2024</v>
      </c>
      <c r="F114" s="21" t="s">
        <v>4</v>
      </c>
      <c r="G114" s="76"/>
      <c r="H114" s="145"/>
      <c r="I114" s="77"/>
      <c r="J114" s="152"/>
      <c r="K114" s="87"/>
      <c r="L114" s="159"/>
    </row>
    <row r="115" spans="1:12" x14ac:dyDescent="0.25">
      <c r="A115" s="6">
        <v>45299</v>
      </c>
      <c r="B115" s="7" t="str">
        <f t="shared" si="30"/>
        <v>S2 - 2024</v>
      </c>
      <c r="C115" s="7">
        <f t="shared" si="51"/>
        <v>1</v>
      </c>
      <c r="D115" s="7" t="str">
        <f t="shared" si="32"/>
        <v>T1 - 2024</v>
      </c>
      <c r="E115" s="7">
        <f t="shared" si="52"/>
        <v>2024</v>
      </c>
      <c r="F115" s="8" t="s">
        <v>5</v>
      </c>
      <c r="G115" s="72"/>
      <c r="H115" s="146"/>
      <c r="I115" s="73"/>
      <c r="J115" s="153"/>
      <c r="K115" s="88"/>
      <c r="L115" s="160"/>
    </row>
    <row r="116" spans="1:12" x14ac:dyDescent="0.25">
      <c r="A116" s="6">
        <v>45299</v>
      </c>
      <c r="B116" s="7" t="str">
        <f t="shared" si="30"/>
        <v>S2 - 2024</v>
      </c>
      <c r="C116" s="7">
        <f t="shared" si="51"/>
        <v>1</v>
      </c>
      <c r="D116" s="7" t="str">
        <f t="shared" si="32"/>
        <v>T1 - 2024</v>
      </c>
      <c r="E116" s="7">
        <f t="shared" si="52"/>
        <v>2024</v>
      </c>
      <c r="F116" s="8" t="s">
        <v>6</v>
      </c>
      <c r="G116" s="72"/>
      <c r="H116" s="146"/>
      <c r="I116" s="73"/>
      <c r="J116" s="153"/>
      <c r="K116" s="88"/>
      <c r="L116" s="160"/>
    </row>
    <row r="117" spans="1:12" x14ac:dyDescent="0.25">
      <c r="A117" s="6">
        <v>45299</v>
      </c>
      <c r="B117" s="7" t="str">
        <f t="shared" si="30"/>
        <v>S2 - 2024</v>
      </c>
      <c r="C117" s="7">
        <f t="shared" si="51"/>
        <v>1</v>
      </c>
      <c r="D117" s="7" t="str">
        <f t="shared" si="32"/>
        <v>T1 - 2024</v>
      </c>
      <c r="E117" s="7">
        <f t="shared" si="52"/>
        <v>2024</v>
      </c>
      <c r="F117" s="8" t="s">
        <v>1</v>
      </c>
      <c r="G117" s="72"/>
      <c r="H117" s="146"/>
      <c r="I117" s="73"/>
      <c r="J117" s="153"/>
      <c r="K117" s="88"/>
      <c r="L117" s="160"/>
    </row>
    <row r="118" spans="1:12" x14ac:dyDescent="0.25">
      <c r="A118" s="9">
        <v>45299</v>
      </c>
      <c r="B118" s="10" t="str">
        <f t="shared" si="30"/>
        <v>S2 - 2024</v>
      </c>
      <c r="C118" s="10">
        <f t="shared" si="51"/>
        <v>1</v>
      </c>
      <c r="D118" s="10" t="str">
        <f t="shared" si="32"/>
        <v>T1 - 2024</v>
      </c>
      <c r="E118" s="10">
        <f t="shared" si="52"/>
        <v>2024</v>
      </c>
      <c r="F118" s="11" t="s">
        <v>14</v>
      </c>
      <c r="G118" s="80">
        <f>SUM(G110:G117)</f>
        <v>0</v>
      </c>
      <c r="H118" s="147"/>
      <c r="I118" s="83">
        <f t="shared" ref="I118" si="53">SUM(I110:I117)</f>
        <v>0</v>
      </c>
      <c r="J118" s="154"/>
      <c r="K118" s="89">
        <f t="shared" ref="K118" si="54">SUM(K110:K117)</f>
        <v>0</v>
      </c>
      <c r="L118" s="161"/>
    </row>
    <row r="119" spans="1:12" x14ac:dyDescent="0.25">
      <c r="A119" s="4">
        <v>45300</v>
      </c>
      <c r="B119" s="5" t="str">
        <f t="shared" si="30"/>
        <v>S2 - 2024</v>
      </c>
      <c r="C119" s="5">
        <f t="shared" ref="C119:C127" si="55">MONTH(A119)</f>
        <v>1</v>
      </c>
      <c r="D119" s="5" t="str">
        <f t="shared" si="32"/>
        <v>T1 - 2024</v>
      </c>
      <c r="E119" s="5">
        <f>YEAR(A119)</f>
        <v>2024</v>
      </c>
      <c r="F119" s="14" t="s">
        <v>2</v>
      </c>
      <c r="G119" s="79"/>
      <c r="H119" s="141"/>
      <c r="I119" s="82"/>
      <c r="J119" s="148"/>
      <c r="K119" s="85"/>
      <c r="L119" s="155"/>
    </row>
    <row r="120" spans="1:12" x14ac:dyDescent="0.25">
      <c r="A120" s="6">
        <v>45300</v>
      </c>
      <c r="B120" s="7" t="str">
        <f t="shared" si="30"/>
        <v>S2 - 2024</v>
      </c>
      <c r="C120" s="7">
        <f t="shared" si="55"/>
        <v>1</v>
      </c>
      <c r="D120" s="7" t="str">
        <f t="shared" si="32"/>
        <v>T1 - 2024</v>
      </c>
      <c r="E120" s="7">
        <f t="shared" ref="E120:E127" si="56">YEAR(A120)</f>
        <v>2024</v>
      </c>
      <c r="F120" s="19" t="s">
        <v>3</v>
      </c>
      <c r="G120" s="74"/>
      <c r="H120" s="142"/>
      <c r="I120" s="75"/>
      <c r="J120" s="149"/>
      <c r="K120" s="86"/>
      <c r="L120" s="156"/>
    </row>
    <row r="121" spans="1:12" x14ac:dyDescent="0.25">
      <c r="A121" s="6">
        <v>45300</v>
      </c>
      <c r="B121" s="7" t="str">
        <f t="shared" si="30"/>
        <v>S2 - 2024</v>
      </c>
      <c r="C121" s="7">
        <f t="shared" si="55"/>
        <v>1</v>
      </c>
      <c r="D121" s="7" t="str">
        <f t="shared" si="32"/>
        <v>T1 - 2024</v>
      </c>
      <c r="E121" s="7">
        <f t="shared" si="56"/>
        <v>2024</v>
      </c>
      <c r="F121" s="128" t="s">
        <v>7</v>
      </c>
      <c r="G121" s="130"/>
      <c r="H121" s="143"/>
      <c r="I121" s="131"/>
      <c r="J121" s="150"/>
      <c r="K121" s="132"/>
      <c r="L121" s="157"/>
    </row>
    <row r="122" spans="1:12" x14ac:dyDescent="0.25">
      <c r="A122" s="6">
        <v>45300</v>
      </c>
      <c r="B122" s="7" t="str">
        <f t="shared" si="30"/>
        <v>S2 - 2024</v>
      </c>
      <c r="C122" s="7">
        <f t="shared" si="55"/>
        <v>1</v>
      </c>
      <c r="D122" s="7" t="str">
        <f t="shared" si="32"/>
        <v>T1 - 2024</v>
      </c>
      <c r="E122" s="7">
        <f t="shared" si="56"/>
        <v>2024</v>
      </c>
      <c r="F122" s="129" t="s">
        <v>8</v>
      </c>
      <c r="G122" s="133"/>
      <c r="H122" s="144"/>
      <c r="I122" s="134"/>
      <c r="J122" s="151"/>
      <c r="K122" s="135"/>
      <c r="L122" s="158"/>
    </row>
    <row r="123" spans="1:12" x14ac:dyDescent="0.25">
      <c r="A123" s="6">
        <v>45300</v>
      </c>
      <c r="B123" s="7" t="str">
        <f t="shared" si="30"/>
        <v>S2 - 2024</v>
      </c>
      <c r="C123" s="7">
        <f t="shared" si="55"/>
        <v>1</v>
      </c>
      <c r="D123" s="7" t="str">
        <f t="shared" si="32"/>
        <v>T1 - 2024</v>
      </c>
      <c r="E123" s="7">
        <f t="shared" si="56"/>
        <v>2024</v>
      </c>
      <c r="F123" s="21" t="s">
        <v>4</v>
      </c>
      <c r="G123" s="76"/>
      <c r="H123" s="145"/>
      <c r="I123" s="77"/>
      <c r="J123" s="152"/>
      <c r="K123" s="87"/>
      <c r="L123" s="159"/>
    </row>
    <row r="124" spans="1:12" x14ac:dyDescent="0.25">
      <c r="A124" s="6">
        <v>45300</v>
      </c>
      <c r="B124" s="7" t="str">
        <f t="shared" si="30"/>
        <v>S2 - 2024</v>
      </c>
      <c r="C124" s="7">
        <f t="shared" si="55"/>
        <v>1</v>
      </c>
      <c r="D124" s="7" t="str">
        <f t="shared" si="32"/>
        <v>T1 - 2024</v>
      </c>
      <c r="E124" s="7">
        <f t="shared" si="56"/>
        <v>2024</v>
      </c>
      <c r="F124" s="8" t="s">
        <v>5</v>
      </c>
      <c r="G124" s="72"/>
      <c r="H124" s="146"/>
      <c r="I124" s="73"/>
      <c r="J124" s="153"/>
      <c r="K124" s="88"/>
      <c r="L124" s="160"/>
    </row>
    <row r="125" spans="1:12" x14ac:dyDescent="0.25">
      <c r="A125" s="6">
        <v>45300</v>
      </c>
      <c r="B125" s="7" t="str">
        <f t="shared" si="30"/>
        <v>S2 - 2024</v>
      </c>
      <c r="C125" s="7">
        <f t="shared" si="55"/>
        <v>1</v>
      </c>
      <c r="D125" s="7" t="str">
        <f t="shared" si="32"/>
        <v>T1 - 2024</v>
      </c>
      <c r="E125" s="7">
        <f t="shared" si="56"/>
        <v>2024</v>
      </c>
      <c r="F125" s="8" t="s">
        <v>6</v>
      </c>
      <c r="G125" s="72"/>
      <c r="H125" s="146"/>
      <c r="I125" s="73"/>
      <c r="J125" s="153"/>
      <c r="K125" s="88"/>
      <c r="L125" s="160"/>
    </row>
    <row r="126" spans="1:12" x14ac:dyDescent="0.25">
      <c r="A126" s="6">
        <v>45300</v>
      </c>
      <c r="B126" s="7" t="str">
        <f t="shared" si="30"/>
        <v>S2 - 2024</v>
      </c>
      <c r="C126" s="7">
        <f t="shared" si="55"/>
        <v>1</v>
      </c>
      <c r="D126" s="7" t="str">
        <f t="shared" si="32"/>
        <v>T1 - 2024</v>
      </c>
      <c r="E126" s="7">
        <f t="shared" si="56"/>
        <v>2024</v>
      </c>
      <c r="F126" s="8" t="s">
        <v>1</v>
      </c>
      <c r="G126" s="72"/>
      <c r="H126" s="146"/>
      <c r="I126" s="73"/>
      <c r="J126" s="153"/>
      <c r="K126" s="88"/>
      <c r="L126" s="160"/>
    </row>
    <row r="127" spans="1:12" x14ac:dyDescent="0.25">
      <c r="A127" s="9">
        <v>45300</v>
      </c>
      <c r="B127" s="10" t="str">
        <f t="shared" si="30"/>
        <v>S2 - 2024</v>
      </c>
      <c r="C127" s="10">
        <f t="shared" si="55"/>
        <v>1</v>
      </c>
      <c r="D127" s="10" t="str">
        <f t="shared" si="32"/>
        <v>T1 - 2024</v>
      </c>
      <c r="E127" s="10">
        <f t="shared" si="56"/>
        <v>2024</v>
      </c>
      <c r="F127" s="11" t="s">
        <v>14</v>
      </c>
      <c r="G127" s="80">
        <f>SUM(G119:G126)</f>
        <v>0</v>
      </c>
      <c r="H127" s="147"/>
      <c r="I127" s="83">
        <f t="shared" ref="I127" si="57">SUM(I119:I126)</f>
        <v>0</v>
      </c>
      <c r="J127" s="154"/>
      <c r="K127" s="89">
        <f t="shared" ref="K127" si="58">SUM(K119:K126)</f>
        <v>0</v>
      </c>
      <c r="L127" s="161"/>
    </row>
    <row r="128" spans="1:12" x14ac:dyDescent="0.25">
      <c r="A128" s="4">
        <v>45301</v>
      </c>
      <c r="B128" s="5" t="str">
        <f t="shared" si="30"/>
        <v>S3 - 2024</v>
      </c>
      <c r="C128" s="5">
        <f t="shared" ref="C128:C136" si="59">MONTH(A128)</f>
        <v>1</v>
      </c>
      <c r="D128" s="5" t="str">
        <f t="shared" si="32"/>
        <v>T1 - 2024</v>
      </c>
      <c r="E128" s="5">
        <f>YEAR(A128)</f>
        <v>2024</v>
      </c>
      <c r="F128" s="14" t="s">
        <v>2</v>
      </c>
      <c r="G128" s="79"/>
      <c r="H128" s="141"/>
      <c r="I128" s="82"/>
      <c r="J128" s="148"/>
      <c r="K128" s="85"/>
      <c r="L128" s="155"/>
    </row>
    <row r="129" spans="1:12" x14ac:dyDescent="0.25">
      <c r="A129" s="6">
        <v>45301</v>
      </c>
      <c r="B129" s="7" t="str">
        <f t="shared" si="30"/>
        <v>S3 - 2024</v>
      </c>
      <c r="C129" s="7">
        <f t="shared" si="59"/>
        <v>1</v>
      </c>
      <c r="D129" s="7" t="str">
        <f t="shared" si="32"/>
        <v>T1 - 2024</v>
      </c>
      <c r="E129" s="7">
        <f t="shared" ref="E129:E136" si="60">YEAR(A129)</f>
        <v>2024</v>
      </c>
      <c r="F129" s="19" t="s">
        <v>3</v>
      </c>
      <c r="G129" s="74"/>
      <c r="H129" s="142"/>
      <c r="I129" s="75"/>
      <c r="J129" s="149"/>
      <c r="K129" s="86"/>
      <c r="L129" s="156"/>
    </row>
    <row r="130" spans="1:12" x14ac:dyDescent="0.25">
      <c r="A130" s="6">
        <v>45301</v>
      </c>
      <c r="B130" s="7" t="str">
        <f t="shared" ref="B130:B193" si="61">"S"&amp;WEEKNUM($A130,13)&amp;" - "&amp;YEAR($A130)</f>
        <v>S3 - 2024</v>
      </c>
      <c r="C130" s="7">
        <f t="shared" si="59"/>
        <v>1</v>
      </c>
      <c r="D130" s="7" t="str">
        <f t="shared" si="32"/>
        <v>T1 - 2024</v>
      </c>
      <c r="E130" s="7">
        <f t="shared" si="60"/>
        <v>2024</v>
      </c>
      <c r="F130" s="128" t="s">
        <v>7</v>
      </c>
      <c r="G130" s="130"/>
      <c r="H130" s="143"/>
      <c r="I130" s="131"/>
      <c r="J130" s="150"/>
      <c r="K130" s="132"/>
      <c r="L130" s="157"/>
    </row>
    <row r="131" spans="1:12" x14ac:dyDescent="0.25">
      <c r="A131" s="6">
        <v>45301</v>
      </c>
      <c r="B131" s="7" t="str">
        <f t="shared" si="61"/>
        <v>S3 - 2024</v>
      </c>
      <c r="C131" s="7">
        <f t="shared" si="59"/>
        <v>1</v>
      </c>
      <c r="D131" s="7" t="str">
        <f t="shared" ref="D131:D194" si="62">IF(OR(MONTH(A131)=1,MONTH(A131)=2,MONTH(A131)=3),"T1 - "&amp;E131,IF(OR(MONTH(A131)=4,MONTH(A131)=5,MONTH(A131)=6),"T2 - "&amp;E131,IF(OR(MONTH(A131)=7,MONTH(A131)=8,MONTH(A131)=9),"T3 - "&amp;E131,"T4 - "&amp;E131)))</f>
        <v>T1 - 2024</v>
      </c>
      <c r="E131" s="7">
        <f t="shared" si="60"/>
        <v>2024</v>
      </c>
      <c r="F131" s="129" t="s">
        <v>8</v>
      </c>
      <c r="G131" s="133"/>
      <c r="H131" s="144"/>
      <c r="I131" s="134"/>
      <c r="J131" s="151"/>
      <c r="K131" s="135"/>
      <c r="L131" s="158"/>
    </row>
    <row r="132" spans="1:12" x14ac:dyDescent="0.25">
      <c r="A132" s="6">
        <v>45301</v>
      </c>
      <c r="B132" s="7" t="str">
        <f t="shared" si="61"/>
        <v>S3 - 2024</v>
      </c>
      <c r="C132" s="7">
        <f t="shared" si="59"/>
        <v>1</v>
      </c>
      <c r="D132" s="7" t="str">
        <f t="shared" si="62"/>
        <v>T1 - 2024</v>
      </c>
      <c r="E132" s="7">
        <f t="shared" si="60"/>
        <v>2024</v>
      </c>
      <c r="F132" s="21" t="s">
        <v>4</v>
      </c>
      <c r="G132" s="76"/>
      <c r="H132" s="145"/>
      <c r="I132" s="77"/>
      <c r="J132" s="152"/>
      <c r="K132" s="87"/>
      <c r="L132" s="159"/>
    </row>
    <row r="133" spans="1:12" x14ac:dyDescent="0.25">
      <c r="A133" s="6">
        <v>45301</v>
      </c>
      <c r="B133" s="7" t="str">
        <f t="shared" si="61"/>
        <v>S3 - 2024</v>
      </c>
      <c r="C133" s="7">
        <f t="shared" si="59"/>
        <v>1</v>
      </c>
      <c r="D133" s="7" t="str">
        <f t="shared" si="62"/>
        <v>T1 - 2024</v>
      </c>
      <c r="E133" s="7">
        <f t="shared" si="60"/>
        <v>2024</v>
      </c>
      <c r="F133" s="8" t="s">
        <v>5</v>
      </c>
      <c r="G133" s="72"/>
      <c r="H133" s="146"/>
      <c r="I133" s="73"/>
      <c r="J133" s="153"/>
      <c r="K133" s="88"/>
      <c r="L133" s="160"/>
    </row>
    <row r="134" spans="1:12" x14ac:dyDescent="0.25">
      <c r="A134" s="6">
        <v>45301</v>
      </c>
      <c r="B134" s="7" t="str">
        <f t="shared" si="61"/>
        <v>S3 - 2024</v>
      </c>
      <c r="C134" s="7">
        <f t="shared" si="59"/>
        <v>1</v>
      </c>
      <c r="D134" s="7" t="str">
        <f t="shared" si="62"/>
        <v>T1 - 2024</v>
      </c>
      <c r="E134" s="7">
        <f t="shared" si="60"/>
        <v>2024</v>
      </c>
      <c r="F134" s="8" t="s">
        <v>6</v>
      </c>
      <c r="G134" s="72"/>
      <c r="H134" s="146"/>
      <c r="I134" s="73"/>
      <c r="J134" s="153"/>
      <c r="K134" s="88"/>
      <c r="L134" s="160"/>
    </row>
    <row r="135" spans="1:12" x14ac:dyDescent="0.25">
      <c r="A135" s="6">
        <v>45301</v>
      </c>
      <c r="B135" s="7" t="str">
        <f t="shared" si="61"/>
        <v>S3 - 2024</v>
      </c>
      <c r="C135" s="7">
        <f t="shared" si="59"/>
        <v>1</v>
      </c>
      <c r="D135" s="7" t="str">
        <f t="shared" si="62"/>
        <v>T1 - 2024</v>
      </c>
      <c r="E135" s="7">
        <f t="shared" si="60"/>
        <v>2024</v>
      </c>
      <c r="F135" s="8" t="s">
        <v>1</v>
      </c>
      <c r="G135" s="72"/>
      <c r="H135" s="146"/>
      <c r="I135" s="73"/>
      <c r="J135" s="153"/>
      <c r="K135" s="88"/>
      <c r="L135" s="160"/>
    </row>
    <row r="136" spans="1:12" x14ac:dyDescent="0.25">
      <c r="A136" s="9">
        <v>45301</v>
      </c>
      <c r="B136" s="10" t="str">
        <f t="shared" si="61"/>
        <v>S3 - 2024</v>
      </c>
      <c r="C136" s="10">
        <f t="shared" si="59"/>
        <v>1</v>
      </c>
      <c r="D136" s="10" t="str">
        <f t="shared" si="62"/>
        <v>T1 - 2024</v>
      </c>
      <c r="E136" s="10">
        <f t="shared" si="60"/>
        <v>2024</v>
      </c>
      <c r="F136" s="11" t="s">
        <v>14</v>
      </c>
      <c r="G136" s="80">
        <f>SUM(G128:G135)</f>
        <v>0</v>
      </c>
      <c r="H136" s="147"/>
      <c r="I136" s="83">
        <f t="shared" ref="I136" si="63">SUM(I128:I135)</f>
        <v>0</v>
      </c>
      <c r="J136" s="154"/>
      <c r="K136" s="89">
        <f t="shared" ref="K136" si="64">SUM(K128:K135)</f>
        <v>0</v>
      </c>
      <c r="L136" s="161"/>
    </row>
    <row r="137" spans="1:12" x14ac:dyDescent="0.25">
      <c r="A137" s="4">
        <v>45302</v>
      </c>
      <c r="B137" s="5" t="str">
        <f t="shared" si="61"/>
        <v>S3 - 2024</v>
      </c>
      <c r="C137" s="5">
        <f t="shared" ref="C137:C145" si="65">MONTH(A137)</f>
        <v>1</v>
      </c>
      <c r="D137" s="5" t="str">
        <f t="shared" si="62"/>
        <v>T1 - 2024</v>
      </c>
      <c r="E137" s="5">
        <f>YEAR(A137)</f>
        <v>2024</v>
      </c>
      <c r="F137" s="14" t="s">
        <v>2</v>
      </c>
      <c r="G137" s="79"/>
      <c r="H137" s="141"/>
      <c r="I137" s="82"/>
      <c r="J137" s="148"/>
      <c r="K137" s="85"/>
      <c r="L137" s="155"/>
    </row>
    <row r="138" spans="1:12" x14ac:dyDescent="0.25">
      <c r="A138" s="6">
        <v>45302</v>
      </c>
      <c r="B138" s="7" t="str">
        <f t="shared" si="61"/>
        <v>S3 - 2024</v>
      </c>
      <c r="C138" s="7">
        <f t="shared" si="65"/>
        <v>1</v>
      </c>
      <c r="D138" s="7" t="str">
        <f t="shared" si="62"/>
        <v>T1 - 2024</v>
      </c>
      <c r="E138" s="7">
        <f t="shared" ref="E138:E145" si="66">YEAR(A138)</f>
        <v>2024</v>
      </c>
      <c r="F138" s="19" t="s">
        <v>3</v>
      </c>
      <c r="G138" s="74"/>
      <c r="H138" s="142"/>
      <c r="I138" s="75"/>
      <c r="J138" s="149"/>
      <c r="K138" s="86"/>
      <c r="L138" s="156"/>
    </row>
    <row r="139" spans="1:12" x14ac:dyDescent="0.25">
      <c r="A139" s="6">
        <v>45302</v>
      </c>
      <c r="B139" s="7" t="str">
        <f t="shared" si="61"/>
        <v>S3 - 2024</v>
      </c>
      <c r="C139" s="7">
        <f t="shared" si="65"/>
        <v>1</v>
      </c>
      <c r="D139" s="7" t="str">
        <f t="shared" si="62"/>
        <v>T1 - 2024</v>
      </c>
      <c r="E139" s="7">
        <f t="shared" si="66"/>
        <v>2024</v>
      </c>
      <c r="F139" s="128" t="s">
        <v>7</v>
      </c>
      <c r="G139" s="130"/>
      <c r="H139" s="143"/>
      <c r="I139" s="131"/>
      <c r="J139" s="150"/>
      <c r="K139" s="132"/>
      <c r="L139" s="157"/>
    </row>
    <row r="140" spans="1:12" x14ac:dyDescent="0.25">
      <c r="A140" s="6">
        <v>45302</v>
      </c>
      <c r="B140" s="7" t="str">
        <f t="shared" si="61"/>
        <v>S3 - 2024</v>
      </c>
      <c r="C140" s="7">
        <f t="shared" si="65"/>
        <v>1</v>
      </c>
      <c r="D140" s="7" t="str">
        <f t="shared" si="62"/>
        <v>T1 - 2024</v>
      </c>
      <c r="E140" s="7">
        <f t="shared" si="66"/>
        <v>2024</v>
      </c>
      <c r="F140" s="129" t="s">
        <v>8</v>
      </c>
      <c r="G140" s="133"/>
      <c r="H140" s="144"/>
      <c r="I140" s="134"/>
      <c r="J140" s="151"/>
      <c r="K140" s="135"/>
      <c r="L140" s="158"/>
    </row>
    <row r="141" spans="1:12" x14ac:dyDescent="0.25">
      <c r="A141" s="6">
        <v>45302</v>
      </c>
      <c r="B141" s="7" t="str">
        <f t="shared" si="61"/>
        <v>S3 - 2024</v>
      </c>
      <c r="C141" s="7">
        <f t="shared" si="65"/>
        <v>1</v>
      </c>
      <c r="D141" s="7" t="str">
        <f t="shared" si="62"/>
        <v>T1 - 2024</v>
      </c>
      <c r="E141" s="7">
        <f t="shared" si="66"/>
        <v>2024</v>
      </c>
      <c r="F141" s="21" t="s">
        <v>4</v>
      </c>
      <c r="G141" s="76"/>
      <c r="H141" s="145"/>
      <c r="I141" s="77"/>
      <c r="J141" s="152"/>
      <c r="K141" s="87"/>
      <c r="L141" s="159"/>
    </row>
    <row r="142" spans="1:12" x14ac:dyDescent="0.25">
      <c r="A142" s="6">
        <v>45302</v>
      </c>
      <c r="B142" s="7" t="str">
        <f t="shared" si="61"/>
        <v>S3 - 2024</v>
      </c>
      <c r="C142" s="7">
        <f t="shared" si="65"/>
        <v>1</v>
      </c>
      <c r="D142" s="7" t="str">
        <f t="shared" si="62"/>
        <v>T1 - 2024</v>
      </c>
      <c r="E142" s="7">
        <f t="shared" si="66"/>
        <v>2024</v>
      </c>
      <c r="F142" s="8" t="s">
        <v>5</v>
      </c>
      <c r="G142" s="72"/>
      <c r="H142" s="146"/>
      <c r="I142" s="73"/>
      <c r="J142" s="153"/>
      <c r="K142" s="88"/>
      <c r="L142" s="160"/>
    </row>
    <row r="143" spans="1:12" x14ac:dyDescent="0.25">
      <c r="A143" s="6">
        <v>45302</v>
      </c>
      <c r="B143" s="7" t="str">
        <f t="shared" si="61"/>
        <v>S3 - 2024</v>
      </c>
      <c r="C143" s="7">
        <f t="shared" si="65"/>
        <v>1</v>
      </c>
      <c r="D143" s="7" t="str">
        <f t="shared" si="62"/>
        <v>T1 - 2024</v>
      </c>
      <c r="E143" s="7">
        <f t="shared" si="66"/>
        <v>2024</v>
      </c>
      <c r="F143" s="8" t="s">
        <v>6</v>
      </c>
      <c r="G143" s="72"/>
      <c r="H143" s="146"/>
      <c r="I143" s="73"/>
      <c r="J143" s="153"/>
      <c r="K143" s="88"/>
      <c r="L143" s="160"/>
    </row>
    <row r="144" spans="1:12" x14ac:dyDescent="0.25">
      <c r="A144" s="6">
        <v>45302</v>
      </c>
      <c r="B144" s="7" t="str">
        <f t="shared" si="61"/>
        <v>S3 - 2024</v>
      </c>
      <c r="C144" s="7">
        <f t="shared" si="65"/>
        <v>1</v>
      </c>
      <c r="D144" s="7" t="str">
        <f t="shared" si="62"/>
        <v>T1 - 2024</v>
      </c>
      <c r="E144" s="7">
        <f t="shared" si="66"/>
        <v>2024</v>
      </c>
      <c r="F144" s="8" t="s">
        <v>1</v>
      </c>
      <c r="G144" s="72"/>
      <c r="H144" s="146"/>
      <c r="I144" s="73"/>
      <c r="J144" s="153"/>
      <c r="K144" s="88"/>
      <c r="L144" s="160"/>
    </row>
    <row r="145" spans="1:12" x14ac:dyDescent="0.25">
      <c r="A145" s="9">
        <v>45302</v>
      </c>
      <c r="B145" s="10" t="str">
        <f t="shared" si="61"/>
        <v>S3 - 2024</v>
      </c>
      <c r="C145" s="10">
        <f t="shared" si="65"/>
        <v>1</v>
      </c>
      <c r="D145" s="10" t="str">
        <f t="shared" si="62"/>
        <v>T1 - 2024</v>
      </c>
      <c r="E145" s="10">
        <f t="shared" si="66"/>
        <v>2024</v>
      </c>
      <c r="F145" s="11" t="s">
        <v>14</v>
      </c>
      <c r="G145" s="80">
        <f>SUM(G137:G144)</f>
        <v>0</v>
      </c>
      <c r="H145" s="147"/>
      <c r="I145" s="83">
        <f t="shared" ref="I145" si="67">SUM(I137:I144)</f>
        <v>0</v>
      </c>
      <c r="J145" s="154"/>
      <c r="K145" s="89">
        <f t="shared" ref="K145" si="68">SUM(K137:K144)</f>
        <v>0</v>
      </c>
      <c r="L145" s="161"/>
    </row>
    <row r="146" spans="1:12" x14ac:dyDescent="0.25">
      <c r="A146" s="4">
        <v>45303</v>
      </c>
      <c r="B146" s="5" t="str">
        <f t="shared" si="61"/>
        <v>S3 - 2024</v>
      </c>
      <c r="C146" s="5">
        <f t="shared" ref="C146:C154" si="69">MONTH(A146)</f>
        <v>1</v>
      </c>
      <c r="D146" s="5" t="str">
        <f t="shared" si="62"/>
        <v>T1 - 2024</v>
      </c>
      <c r="E146" s="5">
        <f>YEAR(A146)</f>
        <v>2024</v>
      </c>
      <c r="F146" s="14" t="s">
        <v>2</v>
      </c>
      <c r="G146" s="79"/>
      <c r="H146" s="141"/>
      <c r="I146" s="82"/>
      <c r="J146" s="148"/>
      <c r="K146" s="85"/>
      <c r="L146" s="155"/>
    </row>
    <row r="147" spans="1:12" x14ac:dyDescent="0.25">
      <c r="A147" s="6">
        <v>45303</v>
      </c>
      <c r="B147" s="7" t="str">
        <f t="shared" si="61"/>
        <v>S3 - 2024</v>
      </c>
      <c r="C147" s="7">
        <f t="shared" si="69"/>
        <v>1</v>
      </c>
      <c r="D147" s="7" t="str">
        <f t="shared" si="62"/>
        <v>T1 - 2024</v>
      </c>
      <c r="E147" s="7">
        <f t="shared" ref="E147:E154" si="70">YEAR(A147)</f>
        <v>2024</v>
      </c>
      <c r="F147" s="19" t="s">
        <v>3</v>
      </c>
      <c r="G147" s="74"/>
      <c r="H147" s="142"/>
      <c r="I147" s="75"/>
      <c r="J147" s="149"/>
      <c r="K147" s="86"/>
      <c r="L147" s="156"/>
    </row>
    <row r="148" spans="1:12" x14ac:dyDescent="0.25">
      <c r="A148" s="6">
        <v>45303</v>
      </c>
      <c r="B148" s="7" t="str">
        <f t="shared" si="61"/>
        <v>S3 - 2024</v>
      </c>
      <c r="C148" s="7">
        <f t="shared" si="69"/>
        <v>1</v>
      </c>
      <c r="D148" s="7" t="str">
        <f t="shared" si="62"/>
        <v>T1 - 2024</v>
      </c>
      <c r="E148" s="7">
        <f t="shared" si="70"/>
        <v>2024</v>
      </c>
      <c r="F148" s="128" t="s">
        <v>7</v>
      </c>
      <c r="G148" s="130"/>
      <c r="H148" s="143"/>
      <c r="I148" s="131"/>
      <c r="J148" s="150"/>
      <c r="K148" s="132"/>
      <c r="L148" s="157"/>
    </row>
    <row r="149" spans="1:12" x14ac:dyDescent="0.25">
      <c r="A149" s="6">
        <v>45303</v>
      </c>
      <c r="B149" s="7" t="str">
        <f t="shared" si="61"/>
        <v>S3 - 2024</v>
      </c>
      <c r="C149" s="7">
        <f t="shared" si="69"/>
        <v>1</v>
      </c>
      <c r="D149" s="7" t="str">
        <f t="shared" si="62"/>
        <v>T1 - 2024</v>
      </c>
      <c r="E149" s="7">
        <f t="shared" si="70"/>
        <v>2024</v>
      </c>
      <c r="F149" s="129" t="s">
        <v>8</v>
      </c>
      <c r="G149" s="133"/>
      <c r="H149" s="144"/>
      <c r="I149" s="134"/>
      <c r="J149" s="151"/>
      <c r="K149" s="135"/>
      <c r="L149" s="158"/>
    </row>
    <row r="150" spans="1:12" x14ac:dyDescent="0.25">
      <c r="A150" s="6">
        <v>45303</v>
      </c>
      <c r="B150" s="7" t="str">
        <f t="shared" si="61"/>
        <v>S3 - 2024</v>
      </c>
      <c r="C150" s="7">
        <f t="shared" si="69"/>
        <v>1</v>
      </c>
      <c r="D150" s="7" t="str">
        <f t="shared" si="62"/>
        <v>T1 - 2024</v>
      </c>
      <c r="E150" s="7">
        <f t="shared" si="70"/>
        <v>2024</v>
      </c>
      <c r="F150" s="21" t="s">
        <v>4</v>
      </c>
      <c r="G150" s="76"/>
      <c r="H150" s="145"/>
      <c r="I150" s="77"/>
      <c r="J150" s="152"/>
      <c r="K150" s="87"/>
      <c r="L150" s="159"/>
    </row>
    <row r="151" spans="1:12" x14ac:dyDescent="0.25">
      <c r="A151" s="6">
        <v>45303</v>
      </c>
      <c r="B151" s="7" t="str">
        <f t="shared" si="61"/>
        <v>S3 - 2024</v>
      </c>
      <c r="C151" s="7">
        <f t="shared" si="69"/>
        <v>1</v>
      </c>
      <c r="D151" s="7" t="str">
        <f t="shared" si="62"/>
        <v>T1 - 2024</v>
      </c>
      <c r="E151" s="7">
        <f t="shared" si="70"/>
        <v>2024</v>
      </c>
      <c r="F151" s="8" t="s">
        <v>5</v>
      </c>
      <c r="G151" s="72"/>
      <c r="H151" s="146"/>
      <c r="I151" s="73"/>
      <c r="J151" s="153"/>
      <c r="K151" s="88"/>
      <c r="L151" s="160"/>
    </row>
    <row r="152" spans="1:12" x14ac:dyDescent="0.25">
      <c r="A152" s="6">
        <v>45303</v>
      </c>
      <c r="B152" s="7" t="str">
        <f t="shared" si="61"/>
        <v>S3 - 2024</v>
      </c>
      <c r="C152" s="7">
        <f t="shared" si="69"/>
        <v>1</v>
      </c>
      <c r="D152" s="7" t="str">
        <f t="shared" si="62"/>
        <v>T1 - 2024</v>
      </c>
      <c r="E152" s="7">
        <f t="shared" si="70"/>
        <v>2024</v>
      </c>
      <c r="F152" s="8" t="s">
        <v>6</v>
      </c>
      <c r="G152" s="72"/>
      <c r="H152" s="146"/>
      <c r="I152" s="73"/>
      <c r="J152" s="153"/>
      <c r="K152" s="88"/>
      <c r="L152" s="160"/>
    </row>
    <row r="153" spans="1:12" x14ac:dyDescent="0.25">
      <c r="A153" s="6">
        <v>45303</v>
      </c>
      <c r="B153" s="7" t="str">
        <f t="shared" si="61"/>
        <v>S3 - 2024</v>
      </c>
      <c r="C153" s="7">
        <f t="shared" si="69"/>
        <v>1</v>
      </c>
      <c r="D153" s="7" t="str">
        <f t="shared" si="62"/>
        <v>T1 - 2024</v>
      </c>
      <c r="E153" s="7">
        <f t="shared" si="70"/>
        <v>2024</v>
      </c>
      <c r="F153" s="8" t="s">
        <v>1</v>
      </c>
      <c r="G153" s="72"/>
      <c r="H153" s="146"/>
      <c r="I153" s="73"/>
      <c r="J153" s="153"/>
      <c r="K153" s="88"/>
      <c r="L153" s="160"/>
    </row>
    <row r="154" spans="1:12" x14ac:dyDescent="0.25">
      <c r="A154" s="9">
        <v>45303</v>
      </c>
      <c r="B154" s="10" t="str">
        <f t="shared" si="61"/>
        <v>S3 - 2024</v>
      </c>
      <c r="C154" s="10">
        <f t="shared" si="69"/>
        <v>1</v>
      </c>
      <c r="D154" s="10" t="str">
        <f t="shared" si="62"/>
        <v>T1 - 2024</v>
      </c>
      <c r="E154" s="10">
        <f t="shared" si="70"/>
        <v>2024</v>
      </c>
      <c r="F154" s="11" t="s">
        <v>14</v>
      </c>
      <c r="G154" s="80">
        <f>SUM(G146:G153)</f>
        <v>0</v>
      </c>
      <c r="H154" s="147"/>
      <c r="I154" s="83">
        <f t="shared" ref="I154" si="71">SUM(I146:I153)</f>
        <v>0</v>
      </c>
      <c r="J154" s="154"/>
      <c r="K154" s="89">
        <f t="shared" ref="K154" si="72">SUM(K146:K153)</f>
        <v>0</v>
      </c>
      <c r="L154" s="161"/>
    </row>
    <row r="155" spans="1:12" x14ac:dyDescent="0.25">
      <c r="A155" s="4">
        <v>45304</v>
      </c>
      <c r="B155" s="5" t="str">
        <f t="shared" si="61"/>
        <v>S3 - 2024</v>
      </c>
      <c r="C155" s="5">
        <f t="shared" ref="C155:C163" si="73">MONTH(A155)</f>
        <v>1</v>
      </c>
      <c r="D155" s="5" t="str">
        <f t="shared" si="62"/>
        <v>T1 - 2024</v>
      </c>
      <c r="E155" s="5">
        <f>YEAR(A155)</f>
        <v>2024</v>
      </c>
      <c r="F155" s="14" t="s">
        <v>2</v>
      </c>
      <c r="G155" s="79"/>
      <c r="H155" s="141"/>
      <c r="I155" s="82"/>
      <c r="J155" s="148"/>
      <c r="K155" s="85"/>
      <c r="L155" s="155"/>
    </row>
    <row r="156" spans="1:12" x14ac:dyDescent="0.25">
      <c r="A156" s="6">
        <v>45304</v>
      </c>
      <c r="B156" s="7" t="str">
        <f t="shared" si="61"/>
        <v>S3 - 2024</v>
      </c>
      <c r="C156" s="7">
        <f t="shared" si="73"/>
        <v>1</v>
      </c>
      <c r="D156" s="7" t="str">
        <f t="shared" si="62"/>
        <v>T1 - 2024</v>
      </c>
      <c r="E156" s="7">
        <f t="shared" ref="E156:E163" si="74">YEAR(A156)</f>
        <v>2024</v>
      </c>
      <c r="F156" s="19" t="s">
        <v>3</v>
      </c>
      <c r="G156" s="74"/>
      <c r="H156" s="142"/>
      <c r="I156" s="75"/>
      <c r="J156" s="149"/>
      <c r="K156" s="86"/>
      <c r="L156" s="156"/>
    </row>
    <row r="157" spans="1:12" x14ac:dyDescent="0.25">
      <c r="A157" s="6">
        <v>45304</v>
      </c>
      <c r="B157" s="7" t="str">
        <f t="shared" si="61"/>
        <v>S3 - 2024</v>
      </c>
      <c r="C157" s="7">
        <f t="shared" si="73"/>
        <v>1</v>
      </c>
      <c r="D157" s="7" t="str">
        <f t="shared" si="62"/>
        <v>T1 - 2024</v>
      </c>
      <c r="E157" s="7">
        <f t="shared" si="74"/>
        <v>2024</v>
      </c>
      <c r="F157" s="128" t="s">
        <v>7</v>
      </c>
      <c r="G157" s="130"/>
      <c r="H157" s="143"/>
      <c r="I157" s="131"/>
      <c r="J157" s="150"/>
      <c r="K157" s="132"/>
      <c r="L157" s="157"/>
    </row>
    <row r="158" spans="1:12" x14ac:dyDescent="0.25">
      <c r="A158" s="6">
        <v>45304</v>
      </c>
      <c r="B158" s="7" t="str">
        <f t="shared" si="61"/>
        <v>S3 - 2024</v>
      </c>
      <c r="C158" s="7">
        <f t="shared" si="73"/>
        <v>1</v>
      </c>
      <c r="D158" s="7" t="str">
        <f t="shared" si="62"/>
        <v>T1 - 2024</v>
      </c>
      <c r="E158" s="7">
        <f t="shared" si="74"/>
        <v>2024</v>
      </c>
      <c r="F158" s="129" t="s">
        <v>8</v>
      </c>
      <c r="G158" s="133"/>
      <c r="H158" s="144"/>
      <c r="I158" s="134"/>
      <c r="J158" s="151"/>
      <c r="K158" s="135"/>
      <c r="L158" s="158"/>
    </row>
    <row r="159" spans="1:12" x14ac:dyDescent="0.25">
      <c r="A159" s="6">
        <v>45304</v>
      </c>
      <c r="B159" s="7" t="str">
        <f t="shared" si="61"/>
        <v>S3 - 2024</v>
      </c>
      <c r="C159" s="7">
        <f t="shared" si="73"/>
        <v>1</v>
      </c>
      <c r="D159" s="7" t="str">
        <f t="shared" si="62"/>
        <v>T1 - 2024</v>
      </c>
      <c r="E159" s="7">
        <f t="shared" si="74"/>
        <v>2024</v>
      </c>
      <c r="F159" s="21" t="s">
        <v>4</v>
      </c>
      <c r="G159" s="76"/>
      <c r="H159" s="145"/>
      <c r="I159" s="77"/>
      <c r="J159" s="152"/>
      <c r="K159" s="87"/>
      <c r="L159" s="159"/>
    </row>
    <row r="160" spans="1:12" x14ac:dyDescent="0.25">
      <c r="A160" s="6">
        <v>45304</v>
      </c>
      <c r="B160" s="7" t="str">
        <f t="shared" si="61"/>
        <v>S3 - 2024</v>
      </c>
      <c r="C160" s="7">
        <f t="shared" si="73"/>
        <v>1</v>
      </c>
      <c r="D160" s="7" t="str">
        <f t="shared" si="62"/>
        <v>T1 - 2024</v>
      </c>
      <c r="E160" s="7">
        <f t="shared" si="74"/>
        <v>2024</v>
      </c>
      <c r="F160" s="8" t="s">
        <v>5</v>
      </c>
      <c r="G160" s="72"/>
      <c r="H160" s="146"/>
      <c r="I160" s="73"/>
      <c r="J160" s="153"/>
      <c r="K160" s="88"/>
      <c r="L160" s="160"/>
    </row>
    <row r="161" spans="1:12" x14ac:dyDescent="0.25">
      <c r="A161" s="6">
        <v>45304</v>
      </c>
      <c r="B161" s="7" t="str">
        <f t="shared" si="61"/>
        <v>S3 - 2024</v>
      </c>
      <c r="C161" s="7">
        <f t="shared" si="73"/>
        <v>1</v>
      </c>
      <c r="D161" s="7" t="str">
        <f t="shared" si="62"/>
        <v>T1 - 2024</v>
      </c>
      <c r="E161" s="7">
        <f t="shared" si="74"/>
        <v>2024</v>
      </c>
      <c r="F161" s="8" t="s">
        <v>6</v>
      </c>
      <c r="G161" s="72"/>
      <c r="H161" s="146"/>
      <c r="I161" s="73"/>
      <c r="J161" s="153"/>
      <c r="K161" s="88"/>
      <c r="L161" s="160"/>
    </row>
    <row r="162" spans="1:12" x14ac:dyDescent="0.25">
      <c r="A162" s="6">
        <v>45304</v>
      </c>
      <c r="B162" s="7" t="str">
        <f t="shared" si="61"/>
        <v>S3 - 2024</v>
      </c>
      <c r="C162" s="7">
        <f t="shared" si="73"/>
        <v>1</v>
      </c>
      <c r="D162" s="7" t="str">
        <f t="shared" si="62"/>
        <v>T1 - 2024</v>
      </c>
      <c r="E162" s="7">
        <f t="shared" si="74"/>
        <v>2024</v>
      </c>
      <c r="F162" s="8" t="s">
        <v>1</v>
      </c>
      <c r="G162" s="72"/>
      <c r="H162" s="146"/>
      <c r="I162" s="73"/>
      <c r="J162" s="153"/>
      <c r="K162" s="88"/>
      <c r="L162" s="160"/>
    </row>
    <row r="163" spans="1:12" x14ac:dyDescent="0.25">
      <c r="A163" s="9">
        <v>45304</v>
      </c>
      <c r="B163" s="10" t="str">
        <f t="shared" si="61"/>
        <v>S3 - 2024</v>
      </c>
      <c r="C163" s="10">
        <f t="shared" si="73"/>
        <v>1</v>
      </c>
      <c r="D163" s="10" t="str">
        <f t="shared" si="62"/>
        <v>T1 - 2024</v>
      </c>
      <c r="E163" s="10">
        <f t="shared" si="74"/>
        <v>2024</v>
      </c>
      <c r="F163" s="11" t="s">
        <v>14</v>
      </c>
      <c r="G163" s="80">
        <f>SUM(G155:G162)</f>
        <v>0</v>
      </c>
      <c r="H163" s="147"/>
      <c r="I163" s="83">
        <f t="shared" ref="I163" si="75">SUM(I155:I162)</f>
        <v>0</v>
      </c>
      <c r="J163" s="154"/>
      <c r="K163" s="89">
        <f t="shared" ref="K163" si="76">SUM(K155:K162)</f>
        <v>0</v>
      </c>
      <c r="L163" s="161"/>
    </row>
    <row r="164" spans="1:12" x14ac:dyDescent="0.25">
      <c r="A164" s="4">
        <v>45305</v>
      </c>
      <c r="B164" s="5" t="str">
        <f t="shared" si="61"/>
        <v>S3 - 2024</v>
      </c>
      <c r="C164" s="5">
        <f t="shared" ref="C164:C172" si="77">MONTH(A164)</f>
        <v>1</v>
      </c>
      <c r="D164" s="5" t="str">
        <f t="shared" si="62"/>
        <v>T1 - 2024</v>
      </c>
      <c r="E164" s="5">
        <f>YEAR(A164)</f>
        <v>2024</v>
      </c>
      <c r="F164" s="14" t="s">
        <v>2</v>
      </c>
      <c r="G164" s="79"/>
      <c r="H164" s="141"/>
      <c r="I164" s="82"/>
      <c r="J164" s="148"/>
      <c r="K164" s="85"/>
      <c r="L164" s="155"/>
    </row>
    <row r="165" spans="1:12" x14ac:dyDescent="0.25">
      <c r="A165" s="6">
        <v>45305</v>
      </c>
      <c r="B165" s="7" t="str">
        <f t="shared" si="61"/>
        <v>S3 - 2024</v>
      </c>
      <c r="C165" s="7">
        <f t="shared" si="77"/>
        <v>1</v>
      </c>
      <c r="D165" s="7" t="str">
        <f t="shared" si="62"/>
        <v>T1 - 2024</v>
      </c>
      <c r="E165" s="7">
        <f t="shared" ref="E165:E172" si="78">YEAR(A165)</f>
        <v>2024</v>
      </c>
      <c r="F165" s="19" t="s">
        <v>3</v>
      </c>
      <c r="G165" s="74"/>
      <c r="H165" s="142"/>
      <c r="I165" s="75"/>
      <c r="J165" s="149"/>
      <c r="K165" s="86"/>
      <c r="L165" s="156"/>
    </row>
    <row r="166" spans="1:12" x14ac:dyDescent="0.25">
      <c r="A166" s="6">
        <v>45305</v>
      </c>
      <c r="B166" s="7" t="str">
        <f t="shared" si="61"/>
        <v>S3 - 2024</v>
      </c>
      <c r="C166" s="7">
        <f t="shared" si="77"/>
        <v>1</v>
      </c>
      <c r="D166" s="7" t="str">
        <f t="shared" si="62"/>
        <v>T1 - 2024</v>
      </c>
      <c r="E166" s="7">
        <f t="shared" si="78"/>
        <v>2024</v>
      </c>
      <c r="F166" s="128" t="s">
        <v>7</v>
      </c>
      <c r="G166" s="130"/>
      <c r="H166" s="143"/>
      <c r="I166" s="131"/>
      <c r="J166" s="150"/>
      <c r="K166" s="132"/>
      <c r="L166" s="157"/>
    </row>
    <row r="167" spans="1:12" x14ac:dyDescent="0.25">
      <c r="A167" s="6">
        <v>45305</v>
      </c>
      <c r="B167" s="7" t="str">
        <f t="shared" si="61"/>
        <v>S3 - 2024</v>
      </c>
      <c r="C167" s="7">
        <f t="shared" si="77"/>
        <v>1</v>
      </c>
      <c r="D167" s="7" t="str">
        <f t="shared" si="62"/>
        <v>T1 - 2024</v>
      </c>
      <c r="E167" s="7">
        <f t="shared" si="78"/>
        <v>2024</v>
      </c>
      <c r="F167" s="129" t="s">
        <v>8</v>
      </c>
      <c r="G167" s="133"/>
      <c r="H167" s="144"/>
      <c r="I167" s="134"/>
      <c r="J167" s="151"/>
      <c r="K167" s="135"/>
      <c r="L167" s="158"/>
    </row>
    <row r="168" spans="1:12" x14ac:dyDescent="0.25">
      <c r="A168" s="6">
        <v>45305</v>
      </c>
      <c r="B168" s="7" t="str">
        <f t="shared" si="61"/>
        <v>S3 - 2024</v>
      </c>
      <c r="C168" s="7">
        <f t="shared" si="77"/>
        <v>1</v>
      </c>
      <c r="D168" s="7" t="str">
        <f t="shared" si="62"/>
        <v>T1 - 2024</v>
      </c>
      <c r="E168" s="7">
        <f t="shared" si="78"/>
        <v>2024</v>
      </c>
      <c r="F168" s="21" t="s">
        <v>4</v>
      </c>
      <c r="G168" s="76"/>
      <c r="H168" s="145"/>
      <c r="I168" s="77"/>
      <c r="J168" s="152"/>
      <c r="K168" s="87"/>
      <c r="L168" s="159"/>
    </row>
    <row r="169" spans="1:12" x14ac:dyDescent="0.25">
      <c r="A169" s="6">
        <v>45305</v>
      </c>
      <c r="B169" s="7" t="str">
        <f t="shared" si="61"/>
        <v>S3 - 2024</v>
      </c>
      <c r="C169" s="7">
        <f t="shared" si="77"/>
        <v>1</v>
      </c>
      <c r="D169" s="7" t="str">
        <f t="shared" si="62"/>
        <v>T1 - 2024</v>
      </c>
      <c r="E169" s="7">
        <f t="shared" si="78"/>
        <v>2024</v>
      </c>
      <c r="F169" s="8" t="s">
        <v>5</v>
      </c>
      <c r="G169" s="72"/>
      <c r="H169" s="146"/>
      <c r="I169" s="73"/>
      <c r="J169" s="153"/>
      <c r="K169" s="88"/>
      <c r="L169" s="160"/>
    </row>
    <row r="170" spans="1:12" x14ac:dyDescent="0.25">
      <c r="A170" s="6">
        <v>45305</v>
      </c>
      <c r="B170" s="7" t="str">
        <f t="shared" si="61"/>
        <v>S3 - 2024</v>
      </c>
      <c r="C170" s="7">
        <f t="shared" si="77"/>
        <v>1</v>
      </c>
      <c r="D170" s="7" t="str">
        <f t="shared" si="62"/>
        <v>T1 - 2024</v>
      </c>
      <c r="E170" s="7">
        <f t="shared" si="78"/>
        <v>2024</v>
      </c>
      <c r="F170" s="8" t="s">
        <v>6</v>
      </c>
      <c r="G170" s="72"/>
      <c r="H170" s="146"/>
      <c r="I170" s="73"/>
      <c r="J170" s="153"/>
      <c r="K170" s="88"/>
      <c r="L170" s="160"/>
    </row>
    <row r="171" spans="1:12" x14ac:dyDescent="0.25">
      <c r="A171" s="6">
        <v>45305</v>
      </c>
      <c r="B171" s="7" t="str">
        <f t="shared" si="61"/>
        <v>S3 - 2024</v>
      </c>
      <c r="C171" s="7">
        <f t="shared" si="77"/>
        <v>1</v>
      </c>
      <c r="D171" s="7" t="str">
        <f t="shared" si="62"/>
        <v>T1 - 2024</v>
      </c>
      <c r="E171" s="7">
        <f t="shared" si="78"/>
        <v>2024</v>
      </c>
      <c r="F171" s="8" t="s">
        <v>1</v>
      </c>
      <c r="G171" s="72"/>
      <c r="H171" s="146"/>
      <c r="I171" s="73"/>
      <c r="J171" s="153"/>
      <c r="K171" s="88"/>
      <c r="L171" s="160"/>
    </row>
    <row r="172" spans="1:12" x14ac:dyDescent="0.25">
      <c r="A172" s="9">
        <v>45305</v>
      </c>
      <c r="B172" s="10" t="str">
        <f t="shared" si="61"/>
        <v>S3 - 2024</v>
      </c>
      <c r="C172" s="10">
        <f t="shared" si="77"/>
        <v>1</v>
      </c>
      <c r="D172" s="10" t="str">
        <f t="shared" si="62"/>
        <v>T1 - 2024</v>
      </c>
      <c r="E172" s="10">
        <f t="shared" si="78"/>
        <v>2024</v>
      </c>
      <c r="F172" s="11" t="s">
        <v>14</v>
      </c>
      <c r="G172" s="80">
        <f>SUM(G164:G171)</f>
        <v>0</v>
      </c>
      <c r="H172" s="147"/>
      <c r="I172" s="83">
        <f t="shared" ref="I172" si="79">SUM(I164:I171)</f>
        <v>0</v>
      </c>
      <c r="J172" s="154"/>
      <c r="K172" s="89">
        <f t="shared" ref="K172" si="80">SUM(K164:K171)</f>
        <v>0</v>
      </c>
      <c r="L172" s="161"/>
    </row>
    <row r="173" spans="1:12" x14ac:dyDescent="0.25">
      <c r="A173" s="4">
        <v>45306</v>
      </c>
      <c r="B173" s="5" t="str">
        <f t="shared" si="61"/>
        <v>S3 - 2024</v>
      </c>
      <c r="C173" s="5">
        <f t="shared" ref="C173:C181" si="81">MONTH(A173)</f>
        <v>1</v>
      </c>
      <c r="D173" s="5" t="str">
        <f t="shared" si="62"/>
        <v>T1 - 2024</v>
      </c>
      <c r="E173" s="5">
        <f>YEAR(A173)</f>
        <v>2024</v>
      </c>
      <c r="F173" s="14" t="s">
        <v>2</v>
      </c>
      <c r="G173" s="79"/>
      <c r="H173" s="141"/>
      <c r="I173" s="82"/>
      <c r="J173" s="148"/>
      <c r="K173" s="85"/>
      <c r="L173" s="155"/>
    </row>
    <row r="174" spans="1:12" x14ac:dyDescent="0.25">
      <c r="A174" s="6">
        <v>45306</v>
      </c>
      <c r="B174" s="7" t="str">
        <f t="shared" si="61"/>
        <v>S3 - 2024</v>
      </c>
      <c r="C174" s="7">
        <f t="shared" si="81"/>
        <v>1</v>
      </c>
      <c r="D174" s="7" t="str">
        <f t="shared" si="62"/>
        <v>T1 - 2024</v>
      </c>
      <c r="E174" s="7">
        <f t="shared" ref="E174:E181" si="82">YEAR(A174)</f>
        <v>2024</v>
      </c>
      <c r="F174" s="19" t="s">
        <v>3</v>
      </c>
      <c r="G174" s="74"/>
      <c r="H174" s="142"/>
      <c r="I174" s="75"/>
      <c r="J174" s="149"/>
      <c r="K174" s="86"/>
      <c r="L174" s="156"/>
    </row>
    <row r="175" spans="1:12" x14ac:dyDescent="0.25">
      <c r="A175" s="6">
        <v>45306</v>
      </c>
      <c r="B175" s="7" t="str">
        <f t="shared" si="61"/>
        <v>S3 - 2024</v>
      </c>
      <c r="C175" s="7">
        <f t="shared" si="81"/>
        <v>1</v>
      </c>
      <c r="D175" s="7" t="str">
        <f t="shared" si="62"/>
        <v>T1 - 2024</v>
      </c>
      <c r="E175" s="7">
        <f t="shared" si="82"/>
        <v>2024</v>
      </c>
      <c r="F175" s="128" t="s">
        <v>7</v>
      </c>
      <c r="G175" s="130"/>
      <c r="H175" s="143"/>
      <c r="I175" s="131"/>
      <c r="J175" s="150"/>
      <c r="K175" s="132"/>
      <c r="L175" s="157"/>
    </row>
    <row r="176" spans="1:12" x14ac:dyDescent="0.25">
      <c r="A176" s="6">
        <v>45306</v>
      </c>
      <c r="B176" s="7" t="str">
        <f t="shared" si="61"/>
        <v>S3 - 2024</v>
      </c>
      <c r="C176" s="7">
        <f t="shared" si="81"/>
        <v>1</v>
      </c>
      <c r="D176" s="7" t="str">
        <f t="shared" si="62"/>
        <v>T1 - 2024</v>
      </c>
      <c r="E176" s="7">
        <f t="shared" si="82"/>
        <v>2024</v>
      </c>
      <c r="F176" s="129" t="s">
        <v>8</v>
      </c>
      <c r="G176" s="133"/>
      <c r="H176" s="144"/>
      <c r="I176" s="134"/>
      <c r="J176" s="151"/>
      <c r="K176" s="135"/>
      <c r="L176" s="158"/>
    </row>
    <row r="177" spans="1:12" x14ac:dyDescent="0.25">
      <c r="A177" s="6">
        <v>45306</v>
      </c>
      <c r="B177" s="7" t="str">
        <f t="shared" si="61"/>
        <v>S3 - 2024</v>
      </c>
      <c r="C177" s="7">
        <f t="shared" si="81"/>
        <v>1</v>
      </c>
      <c r="D177" s="7" t="str">
        <f t="shared" si="62"/>
        <v>T1 - 2024</v>
      </c>
      <c r="E177" s="7">
        <f t="shared" si="82"/>
        <v>2024</v>
      </c>
      <c r="F177" s="21" t="s">
        <v>4</v>
      </c>
      <c r="G177" s="76"/>
      <c r="H177" s="145"/>
      <c r="I177" s="77"/>
      <c r="J177" s="152"/>
      <c r="K177" s="87"/>
      <c r="L177" s="159"/>
    </row>
    <row r="178" spans="1:12" x14ac:dyDescent="0.25">
      <c r="A178" s="6">
        <v>45306</v>
      </c>
      <c r="B178" s="7" t="str">
        <f t="shared" si="61"/>
        <v>S3 - 2024</v>
      </c>
      <c r="C178" s="7">
        <f t="shared" si="81"/>
        <v>1</v>
      </c>
      <c r="D178" s="7" t="str">
        <f t="shared" si="62"/>
        <v>T1 - 2024</v>
      </c>
      <c r="E178" s="7">
        <f t="shared" si="82"/>
        <v>2024</v>
      </c>
      <c r="F178" s="8" t="s">
        <v>5</v>
      </c>
      <c r="G178" s="72"/>
      <c r="H178" s="146"/>
      <c r="I178" s="73"/>
      <c r="J178" s="153"/>
      <c r="K178" s="88"/>
      <c r="L178" s="160"/>
    </row>
    <row r="179" spans="1:12" x14ac:dyDescent="0.25">
      <c r="A179" s="6">
        <v>45306</v>
      </c>
      <c r="B179" s="7" t="str">
        <f t="shared" si="61"/>
        <v>S3 - 2024</v>
      </c>
      <c r="C179" s="7">
        <f t="shared" si="81"/>
        <v>1</v>
      </c>
      <c r="D179" s="7" t="str">
        <f t="shared" si="62"/>
        <v>T1 - 2024</v>
      </c>
      <c r="E179" s="7">
        <f t="shared" si="82"/>
        <v>2024</v>
      </c>
      <c r="F179" s="8" t="s">
        <v>6</v>
      </c>
      <c r="G179" s="72"/>
      <c r="H179" s="146"/>
      <c r="I179" s="73"/>
      <c r="J179" s="153"/>
      <c r="K179" s="88"/>
      <c r="L179" s="160"/>
    </row>
    <row r="180" spans="1:12" x14ac:dyDescent="0.25">
      <c r="A180" s="6">
        <v>45306</v>
      </c>
      <c r="B180" s="7" t="str">
        <f t="shared" si="61"/>
        <v>S3 - 2024</v>
      </c>
      <c r="C180" s="7">
        <f t="shared" si="81"/>
        <v>1</v>
      </c>
      <c r="D180" s="7" t="str">
        <f t="shared" si="62"/>
        <v>T1 - 2024</v>
      </c>
      <c r="E180" s="7">
        <f t="shared" si="82"/>
        <v>2024</v>
      </c>
      <c r="F180" s="8" t="s">
        <v>1</v>
      </c>
      <c r="G180" s="72"/>
      <c r="H180" s="146"/>
      <c r="I180" s="73"/>
      <c r="J180" s="153"/>
      <c r="K180" s="88"/>
      <c r="L180" s="160"/>
    </row>
    <row r="181" spans="1:12" x14ac:dyDescent="0.25">
      <c r="A181" s="9">
        <v>45306</v>
      </c>
      <c r="B181" s="10" t="str">
        <f t="shared" si="61"/>
        <v>S3 - 2024</v>
      </c>
      <c r="C181" s="10">
        <f t="shared" si="81"/>
        <v>1</v>
      </c>
      <c r="D181" s="10" t="str">
        <f t="shared" si="62"/>
        <v>T1 - 2024</v>
      </c>
      <c r="E181" s="10">
        <f t="shared" si="82"/>
        <v>2024</v>
      </c>
      <c r="F181" s="11" t="s">
        <v>14</v>
      </c>
      <c r="G181" s="80">
        <f>SUM(G173:G180)</f>
        <v>0</v>
      </c>
      <c r="H181" s="147"/>
      <c r="I181" s="83">
        <f t="shared" ref="I181" si="83">SUM(I173:I180)</f>
        <v>0</v>
      </c>
      <c r="J181" s="154"/>
      <c r="K181" s="89">
        <f t="shared" ref="K181" si="84">SUM(K173:K180)</f>
        <v>0</v>
      </c>
      <c r="L181" s="161"/>
    </row>
    <row r="182" spans="1:12" x14ac:dyDescent="0.25">
      <c r="A182" s="4">
        <v>45307</v>
      </c>
      <c r="B182" s="5" t="str">
        <f t="shared" si="61"/>
        <v>S3 - 2024</v>
      </c>
      <c r="C182" s="5">
        <f t="shared" ref="C182:C190" si="85">MONTH(A182)</f>
        <v>1</v>
      </c>
      <c r="D182" s="5" t="str">
        <f t="shared" si="62"/>
        <v>T1 - 2024</v>
      </c>
      <c r="E182" s="5">
        <f>YEAR(A182)</f>
        <v>2024</v>
      </c>
      <c r="F182" s="14" t="s">
        <v>2</v>
      </c>
      <c r="G182" s="79"/>
      <c r="H182" s="141"/>
      <c r="I182" s="82"/>
      <c r="J182" s="148"/>
      <c r="K182" s="85"/>
      <c r="L182" s="155"/>
    </row>
    <row r="183" spans="1:12" x14ac:dyDescent="0.25">
      <c r="A183" s="6">
        <v>45307</v>
      </c>
      <c r="B183" s="7" t="str">
        <f t="shared" si="61"/>
        <v>S3 - 2024</v>
      </c>
      <c r="C183" s="7">
        <f t="shared" si="85"/>
        <v>1</v>
      </c>
      <c r="D183" s="7" t="str">
        <f t="shared" si="62"/>
        <v>T1 - 2024</v>
      </c>
      <c r="E183" s="7">
        <f t="shared" ref="E183:E190" si="86">YEAR(A183)</f>
        <v>2024</v>
      </c>
      <c r="F183" s="19" t="s">
        <v>3</v>
      </c>
      <c r="G183" s="74"/>
      <c r="H183" s="142"/>
      <c r="I183" s="75"/>
      <c r="J183" s="149"/>
      <c r="K183" s="86"/>
      <c r="L183" s="156"/>
    </row>
    <row r="184" spans="1:12" x14ac:dyDescent="0.25">
      <c r="A184" s="6">
        <v>45307</v>
      </c>
      <c r="B184" s="7" t="str">
        <f t="shared" si="61"/>
        <v>S3 - 2024</v>
      </c>
      <c r="C184" s="7">
        <f t="shared" si="85"/>
        <v>1</v>
      </c>
      <c r="D184" s="7" t="str">
        <f t="shared" si="62"/>
        <v>T1 - 2024</v>
      </c>
      <c r="E184" s="7">
        <f t="shared" si="86"/>
        <v>2024</v>
      </c>
      <c r="F184" s="128" t="s">
        <v>7</v>
      </c>
      <c r="G184" s="130"/>
      <c r="H184" s="143"/>
      <c r="I184" s="131"/>
      <c r="J184" s="150"/>
      <c r="K184" s="132"/>
      <c r="L184" s="157"/>
    </row>
    <row r="185" spans="1:12" x14ac:dyDescent="0.25">
      <c r="A185" s="6">
        <v>45307</v>
      </c>
      <c r="B185" s="7" t="str">
        <f t="shared" si="61"/>
        <v>S3 - 2024</v>
      </c>
      <c r="C185" s="7">
        <f t="shared" si="85"/>
        <v>1</v>
      </c>
      <c r="D185" s="7" t="str">
        <f t="shared" si="62"/>
        <v>T1 - 2024</v>
      </c>
      <c r="E185" s="7">
        <f t="shared" si="86"/>
        <v>2024</v>
      </c>
      <c r="F185" s="129" t="s">
        <v>8</v>
      </c>
      <c r="G185" s="133"/>
      <c r="H185" s="144"/>
      <c r="I185" s="134"/>
      <c r="J185" s="151"/>
      <c r="K185" s="135"/>
      <c r="L185" s="158"/>
    </row>
    <row r="186" spans="1:12" x14ac:dyDescent="0.25">
      <c r="A186" s="6">
        <v>45307</v>
      </c>
      <c r="B186" s="7" t="str">
        <f t="shared" si="61"/>
        <v>S3 - 2024</v>
      </c>
      <c r="C186" s="7">
        <f t="shared" si="85"/>
        <v>1</v>
      </c>
      <c r="D186" s="7" t="str">
        <f t="shared" si="62"/>
        <v>T1 - 2024</v>
      </c>
      <c r="E186" s="7">
        <f t="shared" si="86"/>
        <v>2024</v>
      </c>
      <c r="F186" s="21" t="s">
        <v>4</v>
      </c>
      <c r="G186" s="76"/>
      <c r="H186" s="145"/>
      <c r="I186" s="77"/>
      <c r="J186" s="152"/>
      <c r="K186" s="87"/>
      <c r="L186" s="159"/>
    </row>
    <row r="187" spans="1:12" x14ac:dyDescent="0.25">
      <c r="A187" s="6">
        <v>45307</v>
      </c>
      <c r="B187" s="7" t="str">
        <f t="shared" si="61"/>
        <v>S3 - 2024</v>
      </c>
      <c r="C187" s="7">
        <f t="shared" si="85"/>
        <v>1</v>
      </c>
      <c r="D187" s="7" t="str">
        <f t="shared" si="62"/>
        <v>T1 - 2024</v>
      </c>
      <c r="E187" s="7">
        <f t="shared" si="86"/>
        <v>2024</v>
      </c>
      <c r="F187" s="8" t="s">
        <v>5</v>
      </c>
      <c r="G187" s="72"/>
      <c r="H187" s="146"/>
      <c r="I187" s="73"/>
      <c r="J187" s="153"/>
      <c r="K187" s="88"/>
      <c r="L187" s="160"/>
    </row>
    <row r="188" spans="1:12" x14ac:dyDescent="0.25">
      <c r="A188" s="6">
        <v>45307</v>
      </c>
      <c r="B188" s="7" t="str">
        <f t="shared" si="61"/>
        <v>S3 - 2024</v>
      </c>
      <c r="C188" s="7">
        <f t="shared" si="85"/>
        <v>1</v>
      </c>
      <c r="D188" s="7" t="str">
        <f t="shared" si="62"/>
        <v>T1 - 2024</v>
      </c>
      <c r="E188" s="7">
        <f t="shared" si="86"/>
        <v>2024</v>
      </c>
      <c r="F188" s="8" t="s">
        <v>6</v>
      </c>
      <c r="G188" s="72"/>
      <c r="H188" s="146"/>
      <c r="I188" s="73"/>
      <c r="J188" s="153"/>
      <c r="K188" s="88"/>
      <c r="L188" s="160"/>
    </row>
    <row r="189" spans="1:12" x14ac:dyDescent="0.25">
      <c r="A189" s="6">
        <v>45307</v>
      </c>
      <c r="B189" s="7" t="str">
        <f t="shared" si="61"/>
        <v>S3 - 2024</v>
      </c>
      <c r="C189" s="7">
        <f t="shared" si="85"/>
        <v>1</v>
      </c>
      <c r="D189" s="7" t="str">
        <f t="shared" si="62"/>
        <v>T1 - 2024</v>
      </c>
      <c r="E189" s="7">
        <f t="shared" si="86"/>
        <v>2024</v>
      </c>
      <c r="F189" s="8" t="s">
        <v>1</v>
      </c>
      <c r="G189" s="72"/>
      <c r="H189" s="146"/>
      <c r="I189" s="73"/>
      <c r="J189" s="153"/>
      <c r="K189" s="88"/>
      <c r="L189" s="160"/>
    </row>
    <row r="190" spans="1:12" x14ac:dyDescent="0.25">
      <c r="A190" s="9">
        <v>45307</v>
      </c>
      <c r="B190" s="10" t="str">
        <f t="shared" si="61"/>
        <v>S3 - 2024</v>
      </c>
      <c r="C190" s="10">
        <f t="shared" si="85"/>
        <v>1</v>
      </c>
      <c r="D190" s="10" t="str">
        <f t="shared" si="62"/>
        <v>T1 - 2024</v>
      </c>
      <c r="E190" s="10">
        <f t="shared" si="86"/>
        <v>2024</v>
      </c>
      <c r="F190" s="11" t="s">
        <v>14</v>
      </c>
      <c r="G190" s="80">
        <f>SUM(G182:G189)</f>
        <v>0</v>
      </c>
      <c r="H190" s="147"/>
      <c r="I190" s="83">
        <f t="shared" ref="I190" si="87">SUM(I182:I189)</f>
        <v>0</v>
      </c>
      <c r="J190" s="154"/>
      <c r="K190" s="89">
        <f t="shared" ref="K190" si="88">SUM(K182:K189)</f>
        <v>0</v>
      </c>
      <c r="L190" s="161"/>
    </row>
    <row r="191" spans="1:12" x14ac:dyDescent="0.25">
      <c r="A191" s="4">
        <v>45308</v>
      </c>
      <c r="B191" s="5" t="str">
        <f t="shared" si="61"/>
        <v>S4 - 2024</v>
      </c>
      <c r="C191" s="5">
        <f t="shared" ref="C191:C199" si="89">MONTH(A191)</f>
        <v>1</v>
      </c>
      <c r="D191" s="5" t="str">
        <f t="shared" si="62"/>
        <v>T1 - 2024</v>
      </c>
      <c r="E191" s="5">
        <f>YEAR(A191)</f>
        <v>2024</v>
      </c>
      <c r="F191" s="14" t="s">
        <v>2</v>
      </c>
      <c r="G191" s="79"/>
      <c r="H191" s="141"/>
      <c r="I191" s="82"/>
      <c r="J191" s="148"/>
      <c r="K191" s="85"/>
      <c r="L191" s="155"/>
    </row>
    <row r="192" spans="1:12" x14ac:dyDescent="0.25">
      <c r="A192" s="6">
        <v>45308</v>
      </c>
      <c r="B192" s="7" t="str">
        <f t="shared" si="61"/>
        <v>S4 - 2024</v>
      </c>
      <c r="C192" s="7">
        <f t="shared" si="89"/>
        <v>1</v>
      </c>
      <c r="D192" s="7" t="str">
        <f t="shared" si="62"/>
        <v>T1 - 2024</v>
      </c>
      <c r="E192" s="7">
        <f t="shared" ref="E192:E199" si="90">YEAR(A192)</f>
        <v>2024</v>
      </c>
      <c r="F192" s="19" t="s">
        <v>3</v>
      </c>
      <c r="G192" s="74"/>
      <c r="H192" s="142"/>
      <c r="I192" s="75"/>
      <c r="J192" s="149"/>
      <c r="K192" s="86"/>
      <c r="L192" s="156"/>
    </row>
    <row r="193" spans="1:12" x14ac:dyDescent="0.25">
      <c r="A193" s="6">
        <v>45308</v>
      </c>
      <c r="B193" s="7" t="str">
        <f t="shared" si="61"/>
        <v>S4 - 2024</v>
      </c>
      <c r="C193" s="7">
        <f t="shared" si="89"/>
        <v>1</v>
      </c>
      <c r="D193" s="7" t="str">
        <f t="shared" si="62"/>
        <v>T1 - 2024</v>
      </c>
      <c r="E193" s="7">
        <f t="shared" si="90"/>
        <v>2024</v>
      </c>
      <c r="F193" s="128" t="s">
        <v>7</v>
      </c>
      <c r="G193" s="130"/>
      <c r="H193" s="143"/>
      <c r="I193" s="131"/>
      <c r="J193" s="150"/>
      <c r="K193" s="132"/>
      <c r="L193" s="157"/>
    </row>
    <row r="194" spans="1:12" x14ac:dyDescent="0.25">
      <c r="A194" s="6">
        <v>45308</v>
      </c>
      <c r="B194" s="7" t="str">
        <f t="shared" ref="B194:B257" si="91">"S"&amp;WEEKNUM($A194,13)&amp;" - "&amp;YEAR($A194)</f>
        <v>S4 - 2024</v>
      </c>
      <c r="C194" s="7">
        <f t="shared" si="89"/>
        <v>1</v>
      </c>
      <c r="D194" s="7" t="str">
        <f t="shared" si="62"/>
        <v>T1 - 2024</v>
      </c>
      <c r="E194" s="7">
        <f t="shared" si="90"/>
        <v>2024</v>
      </c>
      <c r="F194" s="129" t="s">
        <v>8</v>
      </c>
      <c r="G194" s="133"/>
      <c r="H194" s="144"/>
      <c r="I194" s="134"/>
      <c r="J194" s="151"/>
      <c r="K194" s="135"/>
      <c r="L194" s="158"/>
    </row>
    <row r="195" spans="1:12" x14ac:dyDescent="0.25">
      <c r="A195" s="6">
        <v>45308</v>
      </c>
      <c r="B195" s="7" t="str">
        <f t="shared" si="91"/>
        <v>S4 - 2024</v>
      </c>
      <c r="C195" s="7">
        <f t="shared" si="89"/>
        <v>1</v>
      </c>
      <c r="D195" s="7" t="str">
        <f t="shared" ref="D195:D258" si="92">IF(OR(MONTH(A195)=1,MONTH(A195)=2,MONTH(A195)=3),"T1 - "&amp;E195,IF(OR(MONTH(A195)=4,MONTH(A195)=5,MONTH(A195)=6),"T2 - "&amp;E195,IF(OR(MONTH(A195)=7,MONTH(A195)=8,MONTH(A195)=9),"T3 - "&amp;E195,"T4 - "&amp;E195)))</f>
        <v>T1 - 2024</v>
      </c>
      <c r="E195" s="7">
        <f t="shared" si="90"/>
        <v>2024</v>
      </c>
      <c r="F195" s="21" t="s">
        <v>4</v>
      </c>
      <c r="G195" s="76"/>
      <c r="H195" s="145"/>
      <c r="I195" s="77"/>
      <c r="J195" s="152"/>
      <c r="K195" s="87"/>
      <c r="L195" s="159"/>
    </row>
    <row r="196" spans="1:12" x14ac:dyDescent="0.25">
      <c r="A196" s="6">
        <v>45308</v>
      </c>
      <c r="B196" s="7" t="str">
        <f t="shared" si="91"/>
        <v>S4 - 2024</v>
      </c>
      <c r="C196" s="7">
        <f t="shared" si="89"/>
        <v>1</v>
      </c>
      <c r="D196" s="7" t="str">
        <f t="shared" si="92"/>
        <v>T1 - 2024</v>
      </c>
      <c r="E196" s="7">
        <f t="shared" si="90"/>
        <v>2024</v>
      </c>
      <c r="F196" s="8" t="s">
        <v>5</v>
      </c>
      <c r="G196" s="72"/>
      <c r="H196" s="146"/>
      <c r="I196" s="73"/>
      <c r="J196" s="153"/>
      <c r="K196" s="88"/>
      <c r="L196" s="160"/>
    </row>
    <row r="197" spans="1:12" x14ac:dyDescent="0.25">
      <c r="A197" s="6">
        <v>45308</v>
      </c>
      <c r="B197" s="7" t="str">
        <f t="shared" si="91"/>
        <v>S4 - 2024</v>
      </c>
      <c r="C197" s="7">
        <f t="shared" si="89"/>
        <v>1</v>
      </c>
      <c r="D197" s="7" t="str">
        <f t="shared" si="92"/>
        <v>T1 - 2024</v>
      </c>
      <c r="E197" s="7">
        <f t="shared" si="90"/>
        <v>2024</v>
      </c>
      <c r="F197" s="8" t="s">
        <v>6</v>
      </c>
      <c r="G197" s="72"/>
      <c r="H197" s="146"/>
      <c r="I197" s="73"/>
      <c r="J197" s="153"/>
      <c r="K197" s="88"/>
      <c r="L197" s="160"/>
    </row>
    <row r="198" spans="1:12" x14ac:dyDescent="0.25">
      <c r="A198" s="6">
        <v>45308</v>
      </c>
      <c r="B198" s="7" t="str">
        <f t="shared" si="91"/>
        <v>S4 - 2024</v>
      </c>
      <c r="C198" s="7">
        <f t="shared" si="89"/>
        <v>1</v>
      </c>
      <c r="D198" s="7" t="str">
        <f t="shared" si="92"/>
        <v>T1 - 2024</v>
      </c>
      <c r="E198" s="7">
        <f t="shared" si="90"/>
        <v>2024</v>
      </c>
      <c r="F198" s="8" t="s">
        <v>1</v>
      </c>
      <c r="G198" s="72"/>
      <c r="H198" s="146"/>
      <c r="I198" s="73"/>
      <c r="J198" s="153"/>
      <c r="K198" s="88"/>
      <c r="L198" s="160"/>
    </row>
    <row r="199" spans="1:12" x14ac:dyDescent="0.25">
      <c r="A199" s="9">
        <v>45308</v>
      </c>
      <c r="B199" s="10" t="str">
        <f t="shared" si="91"/>
        <v>S4 - 2024</v>
      </c>
      <c r="C199" s="10">
        <f t="shared" si="89"/>
        <v>1</v>
      </c>
      <c r="D199" s="10" t="str">
        <f t="shared" si="92"/>
        <v>T1 - 2024</v>
      </c>
      <c r="E199" s="10">
        <f t="shared" si="90"/>
        <v>2024</v>
      </c>
      <c r="F199" s="11" t="s">
        <v>14</v>
      </c>
      <c r="G199" s="80">
        <f>SUM(G191:G198)</f>
        <v>0</v>
      </c>
      <c r="H199" s="147"/>
      <c r="I199" s="83">
        <f t="shared" ref="I199" si="93">SUM(I191:I198)</f>
        <v>0</v>
      </c>
      <c r="J199" s="154"/>
      <c r="K199" s="89">
        <f t="shared" ref="K199" si="94">SUM(K191:K198)</f>
        <v>0</v>
      </c>
      <c r="L199" s="161"/>
    </row>
    <row r="200" spans="1:12" x14ac:dyDescent="0.25">
      <c r="A200" s="4">
        <v>45309</v>
      </c>
      <c r="B200" s="5" t="str">
        <f t="shared" si="91"/>
        <v>S4 - 2024</v>
      </c>
      <c r="C200" s="5">
        <f t="shared" ref="C200:C208" si="95">MONTH(A200)</f>
        <v>1</v>
      </c>
      <c r="D200" s="5" t="str">
        <f t="shared" si="92"/>
        <v>T1 - 2024</v>
      </c>
      <c r="E200" s="5">
        <f>YEAR(A200)</f>
        <v>2024</v>
      </c>
      <c r="F200" s="14" t="s">
        <v>2</v>
      </c>
      <c r="G200" s="79"/>
      <c r="H200" s="141"/>
      <c r="I200" s="82"/>
      <c r="J200" s="148"/>
      <c r="K200" s="85"/>
      <c r="L200" s="155"/>
    </row>
    <row r="201" spans="1:12" x14ac:dyDescent="0.25">
      <c r="A201" s="6">
        <v>45309</v>
      </c>
      <c r="B201" s="7" t="str">
        <f t="shared" si="91"/>
        <v>S4 - 2024</v>
      </c>
      <c r="C201" s="7">
        <f t="shared" si="95"/>
        <v>1</v>
      </c>
      <c r="D201" s="7" t="str">
        <f t="shared" si="92"/>
        <v>T1 - 2024</v>
      </c>
      <c r="E201" s="7">
        <f t="shared" ref="E201:E208" si="96">YEAR(A201)</f>
        <v>2024</v>
      </c>
      <c r="F201" s="19" t="s">
        <v>3</v>
      </c>
      <c r="G201" s="74"/>
      <c r="H201" s="142"/>
      <c r="I201" s="75"/>
      <c r="J201" s="149"/>
      <c r="K201" s="86"/>
      <c r="L201" s="156"/>
    </row>
    <row r="202" spans="1:12" x14ac:dyDescent="0.25">
      <c r="A202" s="6">
        <v>45309</v>
      </c>
      <c r="B202" s="7" t="str">
        <f t="shared" si="91"/>
        <v>S4 - 2024</v>
      </c>
      <c r="C202" s="7">
        <f t="shared" si="95"/>
        <v>1</v>
      </c>
      <c r="D202" s="7" t="str">
        <f t="shared" si="92"/>
        <v>T1 - 2024</v>
      </c>
      <c r="E202" s="7">
        <f t="shared" si="96"/>
        <v>2024</v>
      </c>
      <c r="F202" s="128" t="s">
        <v>7</v>
      </c>
      <c r="G202" s="130"/>
      <c r="H202" s="143"/>
      <c r="I202" s="131"/>
      <c r="J202" s="150"/>
      <c r="K202" s="132"/>
      <c r="L202" s="157"/>
    </row>
    <row r="203" spans="1:12" x14ac:dyDescent="0.25">
      <c r="A203" s="6">
        <v>45309</v>
      </c>
      <c r="B203" s="7" t="str">
        <f t="shared" si="91"/>
        <v>S4 - 2024</v>
      </c>
      <c r="C203" s="7">
        <f t="shared" si="95"/>
        <v>1</v>
      </c>
      <c r="D203" s="7" t="str">
        <f t="shared" si="92"/>
        <v>T1 - 2024</v>
      </c>
      <c r="E203" s="7">
        <f t="shared" si="96"/>
        <v>2024</v>
      </c>
      <c r="F203" s="129" t="s">
        <v>8</v>
      </c>
      <c r="G203" s="133"/>
      <c r="H203" s="144"/>
      <c r="I203" s="134"/>
      <c r="J203" s="151"/>
      <c r="K203" s="135"/>
      <c r="L203" s="158"/>
    </row>
    <row r="204" spans="1:12" x14ac:dyDescent="0.25">
      <c r="A204" s="6">
        <v>45309</v>
      </c>
      <c r="B204" s="7" t="str">
        <f t="shared" si="91"/>
        <v>S4 - 2024</v>
      </c>
      <c r="C204" s="7">
        <f t="shared" si="95"/>
        <v>1</v>
      </c>
      <c r="D204" s="7" t="str">
        <f t="shared" si="92"/>
        <v>T1 - 2024</v>
      </c>
      <c r="E204" s="7">
        <f t="shared" si="96"/>
        <v>2024</v>
      </c>
      <c r="F204" s="21" t="s">
        <v>4</v>
      </c>
      <c r="G204" s="76"/>
      <c r="H204" s="145"/>
      <c r="I204" s="77"/>
      <c r="J204" s="152"/>
      <c r="K204" s="87"/>
      <c r="L204" s="159"/>
    </row>
    <row r="205" spans="1:12" x14ac:dyDescent="0.25">
      <c r="A205" s="6">
        <v>45309</v>
      </c>
      <c r="B205" s="7" t="str">
        <f t="shared" si="91"/>
        <v>S4 - 2024</v>
      </c>
      <c r="C205" s="7">
        <f t="shared" si="95"/>
        <v>1</v>
      </c>
      <c r="D205" s="7" t="str">
        <f t="shared" si="92"/>
        <v>T1 - 2024</v>
      </c>
      <c r="E205" s="7">
        <f t="shared" si="96"/>
        <v>2024</v>
      </c>
      <c r="F205" s="8" t="s">
        <v>5</v>
      </c>
      <c r="G205" s="72"/>
      <c r="H205" s="146"/>
      <c r="I205" s="73"/>
      <c r="J205" s="153"/>
      <c r="K205" s="88"/>
      <c r="L205" s="160"/>
    </row>
    <row r="206" spans="1:12" x14ac:dyDescent="0.25">
      <c r="A206" s="6">
        <v>45309</v>
      </c>
      <c r="B206" s="7" t="str">
        <f t="shared" si="91"/>
        <v>S4 - 2024</v>
      </c>
      <c r="C206" s="7">
        <f t="shared" si="95"/>
        <v>1</v>
      </c>
      <c r="D206" s="7" t="str">
        <f t="shared" si="92"/>
        <v>T1 - 2024</v>
      </c>
      <c r="E206" s="7">
        <f t="shared" si="96"/>
        <v>2024</v>
      </c>
      <c r="F206" s="8" t="s">
        <v>6</v>
      </c>
      <c r="G206" s="72"/>
      <c r="H206" s="146"/>
      <c r="I206" s="73"/>
      <c r="J206" s="153"/>
      <c r="K206" s="88"/>
      <c r="L206" s="160"/>
    </row>
    <row r="207" spans="1:12" x14ac:dyDescent="0.25">
      <c r="A207" s="6">
        <v>45309</v>
      </c>
      <c r="B207" s="7" t="str">
        <f t="shared" si="91"/>
        <v>S4 - 2024</v>
      </c>
      <c r="C207" s="7">
        <f t="shared" si="95"/>
        <v>1</v>
      </c>
      <c r="D207" s="7" t="str">
        <f t="shared" si="92"/>
        <v>T1 - 2024</v>
      </c>
      <c r="E207" s="7">
        <f t="shared" si="96"/>
        <v>2024</v>
      </c>
      <c r="F207" s="8" t="s">
        <v>1</v>
      </c>
      <c r="G207" s="72"/>
      <c r="H207" s="146"/>
      <c r="I207" s="73"/>
      <c r="J207" s="153"/>
      <c r="K207" s="88"/>
      <c r="L207" s="160"/>
    </row>
    <row r="208" spans="1:12" x14ac:dyDescent="0.25">
      <c r="A208" s="9">
        <v>45309</v>
      </c>
      <c r="B208" s="10" t="str">
        <f t="shared" si="91"/>
        <v>S4 - 2024</v>
      </c>
      <c r="C208" s="10">
        <f t="shared" si="95"/>
        <v>1</v>
      </c>
      <c r="D208" s="10" t="str">
        <f t="shared" si="92"/>
        <v>T1 - 2024</v>
      </c>
      <c r="E208" s="10">
        <f t="shared" si="96"/>
        <v>2024</v>
      </c>
      <c r="F208" s="11" t="s">
        <v>14</v>
      </c>
      <c r="G208" s="80">
        <f>SUM(G200:G207)</f>
        <v>0</v>
      </c>
      <c r="H208" s="147"/>
      <c r="I208" s="83">
        <f t="shared" ref="I208" si="97">SUM(I200:I207)</f>
        <v>0</v>
      </c>
      <c r="J208" s="154"/>
      <c r="K208" s="89">
        <f t="shared" ref="K208" si="98">SUM(K200:K207)</f>
        <v>0</v>
      </c>
      <c r="L208" s="161"/>
    </row>
    <row r="209" spans="1:12" x14ac:dyDescent="0.25">
      <c r="A209" s="4">
        <v>45310</v>
      </c>
      <c r="B209" s="5" t="str">
        <f t="shared" si="91"/>
        <v>S4 - 2024</v>
      </c>
      <c r="C209" s="5">
        <f t="shared" ref="C209:C217" si="99">MONTH(A209)</f>
        <v>1</v>
      </c>
      <c r="D209" s="5" t="str">
        <f t="shared" si="92"/>
        <v>T1 - 2024</v>
      </c>
      <c r="E209" s="5">
        <f>YEAR(A209)</f>
        <v>2024</v>
      </c>
      <c r="F209" s="14" t="s">
        <v>2</v>
      </c>
      <c r="G209" s="79"/>
      <c r="H209" s="141"/>
      <c r="I209" s="82"/>
      <c r="J209" s="148"/>
      <c r="K209" s="85"/>
      <c r="L209" s="155"/>
    </row>
    <row r="210" spans="1:12" x14ac:dyDescent="0.25">
      <c r="A210" s="6">
        <v>45310</v>
      </c>
      <c r="B210" s="7" t="str">
        <f t="shared" si="91"/>
        <v>S4 - 2024</v>
      </c>
      <c r="C210" s="7">
        <f t="shared" si="99"/>
        <v>1</v>
      </c>
      <c r="D210" s="7" t="str">
        <f t="shared" si="92"/>
        <v>T1 - 2024</v>
      </c>
      <c r="E210" s="7">
        <f t="shared" ref="E210:E217" si="100">YEAR(A210)</f>
        <v>2024</v>
      </c>
      <c r="F210" s="19" t="s">
        <v>3</v>
      </c>
      <c r="G210" s="74"/>
      <c r="H210" s="142"/>
      <c r="I210" s="75"/>
      <c r="J210" s="149"/>
      <c r="K210" s="86"/>
      <c r="L210" s="156"/>
    </row>
    <row r="211" spans="1:12" x14ac:dyDescent="0.25">
      <c r="A211" s="6">
        <v>45310</v>
      </c>
      <c r="B211" s="7" t="str">
        <f t="shared" si="91"/>
        <v>S4 - 2024</v>
      </c>
      <c r="C211" s="7">
        <f t="shared" si="99"/>
        <v>1</v>
      </c>
      <c r="D211" s="7" t="str">
        <f t="shared" si="92"/>
        <v>T1 - 2024</v>
      </c>
      <c r="E211" s="7">
        <f t="shared" si="100"/>
        <v>2024</v>
      </c>
      <c r="F211" s="128" t="s">
        <v>7</v>
      </c>
      <c r="G211" s="130"/>
      <c r="H211" s="143"/>
      <c r="I211" s="131"/>
      <c r="J211" s="150"/>
      <c r="K211" s="132"/>
      <c r="L211" s="157"/>
    </row>
    <row r="212" spans="1:12" x14ac:dyDescent="0.25">
      <c r="A212" s="6">
        <v>45310</v>
      </c>
      <c r="B212" s="7" t="str">
        <f t="shared" si="91"/>
        <v>S4 - 2024</v>
      </c>
      <c r="C212" s="7">
        <f t="shared" si="99"/>
        <v>1</v>
      </c>
      <c r="D212" s="7" t="str">
        <f t="shared" si="92"/>
        <v>T1 - 2024</v>
      </c>
      <c r="E212" s="7">
        <f t="shared" si="100"/>
        <v>2024</v>
      </c>
      <c r="F212" s="129" t="s">
        <v>8</v>
      </c>
      <c r="G212" s="133"/>
      <c r="H212" s="144"/>
      <c r="I212" s="134"/>
      <c r="J212" s="151"/>
      <c r="K212" s="135"/>
      <c r="L212" s="158"/>
    </row>
    <row r="213" spans="1:12" x14ac:dyDescent="0.25">
      <c r="A213" s="6">
        <v>45310</v>
      </c>
      <c r="B213" s="7" t="str">
        <f t="shared" si="91"/>
        <v>S4 - 2024</v>
      </c>
      <c r="C213" s="7">
        <f t="shared" si="99"/>
        <v>1</v>
      </c>
      <c r="D213" s="7" t="str">
        <f t="shared" si="92"/>
        <v>T1 - 2024</v>
      </c>
      <c r="E213" s="7">
        <f t="shared" si="100"/>
        <v>2024</v>
      </c>
      <c r="F213" s="21" t="s">
        <v>4</v>
      </c>
      <c r="G213" s="76"/>
      <c r="H213" s="145"/>
      <c r="I213" s="77"/>
      <c r="J213" s="152"/>
      <c r="K213" s="87"/>
      <c r="L213" s="159"/>
    </row>
    <row r="214" spans="1:12" x14ac:dyDescent="0.25">
      <c r="A214" s="6">
        <v>45310</v>
      </c>
      <c r="B214" s="7" t="str">
        <f t="shared" si="91"/>
        <v>S4 - 2024</v>
      </c>
      <c r="C214" s="7">
        <f t="shared" si="99"/>
        <v>1</v>
      </c>
      <c r="D214" s="7" t="str">
        <f t="shared" si="92"/>
        <v>T1 - 2024</v>
      </c>
      <c r="E214" s="7">
        <f t="shared" si="100"/>
        <v>2024</v>
      </c>
      <c r="F214" s="8" t="s">
        <v>5</v>
      </c>
      <c r="G214" s="72"/>
      <c r="H214" s="146"/>
      <c r="I214" s="73"/>
      <c r="J214" s="153"/>
      <c r="K214" s="88"/>
      <c r="L214" s="160"/>
    </row>
    <row r="215" spans="1:12" x14ac:dyDescent="0.25">
      <c r="A215" s="6">
        <v>45310</v>
      </c>
      <c r="B215" s="7" t="str">
        <f t="shared" si="91"/>
        <v>S4 - 2024</v>
      </c>
      <c r="C215" s="7">
        <f t="shared" si="99"/>
        <v>1</v>
      </c>
      <c r="D215" s="7" t="str">
        <f t="shared" si="92"/>
        <v>T1 - 2024</v>
      </c>
      <c r="E215" s="7">
        <f t="shared" si="100"/>
        <v>2024</v>
      </c>
      <c r="F215" s="8" t="s">
        <v>6</v>
      </c>
      <c r="G215" s="72"/>
      <c r="H215" s="146"/>
      <c r="I215" s="73"/>
      <c r="J215" s="153"/>
      <c r="K215" s="88"/>
      <c r="L215" s="160"/>
    </row>
    <row r="216" spans="1:12" x14ac:dyDescent="0.25">
      <c r="A216" s="6">
        <v>45310</v>
      </c>
      <c r="B216" s="7" t="str">
        <f t="shared" si="91"/>
        <v>S4 - 2024</v>
      </c>
      <c r="C216" s="7">
        <f t="shared" si="99"/>
        <v>1</v>
      </c>
      <c r="D216" s="7" t="str">
        <f t="shared" si="92"/>
        <v>T1 - 2024</v>
      </c>
      <c r="E216" s="7">
        <f t="shared" si="100"/>
        <v>2024</v>
      </c>
      <c r="F216" s="8" t="s">
        <v>1</v>
      </c>
      <c r="G216" s="72"/>
      <c r="H216" s="146"/>
      <c r="I216" s="73"/>
      <c r="J216" s="153"/>
      <c r="K216" s="88"/>
      <c r="L216" s="160"/>
    </row>
    <row r="217" spans="1:12" x14ac:dyDescent="0.25">
      <c r="A217" s="9">
        <v>45310</v>
      </c>
      <c r="B217" s="10" t="str">
        <f t="shared" si="91"/>
        <v>S4 - 2024</v>
      </c>
      <c r="C217" s="10">
        <f t="shared" si="99"/>
        <v>1</v>
      </c>
      <c r="D217" s="10" t="str">
        <f t="shared" si="92"/>
        <v>T1 - 2024</v>
      </c>
      <c r="E217" s="10">
        <f t="shared" si="100"/>
        <v>2024</v>
      </c>
      <c r="F217" s="11" t="s">
        <v>14</v>
      </c>
      <c r="G217" s="80">
        <f>SUM(G209:G216)</f>
        <v>0</v>
      </c>
      <c r="H217" s="147"/>
      <c r="I217" s="83">
        <f t="shared" ref="I217" si="101">SUM(I209:I216)</f>
        <v>0</v>
      </c>
      <c r="J217" s="154"/>
      <c r="K217" s="89">
        <f t="shared" ref="K217" si="102">SUM(K209:K216)</f>
        <v>0</v>
      </c>
      <c r="L217" s="161"/>
    </row>
    <row r="218" spans="1:12" x14ac:dyDescent="0.25">
      <c r="A218" s="4">
        <v>45311</v>
      </c>
      <c r="B218" s="5" t="str">
        <f t="shared" si="91"/>
        <v>S4 - 2024</v>
      </c>
      <c r="C218" s="5">
        <f t="shared" ref="C218:C226" si="103">MONTH(A218)</f>
        <v>1</v>
      </c>
      <c r="D218" s="5" t="str">
        <f t="shared" si="92"/>
        <v>T1 - 2024</v>
      </c>
      <c r="E218" s="5">
        <f>YEAR(A218)</f>
        <v>2024</v>
      </c>
      <c r="F218" s="14" t="s">
        <v>2</v>
      </c>
      <c r="G218" s="79"/>
      <c r="H218" s="141"/>
      <c r="I218" s="82"/>
      <c r="J218" s="148"/>
      <c r="K218" s="85"/>
      <c r="L218" s="155"/>
    </row>
    <row r="219" spans="1:12" x14ac:dyDescent="0.25">
      <c r="A219" s="6">
        <v>45311</v>
      </c>
      <c r="B219" s="7" t="str">
        <f t="shared" si="91"/>
        <v>S4 - 2024</v>
      </c>
      <c r="C219" s="7">
        <f t="shared" si="103"/>
        <v>1</v>
      </c>
      <c r="D219" s="7" t="str">
        <f t="shared" si="92"/>
        <v>T1 - 2024</v>
      </c>
      <c r="E219" s="7">
        <f t="shared" ref="E219:E226" si="104">YEAR(A219)</f>
        <v>2024</v>
      </c>
      <c r="F219" s="19" t="s">
        <v>3</v>
      </c>
      <c r="G219" s="74"/>
      <c r="H219" s="142"/>
      <c r="I219" s="75"/>
      <c r="J219" s="149"/>
      <c r="K219" s="86"/>
      <c r="L219" s="156"/>
    </row>
    <row r="220" spans="1:12" x14ac:dyDescent="0.25">
      <c r="A220" s="6">
        <v>45311</v>
      </c>
      <c r="B220" s="7" t="str">
        <f t="shared" si="91"/>
        <v>S4 - 2024</v>
      </c>
      <c r="C220" s="7">
        <f t="shared" si="103"/>
        <v>1</v>
      </c>
      <c r="D220" s="7" t="str">
        <f t="shared" si="92"/>
        <v>T1 - 2024</v>
      </c>
      <c r="E220" s="7">
        <f t="shared" si="104"/>
        <v>2024</v>
      </c>
      <c r="F220" s="128" t="s">
        <v>7</v>
      </c>
      <c r="G220" s="130"/>
      <c r="H220" s="143"/>
      <c r="I220" s="131"/>
      <c r="J220" s="150"/>
      <c r="K220" s="132"/>
      <c r="L220" s="157"/>
    </row>
    <row r="221" spans="1:12" x14ac:dyDescent="0.25">
      <c r="A221" s="6">
        <v>45311</v>
      </c>
      <c r="B221" s="7" t="str">
        <f t="shared" si="91"/>
        <v>S4 - 2024</v>
      </c>
      <c r="C221" s="7">
        <f t="shared" si="103"/>
        <v>1</v>
      </c>
      <c r="D221" s="7" t="str">
        <f t="shared" si="92"/>
        <v>T1 - 2024</v>
      </c>
      <c r="E221" s="7">
        <f t="shared" si="104"/>
        <v>2024</v>
      </c>
      <c r="F221" s="129" t="s">
        <v>8</v>
      </c>
      <c r="G221" s="133"/>
      <c r="H221" s="144"/>
      <c r="I221" s="134"/>
      <c r="J221" s="151"/>
      <c r="K221" s="135"/>
      <c r="L221" s="158"/>
    </row>
    <row r="222" spans="1:12" x14ac:dyDescent="0.25">
      <c r="A222" s="6">
        <v>45311</v>
      </c>
      <c r="B222" s="7" t="str">
        <f t="shared" si="91"/>
        <v>S4 - 2024</v>
      </c>
      <c r="C222" s="7">
        <f t="shared" si="103"/>
        <v>1</v>
      </c>
      <c r="D222" s="7" t="str">
        <f t="shared" si="92"/>
        <v>T1 - 2024</v>
      </c>
      <c r="E222" s="7">
        <f t="shared" si="104"/>
        <v>2024</v>
      </c>
      <c r="F222" s="21" t="s">
        <v>4</v>
      </c>
      <c r="G222" s="76"/>
      <c r="H222" s="145"/>
      <c r="I222" s="77"/>
      <c r="J222" s="152"/>
      <c r="K222" s="87"/>
      <c r="L222" s="159"/>
    </row>
    <row r="223" spans="1:12" x14ac:dyDescent="0.25">
      <c r="A223" s="6">
        <v>45311</v>
      </c>
      <c r="B223" s="7" t="str">
        <f t="shared" si="91"/>
        <v>S4 - 2024</v>
      </c>
      <c r="C223" s="7">
        <f t="shared" si="103"/>
        <v>1</v>
      </c>
      <c r="D223" s="7" t="str">
        <f t="shared" si="92"/>
        <v>T1 - 2024</v>
      </c>
      <c r="E223" s="7">
        <f t="shared" si="104"/>
        <v>2024</v>
      </c>
      <c r="F223" s="8" t="s">
        <v>5</v>
      </c>
      <c r="G223" s="72"/>
      <c r="H223" s="146"/>
      <c r="I223" s="73"/>
      <c r="J223" s="153"/>
      <c r="K223" s="88"/>
      <c r="L223" s="160"/>
    </row>
    <row r="224" spans="1:12" x14ac:dyDescent="0.25">
      <c r="A224" s="6">
        <v>45311</v>
      </c>
      <c r="B224" s="7" t="str">
        <f t="shared" si="91"/>
        <v>S4 - 2024</v>
      </c>
      <c r="C224" s="7">
        <f t="shared" si="103"/>
        <v>1</v>
      </c>
      <c r="D224" s="7" t="str">
        <f t="shared" si="92"/>
        <v>T1 - 2024</v>
      </c>
      <c r="E224" s="7">
        <f t="shared" si="104"/>
        <v>2024</v>
      </c>
      <c r="F224" s="8" t="s">
        <v>6</v>
      </c>
      <c r="G224" s="72"/>
      <c r="H224" s="146"/>
      <c r="I224" s="73"/>
      <c r="J224" s="153"/>
      <c r="K224" s="88"/>
      <c r="L224" s="160"/>
    </row>
    <row r="225" spans="1:12" x14ac:dyDescent="0.25">
      <c r="A225" s="6">
        <v>45311</v>
      </c>
      <c r="B225" s="7" t="str">
        <f t="shared" si="91"/>
        <v>S4 - 2024</v>
      </c>
      <c r="C225" s="7">
        <f t="shared" si="103"/>
        <v>1</v>
      </c>
      <c r="D225" s="7" t="str">
        <f t="shared" si="92"/>
        <v>T1 - 2024</v>
      </c>
      <c r="E225" s="7">
        <f t="shared" si="104"/>
        <v>2024</v>
      </c>
      <c r="F225" s="8" t="s">
        <v>1</v>
      </c>
      <c r="G225" s="72"/>
      <c r="H225" s="146"/>
      <c r="I225" s="73"/>
      <c r="J225" s="153"/>
      <c r="K225" s="88"/>
      <c r="L225" s="160"/>
    </row>
    <row r="226" spans="1:12" x14ac:dyDescent="0.25">
      <c r="A226" s="9">
        <v>45311</v>
      </c>
      <c r="B226" s="10" t="str">
        <f t="shared" si="91"/>
        <v>S4 - 2024</v>
      </c>
      <c r="C226" s="10">
        <f t="shared" si="103"/>
        <v>1</v>
      </c>
      <c r="D226" s="10" t="str">
        <f t="shared" si="92"/>
        <v>T1 - 2024</v>
      </c>
      <c r="E226" s="10">
        <f t="shared" si="104"/>
        <v>2024</v>
      </c>
      <c r="F226" s="11" t="s">
        <v>14</v>
      </c>
      <c r="G226" s="80">
        <f>SUM(G218:G225)</f>
        <v>0</v>
      </c>
      <c r="H226" s="147"/>
      <c r="I226" s="83">
        <f t="shared" ref="I226" si="105">SUM(I218:I225)</f>
        <v>0</v>
      </c>
      <c r="J226" s="154"/>
      <c r="K226" s="89">
        <f t="shared" ref="K226" si="106">SUM(K218:K225)</f>
        <v>0</v>
      </c>
      <c r="L226" s="161"/>
    </row>
    <row r="227" spans="1:12" x14ac:dyDescent="0.25">
      <c r="A227" s="4">
        <v>45312</v>
      </c>
      <c r="B227" s="5" t="str">
        <f t="shared" si="91"/>
        <v>S4 - 2024</v>
      </c>
      <c r="C227" s="5">
        <f t="shared" ref="C227:C235" si="107">MONTH(A227)</f>
        <v>1</v>
      </c>
      <c r="D227" s="5" t="str">
        <f t="shared" si="92"/>
        <v>T1 - 2024</v>
      </c>
      <c r="E227" s="5">
        <f>YEAR(A227)</f>
        <v>2024</v>
      </c>
      <c r="F227" s="14" t="s">
        <v>2</v>
      </c>
      <c r="G227" s="79"/>
      <c r="H227" s="141"/>
      <c r="I227" s="82"/>
      <c r="J227" s="148"/>
      <c r="K227" s="85"/>
      <c r="L227" s="155"/>
    </row>
    <row r="228" spans="1:12" x14ac:dyDescent="0.25">
      <c r="A228" s="6">
        <v>45312</v>
      </c>
      <c r="B228" s="7" t="str">
        <f t="shared" si="91"/>
        <v>S4 - 2024</v>
      </c>
      <c r="C228" s="7">
        <f t="shared" si="107"/>
        <v>1</v>
      </c>
      <c r="D228" s="7" t="str">
        <f t="shared" si="92"/>
        <v>T1 - 2024</v>
      </c>
      <c r="E228" s="7">
        <f t="shared" ref="E228:E235" si="108">YEAR(A228)</f>
        <v>2024</v>
      </c>
      <c r="F228" s="19" t="s">
        <v>3</v>
      </c>
      <c r="G228" s="74"/>
      <c r="H228" s="142"/>
      <c r="I228" s="75"/>
      <c r="J228" s="149"/>
      <c r="K228" s="86"/>
      <c r="L228" s="156"/>
    </row>
    <row r="229" spans="1:12" x14ac:dyDescent="0.25">
      <c r="A229" s="6">
        <v>45312</v>
      </c>
      <c r="B229" s="7" t="str">
        <f t="shared" si="91"/>
        <v>S4 - 2024</v>
      </c>
      <c r="C229" s="7">
        <f t="shared" si="107"/>
        <v>1</v>
      </c>
      <c r="D229" s="7" t="str">
        <f t="shared" si="92"/>
        <v>T1 - 2024</v>
      </c>
      <c r="E229" s="7">
        <f t="shared" si="108"/>
        <v>2024</v>
      </c>
      <c r="F229" s="128" t="s">
        <v>7</v>
      </c>
      <c r="G229" s="130"/>
      <c r="H229" s="143"/>
      <c r="I229" s="131"/>
      <c r="J229" s="150"/>
      <c r="K229" s="132"/>
      <c r="L229" s="157"/>
    </row>
    <row r="230" spans="1:12" x14ac:dyDescent="0.25">
      <c r="A230" s="6">
        <v>45312</v>
      </c>
      <c r="B230" s="7" t="str">
        <f t="shared" si="91"/>
        <v>S4 - 2024</v>
      </c>
      <c r="C230" s="7">
        <f t="shared" si="107"/>
        <v>1</v>
      </c>
      <c r="D230" s="7" t="str">
        <f t="shared" si="92"/>
        <v>T1 - 2024</v>
      </c>
      <c r="E230" s="7">
        <f t="shared" si="108"/>
        <v>2024</v>
      </c>
      <c r="F230" s="129" t="s">
        <v>8</v>
      </c>
      <c r="G230" s="133"/>
      <c r="H230" s="144"/>
      <c r="I230" s="134"/>
      <c r="J230" s="151"/>
      <c r="K230" s="135"/>
      <c r="L230" s="158"/>
    </row>
    <row r="231" spans="1:12" x14ac:dyDescent="0.25">
      <c r="A231" s="6">
        <v>45312</v>
      </c>
      <c r="B231" s="7" t="str">
        <f t="shared" si="91"/>
        <v>S4 - 2024</v>
      </c>
      <c r="C231" s="7">
        <f t="shared" si="107"/>
        <v>1</v>
      </c>
      <c r="D231" s="7" t="str">
        <f t="shared" si="92"/>
        <v>T1 - 2024</v>
      </c>
      <c r="E231" s="7">
        <f t="shared" si="108"/>
        <v>2024</v>
      </c>
      <c r="F231" s="21" t="s">
        <v>4</v>
      </c>
      <c r="G231" s="76"/>
      <c r="H231" s="145"/>
      <c r="I231" s="77"/>
      <c r="J231" s="152"/>
      <c r="K231" s="87"/>
      <c r="L231" s="159"/>
    </row>
    <row r="232" spans="1:12" x14ac:dyDescent="0.25">
      <c r="A232" s="6">
        <v>45312</v>
      </c>
      <c r="B232" s="7" t="str">
        <f t="shared" si="91"/>
        <v>S4 - 2024</v>
      </c>
      <c r="C232" s="7">
        <f t="shared" si="107"/>
        <v>1</v>
      </c>
      <c r="D232" s="7" t="str">
        <f t="shared" si="92"/>
        <v>T1 - 2024</v>
      </c>
      <c r="E232" s="7">
        <f t="shared" si="108"/>
        <v>2024</v>
      </c>
      <c r="F232" s="8" t="s">
        <v>5</v>
      </c>
      <c r="G232" s="72"/>
      <c r="H232" s="146"/>
      <c r="I232" s="73"/>
      <c r="J232" s="153"/>
      <c r="K232" s="88"/>
      <c r="L232" s="160"/>
    </row>
    <row r="233" spans="1:12" x14ac:dyDescent="0.25">
      <c r="A233" s="6">
        <v>45312</v>
      </c>
      <c r="B233" s="7" t="str">
        <f t="shared" si="91"/>
        <v>S4 - 2024</v>
      </c>
      <c r="C233" s="7">
        <f t="shared" si="107"/>
        <v>1</v>
      </c>
      <c r="D233" s="7" t="str">
        <f t="shared" si="92"/>
        <v>T1 - 2024</v>
      </c>
      <c r="E233" s="7">
        <f t="shared" si="108"/>
        <v>2024</v>
      </c>
      <c r="F233" s="8" t="s">
        <v>6</v>
      </c>
      <c r="G233" s="72"/>
      <c r="H233" s="146"/>
      <c r="I233" s="73"/>
      <c r="J233" s="153"/>
      <c r="K233" s="88"/>
      <c r="L233" s="160"/>
    </row>
    <row r="234" spans="1:12" x14ac:dyDescent="0.25">
      <c r="A234" s="6">
        <v>45312</v>
      </c>
      <c r="B234" s="7" t="str">
        <f t="shared" si="91"/>
        <v>S4 - 2024</v>
      </c>
      <c r="C234" s="7">
        <f t="shared" si="107"/>
        <v>1</v>
      </c>
      <c r="D234" s="7" t="str">
        <f t="shared" si="92"/>
        <v>T1 - 2024</v>
      </c>
      <c r="E234" s="7">
        <f t="shared" si="108"/>
        <v>2024</v>
      </c>
      <c r="F234" s="8" t="s">
        <v>1</v>
      </c>
      <c r="G234" s="72"/>
      <c r="H234" s="146"/>
      <c r="I234" s="73"/>
      <c r="J234" s="153"/>
      <c r="K234" s="88"/>
      <c r="L234" s="160"/>
    </row>
    <row r="235" spans="1:12" x14ac:dyDescent="0.25">
      <c r="A235" s="9">
        <v>45312</v>
      </c>
      <c r="B235" s="10" t="str">
        <f t="shared" si="91"/>
        <v>S4 - 2024</v>
      </c>
      <c r="C235" s="10">
        <f t="shared" si="107"/>
        <v>1</v>
      </c>
      <c r="D235" s="10" t="str">
        <f t="shared" si="92"/>
        <v>T1 - 2024</v>
      </c>
      <c r="E235" s="10">
        <f t="shared" si="108"/>
        <v>2024</v>
      </c>
      <c r="F235" s="11" t="s">
        <v>14</v>
      </c>
      <c r="G235" s="80">
        <f>SUM(G227:G234)</f>
        <v>0</v>
      </c>
      <c r="H235" s="147"/>
      <c r="I235" s="83">
        <f t="shared" ref="I235" si="109">SUM(I227:I234)</f>
        <v>0</v>
      </c>
      <c r="J235" s="154"/>
      <c r="K235" s="89">
        <f t="shared" ref="K235" si="110">SUM(K227:K234)</f>
        <v>0</v>
      </c>
      <c r="L235" s="161"/>
    </row>
    <row r="236" spans="1:12" x14ac:dyDescent="0.25">
      <c r="A236" s="4">
        <v>45313</v>
      </c>
      <c r="B236" s="5" t="str">
        <f t="shared" si="91"/>
        <v>S4 - 2024</v>
      </c>
      <c r="C236" s="5">
        <f t="shared" ref="C236:C244" si="111">MONTH(A236)</f>
        <v>1</v>
      </c>
      <c r="D236" s="5" t="str">
        <f t="shared" si="92"/>
        <v>T1 - 2024</v>
      </c>
      <c r="E236" s="5">
        <f>YEAR(A236)</f>
        <v>2024</v>
      </c>
      <c r="F236" s="14" t="s">
        <v>2</v>
      </c>
      <c r="G236" s="79"/>
      <c r="H236" s="141"/>
      <c r="I236" s="82"/>
      <c r="J236" s="148"/>
      <c r="K236" s="85"/>
      <c r="L236" s="155"/>
    </row>
    <row r="237" spans="1:12" x14ac:dyDescent="0.25">
      <c r="A237" s="6">
        <v>45313</v>
      </c>
      <c r="B237" s="7" t="str">
        <f t="shared" si="91"/>
        <v>S4 - 2024</v>
      </c>
      <c r="C237" s="7">
        <f t="shared" si="111"/>
        <v>1</v>
      </c>
      <c r="D237" s="7" t="str">
        <f t="shared" si="92"/>
        <v>T1 - 2024</v>
      </c>
      <c r="E237" s="7">
        <f t="shared" ref="E237:E244" si="112">YEAR(A237)</f>
        <v>2024</v>
      </c>
      <c r="F237" s="19" t="s">
        <v>3</v>
      </c>
      <c r="G237" s="74"/>
      <c r="H237" s="142"/>
      <c r="I237" s="75"/>
      <c r="J237" s="149"/>
      <c r="K237" s="86"/>
      <c r="L237" s="156"/>
    </row>
    <row r="238" spans="1:12" x14ac:dyDescent="0.25">
      <c r="A238" s="6">
        <v>45313</v>
      </c>
      <c r="B238" s="7" t="str">
        <f t="shared" si="91"/>
        <v>S4 - 2024</v>
      </c>
      <c r="C238" s="7">
        <f t="shared" si="111"/>
        <v>1</v>
      </c>
      <c r="D238" s="7" t="str">
        <f t="shared" si="92"/>
        <v>T1 - 2024</v>
      </c>
      <c r="E238" s="7">
        <f t="shared" si="112"/>
        <v>2024</v>
      </c>
      <c r="F238" s="128" t="s">
        <v>7</v>
      </c>
      <c r="G238" s="130"/>
      <c r="H238" s="143"/>
      <c r="I238" s="131"/>
      <c r="J238" s="150"/>
      <c r="K238" s="132"/>
      <c r="L238" s="157"/>
    </row>
    <row r="239" spans="1:12" x14ac:dyDescent="0.25">
      <c r="A239" s="6">
        <v>45313</v>
      </c>
      <c r="B239" s="7" t="str">
        <f t="shared" si="91"/>
        <v>S4 - 2024</v>
      </c>
      <c r="C239" s="7">
        <f t="shared" si="111"/>
        <v>1</v>
      </c>
      <c r="D239" s="7" t="str">
        <f t="shared" si="92"/>
        <v>T1 - 2024</v>
      </c>
      <c r="E239" s="7">
        <f t="shared" si="112"/>
        <v>2024</v>
      </c>
      <c r="F239" s="129" t="s">
        <v>8</v>
      </c>
      <c r="G239" s="133"/>
      <c r="H239" s="144"/>
      <c r="I239" s="134"/>
      <c r="J239" s="151"/>
      <c r="K239" s="135"/>
      <c r="L239" s="158"/>
    </row>
    <row r="240" spans="1:12" x14ac:dyDescent="0.25">
      <c r="A240" s="6">
        <v>45313</v>
      </c>
      <c r="B240" s="7" t="str">
        <f t="shared" si="91"/>
        <v>S4 - 2024</v>
      </c>
      <c r="C240" s="7">
        <f t="shared" si="111"/>
        <v>1</v>
      </c>
      <c r="D240" s="7" t="str">
        <f t="shared" si="92"/>
        <v>T1 - 2024</v>
      </c>
      <c r="E240" s="7">
        <f t="shared" si="112"/>
        <v>2024</v>
      </c>
      <c r="F240" s="21" t="s">
        <v>4</v>
      </c>
      <c r="G240" s="76"/>
      <c r="H240" s="145"/>
      <c r="I240" s="77"/>
      <c r="J240" s="152"/>
      <c r="K240" s="87"/>
      <c r="L240" s="159"/>
    </row>
    <row r="241" spans="1:12" x14ac:dyDescent="0.25">
      <c r="A241" s="6">
        <v>45313</v>
      </c>
      <c r="B241" s="7" t="str">
        <f t="shared" si="91"/>
        <v>S4 - 2024</v>
      </c>
      <c r="C241" s="7">
        <f t="shared" si="111"/>
        <v>1</v>
      </c>
      <c r="D241" s="7" t="str">
        <f t="shared" si="92"/>
        <v>T1 - 2024</v>
      </c>
      <c r="E241" s="7">
        <f t="shared" si="112"/>
        <v>2024</v>
      </c>
      <c r="F241" s="8" t="s">
        <v>5</v>
      </c>
      <c r="G241" s="72"/>
      <c r="H241" s="146"/>
      <c r="I241" s="73"/>
      <c r="J241" s="153"/>
      <c r="K241" s="88"/>
      <c r="L241" s="160"/>
    </row>
    <row r="242" spans="1:12" x14ac:dyDescent="0.25">
      <c r="A242" s="6">
        <v>45313</v>
      </c>
      <c r="B242" s="7" t="str">
        <f t="shared" si="91"/>
        <v>S4 - 2024</v>
      </c>
      <c r="C242" s="7">
        <f t="shared" si="111"/>
        <v>1</v>
      </c>
      <c r="D242" s="7" t="str">
        <f t="shared" si="92"/>
        <v>T1 - 2024</v>
      </c>
      <c r="E242" s="7">
        <f t="shared" si="112"/>
        <v>2024</v>
      </c>
      <c r="F242" s="8" t="s">
        <v>6</v>
      </c>
      <c r="G242" s="72"/>
      <c r="H242" s="146"/>
      <c r="I242" s="73"/>
      <c r="J242" s="153"/>
      <c r="K242" s="88"/>
      <c r="L242" s="160"/>
    </row>
    <row r="243" spans="1:12" x14ac:dyDescent="0.25">
      <c r="A243" s="6">
        <v>45313</v>
      </c>
      <c r="B243" s="7" t="str">
        <f t="shared" si="91"/>
        <v>S4 - 2024</v>
      </c>
      <c r="C243" s="7">
        <f t="shared" si="111"/>
        <v>1</v>
      </c>
      <c r="D243" s="7" t="str">
        <f t="shared" si="92"/>
        <v>T1 - 2024</v>
      </c>
      <c r="E243" s="7">
        <f t="shared" si="112"/>
        <v>2024</v>
      </c>
      <c r="F243" s="8" t="s">
        <v>1</v>
      </c>
      <c r="G243" s="72"/>
      <c r="H243" s="146"/>
      <c r="I243" s="73"/>
      <c r="J243" s="153"/>
      <c r="K243" s="88"/>
      <c r="L243" s="160"/>
    </row>
    <row r="244" spans="1:12" x14ac:dyDescent="0.25">
      <c r="A244" s="9">
        <v>45313</v>
      </c>
      <c r="B244" s="10" t="str">
        <f t="shared" si="91"/>
        <v>S4 - 2024</v>
      </c>
      <c r="C244" s="10">
        <f t="shared" si="111"/>
        <v>1</v>
      </c>
      <c r="D244" s="10" t="str">
        <f t="shared" si="92"/>
        <v>T1 - 2024</v>
      </c>
      <c r="E244" s="10">
        <f t="shared" si="112"/>
        <v>2024</v>
      </c>
      <c r="F244" s="11" t="s">
        <v>14</v>
      </c>
      <c r="G244" s="80">
        <f>SUM(G236:G243)</f>
        <v>0</v>
      </c>
      <c r="H244" s="147"/>
      <c r="I244" s="83">
        <f t="shared" ref="I244" si="113">SUM(I236:I243)</f>
        <v>0</v>
      </c>
      <c r="J244" s="154"/>
      <c r="K244" s="89">
        <f t="shared" ref="K244" si="114">SUM(K236:K243)</f>
        <v>0</v>
      </c>
      <c r="L244" s="161"/>
    </row>
    <row r="245" spans="1:12" x14ac:dyDescent="0.25">
      <c r="A245" s="4">
        <v>45314</v>
      </c>
      <c r="B245" s="5" t="str">
        <f t="shared" si="91"/>
        <v>S4 - 2024</v>
      </c>
      <c r="C245" s="5">
        <f t="shared" ref="C245:C253" si="115">MONTH(A245)</f>
        <v>1</v>
      </c>
      <c r="D245" s="5" t="str">
        <f t="shared" si="92"/>
        <v>T1 - 2024</v>
      </c>
      <c r="E245" s="5">
        <f>YEAR(A245)</f>
        <v>2024</v>
      </c>
      <c r="F245" s="14" t="s">
        <v>2</v>
      </c>
      <c r="G245" s="79"/>
      <c r="H245" s="141"/>
      <c r="I245" s="82"/>
      <c r="J245" s="148"/>
      <c r="K245" s="85"/>
      <c r="L245" s="155"/>
    </row>
    <row r="246" spans="1:12" x14ac:dyDescent="0.25">
      <c r="A246" s="6">
        <v>45314</v>
      </c>
      <c r="B246" s="7" t="str">
        <f t="shared" si="91"/>
        <v>S4 - 2024</v>
      </c>
      <c r="C246" s="7">
        <f t="shared" si="115"/>
        <v>1</v>
      </c>
      <c r="D246" s="7" t="str">
        <f t="shared" si="92"/>
        <v>T1 - 2024</v>
      </c>
      <c r="E246" s="7">
        <f t="shared" ref="E246:E253" si="116">YEAR(A246)</f>
        <v>2024</v>
      </c>
      <c r="F246" s="19" t="s">
        <v>3</v>
      </c>
      <c r="G246" s="74"/>
      <c r="H246" s="142"/>
      <c r="I246" s="75"/>
      <c r="J246" s="149"/>
      <c r="K246" s="86"/>
      <c r="L246" s="156"/>
    </row>
    <row r="247" spans="1:12" x14ac:dyDescent="0.25">
      <c r="A247" s="6">
        <v>45314</v>
      </c>
      <c r="B247" s="7" t="str">
        <f t="shared" si="91"/>
        <v>S4 - 2024</v>
      </c>
      <c r="C247" s="7">
        <f t="shared" si="115"/>
        <v>1</v>
      </c>
      <c r="D247" s="7" t="str">
        <f t="shared" si="92"/>
        <v>T1 - 2024</v>
      </c>
      <c r="E247" s="7">
        <f t="shared" si="116"/>
        <v>2024</v>
      </c>
      <c r="F247" s="128" t="s">
        <v>7</v>
      </c>
      <c r="G247" s="130"/>
      <c r="H247" s="143"/>
      <c r="I247" s="131"/>
      <c r="J247" s="150"/>
      <c r="K247" s="132"/>
      <c r="L247" s="157"/>
    </row>
    <row r="248" spans="1:12" x14ac:dyDescent="0.25">
      <c r="A248" s="6">
        <v>45314</v>
      </c>
      <c r="B248" s="7" t="str">
        <f t="shared" si="91"/>
        <v>S4 - 2024</v>
      </c>
      <c r="C248" s="7">
        <f t="shared" si="115"/>
        <v>1</v>
      </c>
      <c r="D248" s="7" t="str">
        <f t="shared" si="92"/>
        <v>T1 - 2024</v>
      </c>
      <c r="E248" s="7">
        <f t="shared" si="116"/>
        <v>2024</v>
      </c>
      <c r="F248" s="129" t="s">
        <v>8</v>
      </c>
      <c r="G248" s="133"/>
      <c r="H248" s="144"/>
      <c r="I248" s="134"/>
      <c r="J248" s="151"/>
      <c r="K248" s="135"/>
      <c r="L248" s="158"/>
    </row>
    <row r="249" spans="1:12" x14ac:dyDescent="0.25">
      <c r="A249" s="6">
        <v>45314</v>
      </c>
      <c r="B249" s="7" t="str">
        <f t="shared" si="91"/>
        <v>S4 - 2024</v>
      </c>
      <c r="C249" s="7">
        <f t="shared" si="115"/>
        <v>1</v>
      </c>
      <c r="D249" s="7" t="str">
        <f t="shared" si="92"/>
        <v>T1 - 2024</v>
      </c>
      <c r="E249" s="7">
        <f t="shared" si="116"/>
        <v>2024</v>
      </c>
      <c r="F249" s="21" t="s">
        <v>4</v>
      </c>
      <c r="G249" s="76"/>
      <c r="H249" s="145"/>
      <c r="I249" s="77"/>
      <c r="J249" s="152"/>
      <c r="K249" s="87"/>
      <c r="L249" s="159"/>
    </row>
    <row r="250" spans="1:12" x14ac:dyDescent="0.25">
      <c r="A250" s="6">
        <v>45314</v>
      </c>
      <c r="B250" s="7" t="str">
        <f t="shared" si="91"/>
        <v>S4 - 2024</v>
      </c>
      <c r="C250" s="7">
        <f t="shared" si="115"/>
        <v>1</v>
      </c>
      <c r="D250" s="7" t="str">
        <f t="shared" si="92"/>
        <v>T1 - 2024</v>
      </c>
      <c r="E250" s="7">
        <f t="shared" si="116"/>
        <v>2024</v>
      </c>
      <c r="F250" s="8" t="s">
        <v>5</v>
      </c>
      <c r="G250" s="72"/>
      <c r="H250" s="146"/>
      <c r="I250" s="73"/>
      <c r="J250" s="153"/>
      <c r="K250" s="88"/>
      <c r="L250" s="160"/>
    </row>
    <row r="251" spans="1:12" x14ac:dyDescent="0.25">
      <c r="A251" s="6">
        <v>45314</v>
      </c>
      <c r="B251" s="7" t="str">
        <f t="shared" si="91"/>
        <v>S4 - 2024</v>
      </c>
      <c r="C251" s="7">
        <f t="shared" si="115"/>
        <v>1</v>
      </c>
      <c r="D251" s="7" t="str">
        <f t="shared" si="92"/>
        <v>T1 - 2024</v>
      </c>
      <c r="E251" s="7">
        <f t="shared" si="116"/>
        <v>2024</v>
      </c>
      <c r="F251" s="8" t="s">
        <v>6</v>
      </c>
      <c r="G251" s="72"/>
      <c r="H251" s="146"/>
      <c r="I251" s="73"/>
      <c r="J251" s="153"/>
      <c r="K251" s="88"/>
      <c r="L251" s="160"/>
    </row>
    <row r="252" spans="1:12" x14ac:dyDescent="0.25">
      <c r="A252" s="6">
        <v>45314</v>
      </c>
      <c r="B252" s="7" t="str">
        <f t="shared" si="91"/>
        <v>S4 - 2024</v>
      </c>
      <c r="C252" s="7">
        <f t="shared" si="115"/>
        <v>1</v>
      </c>
      <c r="D252" s="7" t="str">
        <f t="shared" si="92"/>
        <v>T1 - 2024</v>
      </c>
      <c r="E252" s="7">
        <f t="shared" si="116"/>
        <v>2024</v>
      </c>
      <c r="F252" s="8" t="s">
        <v>1</v>
      </c>
      <c r="G252" s="72"/>
      <c r="H252" s="146"/>
      <c r="I252" s="73"/>
      <c r="J252" s="153"/>
      <c r="K252" s="88"/>
      <c r="L252" s="160"/>
    </row>
    <row r="253" spans="1:12" x14ac:dyDescent="0.25">
      <c r="A253" s="9">
        <v>45314</v>
      </c>
      <c r="B253" s="10" t="str">
        <f t="shared" si="91"/>
        <v>S4 - 2024</v>
      </c>
      <c r="C253" s="10">
        <f t="shared" si="115"/>
        <v>1</v>
      </c>
      <c r="D253" s="10" t="str">
        <f t="shared" si="92"/>
        <v>T1 - 2024</v>
      </c>
      <c r="E253" s="10">
        <f t="shared" si="116"/>
        <v>2024</v>
      </c>
      <c r="F253" s="11" t="s">
        <v>14</v>
      </c>
      <c r="G253" s="80">
        <f>SUM(G245:G252)</f>
        <v>0</v>
      </c>
      <c r="H253" s="147"/>
      <c r="I253" s="83">
        <f t="shared" ref="I253" si="117">SUM(I245:I252)</f>
        <v>0</v>
      </c>
      <c r="J253" s="154"/>
      <c r="K253" s="89">
        <f t="shared" ref="K253" si="118">SUM(K245:K252)</f>
        <v>0</v>
      </c>
      <c r="L253" s="161"/>
    </row>
    <row r="254" spans="1:12" x14ac:dyDescent="0.25">
      <c r="A254" s="4">
        <v>45315</v>
      </c>
      <c r="B254" s="5" t="str">
        <f t="shared" si="91"/>
        <v>S5 - 2024</v>
      </c>
      <c r="C254" s="5">
        <f t="shared" ref="C254:C262" si="119">MONTH(A254)</f>
        <v>1</v>
      </c>
      <c r="D254" s="5" t="str">
        <f t="shared" si="92"/>
        <v>T1 - 2024</v>
      </c>
      <c r="E254" s="5">
        <f>YEAR(A254)</f>
        <v>2024</v>
      </c>
      <c r="F254" s="14" t="s">
        <v>2</v>
      </c>
      <c r="G254" s="79"/>
      <c r="H254" s="141"/>
      <c r="I254" s="82"/>
      <c r="J254" s="148"/>
      <c r="K254" s="85"/>
      <c r="L254" s="155"/>
    </row>
    <row r="255" spans="1:12" x14ac:dyDescent="0.25">
      <c r="A255" s="6">
        <v>45315</v>
      </c>
      <c r="B255" s="7" t="str">
        <f t="shared" si="91"/>
        <v>S5 - 2024</v>
      </c>
      <c r="C255" s="7">
        <f t="shared" si="119"/>
        <v>1</v>
      </c>
      <c r="D255" s="7" t="str">
        <f t="shared" si="92"/>
        <v>T1 - 2024</v>
      </c>
      <c r="E255" s="7">
        <f t="shared" ref="E255:E262" si="120">YEAR(A255)</f>
        <v>2024</v>
      </c>
      <c r="F255" s="19" t="s">
        <v>3</v>
      </c>
      <c r="G255" s="74"/>
      <c r="H255" s="142"/>
      <c r="I255" s="75"/>
      <c r="J255" s="149"/>
      <c r="K255" s="86"/>
      <c r="L255" s="156"/>
    </row>
    <row r="256" spans="1:12" x14ac:dyDescent="0.25">
      <c r="A256" s="6">
        <v>45315</v>
      </c>
      <c r="B256" s="7" t="str">
        <f t="shared" si="91"/>
        <v>S5 - 2024</v>
      </c>
      <c r="C256" s="7">
        <f t="shared" si="119"/>
        <v>1</v>
      </c>
      <c r="D256" s="7" t="str">
        <f t="shared" si="92"/>
        <v>T1 - 2024</v>
      </c>
      <c r="E256" s="7">
        <f t="shared" si="120"/>
        <v>2024</v>
      </c>
      <c r="F256" s="128" t="s">
        <v>7</v>
      </c>
      <c r="G256" s="130"/>
      <c r="H256" s="143"/>
      <c r="I256" s="131"/>
      <c r="J256" s="150"/>
      <c r="K256" s="132"/>
      <c r="L256" s="157"/>
    </row>
    <row r="257" spans="1:12" x14ac:dyDescent="0.25">
      <c r="A257" s="6">
        <v>45315</v>
      </c>
      <c r="B257" s="7" t="str">
        <f t="shared" si="91"/>
        <v>S5 - 2024</v>
      </c>
      <c r="C257" s="7">
        <f t="shared" si="119"/>
        <v>1</v>
      </c>
      <c r="D257" s="7" t="str">
        <f t="shared" si="92"/>
        <v>T1 - 2024</v>
      </c>
      <c r="E257" s="7">
        <f t="shared" si="120"/>
        <v>2024</v>
      </c>
      <c r="F257" s="129" t="s">
        <v>8</v>
      </c>
      <c r="G257" s="133"/>
      <c r="H257" s="144"/>
      <c r="I257" s="134"/>
      <c r="J257" s="151"/>
      <c r="K257" s="135"/>
      <c r="L257" s="158"/>
    </row>
    <row r="258" spans="1:12" x14ac:dyDescent="0.25">
      <c r="A258" s="6">
        <v>45315</v>
      </c>
      <c r="B258" s="7" t="str">
        <f t="shared" ref="B258:B321" si="121">"S"&amp;WEEKNUM($A258,13)&amp;" - "&amp;YEAR($A258)</f>
        <v>S5 - 2024</v>
      </c>
      <c r="C258" s="7">
        <f t="shared" si="119"/>
        <v>1</v>
      </c>
      <c r="D258" s="7" t="str">
        <f t="shared" si="92"/>
        <v>T1 - 2024</v>
      </c>
      <c r="E258" s="7">
        <f t="shared" si="120"/>
        <v>2024</v>
      </c>
      <c r="F258" s="21" t="s">
        <v>4</v>
      </c>
      <c r="G258" s="76"/>
      <c r="H258" s="145"/>
      <c r="I258" s="77"/>
      <c r="J258" s="152"/>
      <c r="K258" s="87"/>
      <c r="L258" s="159"/>
    </row>
    <row r="259" spans="1:12" x14ac:dyDescent="0.25">
      <c r="A259" s="6">
        <v>45315</v>
      </c>
      <c r="B259" s="7" t="str">
        <f t="shared" si="121"/>
        <v>S5 - 2024</v>
      </c>
      <c r="C259" s="7">
        <f t="shared" si="119"/>
        <v>1</v>
      </c>
      <c r="D259" s="7" t="str">
        <f t="shared" ref="D259:D322" si="122">IF(OR(MONTH(A259)=1,MONTH(A259)=2,MONTH(A259)=3),"T1 - "&amp;E259,IF(OR(MONTH(A259)=4,MONTH(A259)=5,MONTH(A259)=6),"T2 - "&amp;E259,IF(OR(MONTH(A259)=7,MONTH(A259)=8,MONTH(A259)=9),"T3 - "&amp;E259,"T4 - "&amp;E259)))</f>
        <v>T1 - 2024</v>
      </c>
      <c r="E259" s="7">
        <f t="shared" si="120"/>
        <v>2024</v>
      </c>
      <c r="F259" s="8" t="s">
        <v>5</v>
      </c>
      <c r="G259" s="72"/>
      <c r="H259" s="146"/>
      <c r="I259" s="73"/>
      <c r="J259" s="153"/>
      <c r="K259" s="88"/>
      <c r="L259" s="160"/>
    </row>
    <row r="260" spans="1:12" x14ac:dyDescent="0.25">
      <c r="A260" s="6">
        <v>45315</v>
      </c>
      <c r="B260" s="7" t="str">
        <f t="shared" si="121"/>
        <v>S5 - 2024</v>
      </c>
      <c r="C260" s="7">
        <f t="shared" si="119"/>
        <v>1</v>
      </c>
      <c r="D260" s="7" t="str">
        <f t="shared" si="122"/>
        <v>T1 - 2024</v>
      </c>
      <c r="E260" s="7">
        <f t="shared" si="120"/>
        <v>2024</v>
      </c>
      <c r="F260" s="8" t="s">
        <v>6</v>
      </c>
      <c r="G260" s="72"/>
      <c r="H260" s="146"/>
      <c r="I260" s="73"/>
      <c r="J260" s="153"/>
      <c r="K260" s="88"/>
      <c r="L260" s="160"/>
    </row>
    <row r="261" spans="1:12" x14ac:dyDescent="0.25">
      <c r="A261" s="6">
        <v>45315</v>
      </c>
      <c r="B261" s="7" t="str">
        <f t="shared" si="121"/>
        <v>S5 - 2024</v>
      </c>
      <c r="C261" s="7">
        <f t="shared" si="119"/>
        <v>1</v>
      </c>
      <c r="D261" s="7" t="str">
        <f t="shared" si="122"/>
        <v>T1 - 2024</v>
      </c>
      <c r="E261" s="7">
        <f t="shared" si="120"/>
        <v>2024</v>
      </c>
      <c r="F261" s="8" t="s">
        <v>1</v>
      </c>
      <c r="G261" s="72"/>
      <c r="H261" s="146"/>
      <c r="I261" s="73"/>
      <c r="J261" s="153"/>
      <c r="K261" s="88"/>
      <c r="L261" s="160"/>
    </row>
    <row r="262" spans="1:12" x14ac:dyDescent="0.25">
      <c r="A262" s="9">
        <v>45315</v>
      </c>
      <c r="B262" s="10" t="str">
        <f t="shared" si="121"/>
        <v>S5 - 2024</v>
      </c>
      <c r="C262" s="10">
        <f t="shared" si="119"/>
        <v>1</v>
      </c>
      <c r="D262" s="10" t="str">
        <f t="shared" si="122"/>
        <v>T1 - 2024</v>
      </c>
      <c r="E262" s="10">
        <f t="shared" si="120"/>
        <v>2024</v>
      </c>
      <c r="F262" s="11" t="s">
        <v>14</v>
      </c>
      <c r="G262" s="80">
        <f>SUM(G254:G261)</f>
        <v>0</v>
      </c>
      <c r="H262" s="147"/>
      <c r="I262" s="83">
        <f t="shared" ref="I262" si="123">SUM(I254:I261)</f>
        <v>0</v>
      </c>
      <c r="J262" s="154"/>
      <c r="K262" s="89">
        <f t="shared" ref="K262" si="124">SUM(K254:K261)</f>
        <v>0</v>
      </c>
      <c r="L262" s="161"/>
    </row>
    <row r="263" spans="1:12" x14ac:dyDescent="0.25">
      <c r="A263" s="4">
        <v>45316</v>
      </c>
      <c r="B263" s="5" t="str">
        <f t="shared" si="121"/>
        <v>S5 - 2024</v>
      </c>
      <c r="C263" s="5">
        <f t="shared" ref="C263:C271" si="125">MONTH(A263)</f>
        <v>1</v>
      </c>
      <c r="D263" s="5" t="str">
        <f t="shared" si="122"/>
        <v>T1 - 2024</v>
      </c>
      <c r="E263" s="5">
        <f>YEAR(A263)</f>
        <v>2024</v>
      </c>
      <c r="F263" s="14" t="s">
        <v>2</v>
      </c>
      <c r="G263" s="79"/>
      <c r="H263" s="141"/>
      <c r="I263" s="82"/>
      <c r="J263" s="148"/>
      <c r="K263" s="85"/>
      <c r="L263" s="155"/>
    </row>
    <row r="264" spans="1:12" x14ac:dyDescent="0.25">
      <c r="A264" s="6">
        <v>45316</v>
      </c>
      <c r="B264" s="7" t="str">
        <f t="shared" si="121"/>
        <v>S5 - 2024</v>
      </c>
      <c r="C264" s="7">
        <f t="shared" si="125"/>
        <v>1</v>
      </c>
      <c r="D264" s="7" t="str">
        <f t="shared" si="122"/>
        <v>T1 - 2024</v>
      </c>
      <c r="E264" s="7">
        <f t="shared" ref="E264:E271" si="126">YEAR(A264)</f>
        <v>2024</v>
      </c>
      <c r="F264" s="19" t="s">
        <v>3</v>
      </c>
      <c r="G264" s="74"/>
      <c r="H264" s="142"/>
      <c r="I264" s="75"/>
      <c r="J264" s="149"/>
      <c r="K264" s="86"/>
      <c r="L264" s="156"/>
    </row>
    <row r="265" spans="1:12" x14ac:dyDescent="0.25">
      <c r="A265" s="6">
        <v>45316</v>
      </c>
      <c r="B265" s="7" t="str">
        <f t="shared" si="121"/>
        <v>S5 - 2024</v>
      </c>
      <c r="C265" s="7">
        <f t="shared" si="125"/>
        <v>1</v>
      </c>
      <c r="D265" s="7" t="str">
        <f t="shared" si="122"/>
        <v>T1 - 2024</v>
      </c>
      <c r="E265" s="7">
        <f t="shared" si="126"/>
        <v>2024</v>
      </c>
      <c r="F265" s="128" t="s">
        <v>7</v>
      </c>
      <c r="G265" s="130"/>
      <c r="H265" s="143"/>
      <c r="I265" s="131"/>
      <c r="J265" s="150"/>
      <c r="K265" s="132"/>
      <c r="L265" s="157"/>
    </row>
    <row r="266" spans="1:12" x14ac:dyDescent="0.25">
      <c r="A266" s="6">
        <v>45316</v>
      </c>
      <c r="B266" s="7" t="str">
        <f t="shared" si="121"/>
        <v>S5 - 2024</v>
      </c>
      <c r="C266" s="7">
        <f t="shared" si="125"/>
        <v>1</v>
      </c>
      <c r="D266" s="7" t="str">
        <f t="shared" si="122"/>
        <v>T1 - 2024</v>
      </c>
      <c r="E266" s="7">
        <f t="shared" si="126"/>
        <v>2024</v>
      </c>
      <c r="F266" s="129" t="s">
        <v>8</v>
      </c>
      <c r="G266" s="133"/>
      <c r="H266" s="144"/>
      <c r="I266" s="134"/>
      <c r="J266" s="151"/>
      <c r="K266" s="135"/>
      <c r="L266" s="158"/>
    </row>
    <row r="267" spans="1:12" x14ac:dyDescent="0.25">
      <c r="A267" s="6">
        <v>45316</v>
      </c>
      <c r="B267" s="7" t="str">
        <f t="shared" si="121"/>
        <v>S5 - 2024</v>
      </c>
      <c r="C267" s="7">
        <f t="shared" si="125"/>
        <v>1</v>
      </c>
      <c r="D267" s="7" t="str">
        <f t="shared" si="122"/>
        <v>T1 - 2024</v>
      </c>
      <c r="E267" s="7">
        <f t="shared" si="126"/>
        <v>2024</v>
      </c>
      <c r="F267" s="21" t="s">
        <v>4</v>
      </c>
      <c r="G267" s="76"/>
      <c r="H267" s="145"/>
      <c r="I267" s="77"/>
      <c r="J267" s="152"/>
      <c r="K267" s="87"/>
      <c r="L267" s="159"/>
    </row>
    <row r="268" spans="1:12" x14ac:dyDescent="0.25">
      <c r="A268" s="6">
        <v>45316</v>
      </c>
      <c r="B268" s="7" t="str">
        <f t="shared" si="121"/>
        <v>S5 - 2024</v>
      </c>
      <c r="C268" s="7">
        <f t="shared" si="125"/>
        <v>1</v>
      </c>
      <c r="D268" s="7" t="str">
        <f t="shared" si="122"/>
        <v>T1 - 2024</v>
      </c>
      <c r="E268" s="7">
        <f t="shared" si="126"/>
        <v>2024</v>
      </c>
      <c r="F268" s="8" t="s">
        <v>5</v>
      </c>
      <c r="G268" s="72"/>
      <c r="H268" s="146"/>
      <c r="I268" s="73"/>
      <c r="J268" s="153"/>
      <c r="K268" s="88"/>
      <c r="L268" s="160"/>
    </row>
    <row r="269" spans="1:12" x14ac:dyDescent="0.25">
      <c r="A269" s="6">
        <v>45316</v>
      </c>
      <c r="B269" s="7" t="str">
        <f t="shared" si="121"/>
        <v>S5 - 2024</v>
      </c>
      <c r="C269" s="7">
        <f t="shared" si="125"/>
        <v>1</v>
      </c>
      <c r="D269" s="7" t="str">
        <f t="shared" si="122"/>
        <v>T1 - 2024</v>
      </c>
      <c r="E269" s="7">
        <f t="shared" si="126"/>
        <v>2024</v>
      </c>
      <c r="F269" s="8" t="s">
        <v>6</v>
      </c>
      <c r="G269" s="72"/>
      <c r="H269" s="146"/>
      <c r="I269" s="73"/>
      <c r="J269" s="153"/>
      <c r="K269" s="88"/>
      <c r="L269" s="160"/>
    </row>
    <row r="270" spans="1:12" x14ac:dyDescent="0.25">
      <c r="A270" s="6">
        <v>45316</v>
      </c>
      <c r="B270" s="7" t="str">
        <f t="shared" si="121"/>
        <v>S5 - 2024</v>
      </c>
      <c r="C270" s="7">
        <f t="shared" si="125"/>
        <v>1</v>
      </c>
      <c r="D270" s="7" t="str">
        <f t="shared" si="122"/>
        <v>T1 - 2024</v>
      </c>
      <c r="E270" s="7">
        <f t="shared" si="126"/>
        <v>2024</v>
      </c>
      <c r="F270" s="8" t="s">
        <v>1</v>
      </c>
      <c r="G270" s="72"/>
      <c r="H270" s="146"/>
      <c r="I270" s="73"/>
      <c r="J270" s="153"/>
      <c r="K270" s="88"/>
      <c r="L270" s="160"/>
    </row>
    <row r="271" spans="1:12" x14ac:dyDescent="0.25">
      <c r="A271" s="9">
        <v>45316</v>
      </c>
      <c r="B271" s="10" t="str">
        <f t="shared" si="121"/>
        <v>S5 - 2024</v>
      </c>
      <c r="C271" s="10">
        <f t="shared" si="125"/>
        <v>1</v>
      </c>
      <c r="D271" s="10" t="str">
        <f t="shared" si="122"/>
        <v>T1 - 2024</v>
      </c>
      <c r="E271" s="10">
        <f t="shared" si="126"/>
        <v>2024</v>
      </c>
      <c r="F271" s="11" t="s">
        <v>14</v>
      </c>
      <c r="G271" s="80">
        <f>SUM(G263:G270)</f>
        <v>0</v>
      </c>
      <c r="H271" s="147"/>
      <c r="I271" s="83">
        <f t="shared" ref="I271" si="127">SUM(I263:I270)</f>
        <v>0</v>
      </c>
      <c r="J271" s="154"/>
      <c r="K271" s="89">
        <f t="shared" ref="K271" si="128">SUM(K263:K270)</f>
        <v>0</v>
      </c>
      <c r="L271" s="161"/>
    </row>
    <row r="272" spans="1:12" x14ac:dyDescent="0.25">
      <c r="A272" s="4">
        <v>45317</v>
      </c>
      <c r="B272" s="5" t="str">
        <f t="shared" si="121"/>
        <v>S5 - 2024</v>
      </c>
      <c r="C272" s="5">
        <f t="shared" ref="C272:C280" si="129">MONTH(A272)</f>
        <v>1</v>
      </c>
      <c r="D272" s="5" t="str">
        <f t="shared" si="122"/>
        <v>T1 - 2024</v>
      </c>
      <c r="E272" s="5">
        <f>YEAR(A272)</f>
        <v>2024</v>
      </c>
      <c r="F272" s="14" t="s">
        <v>2</v>
      </c>
      <c r="G272" s="79"/>
      <c r="H272" s="141"/>
      <c r="I272" s="82"/>
      <c r="J272" s="148"/>
      <c r="K272" s="85"/>
      <c r="L272" s="155"/>
    </row>
    <row r="273" spans="1:12" x14ac:dyDescent="0.25">
      <c r="A273" s="6">
        <v>45317</v>
      </c>
      <c r="B273" s="7" t="str">
        <f t="shared" si="121"/>
        <v>S5 - 2024</v>
      </c>
      <c r="C273" s="7">
        <f t="shared" si="129"/>
        <v>1</v>
      </c>
      <c r="D273" s="7" t="str">
        <f t="shared" si="122"/>
        <v>T1 - 2024</v>
      </c>
      <c r="E273" s="7">
        <f t="shared" ref="E273:E280" si="130">YEAR(A273)</f>
        <v>2024</v>
      </c>
      <c r="F273" s="19" t="s">
        <v>3</v>
      </c>
      <c r="G273" s="74"/>
      <c r="H273" s="142"/>
      <c r="I273" s="75"/>
      <c r="J273" s="149"/>
      <c r="K273" s="86"/>
      <c r="L273" s="156"/>
    </row>
    <row r="274" spans="1:12" x14ac:dyDescent="0.25">
      <c r="A274" s="6">
        <v>45317</v>
      </c>
      <c r="B274" s="7" t="str">
        <f t="shared" si="121"/>
        <v>S5 - 2024</v>
      </c>
      <c r="C274" s="7">
        <f t="shared" si="129"/>
        <v>1</v>
      </c>
      <c r="D274" s="7" t="str">
        <f t="shared" si="122"/>
        <v>T1 - 2024</v>
      </c>
      <c r="E274" s="7">
        <f t="shared" si="130"/>
        <v>2024</v>
      </c>
      <c r="F274" s="128" t="s">
        <v>7</v>
      </c>
      <c r="G274" s="130"/>
      <c r="H274" s="143"/>
      <c r="I274" s="131"/>
      <c r="J274" s="150"/>
      <c r="K274" s="132"/>
      <c r="L274" s="157"/>
    </row>
    <row r="275" spans="1:12" x14ac:dyDescent="0.25">
      <c r="A275" s="6">
        <v>45317</v>
      </c>
      <c r="B275" s="7" t="str">
        <f t="shared" si="121"/>
        <v>S5 - 2024</v>
      </c>
      <c r="C275" s="7">
        <f t="shared" si="129"/>
        <v>1</v>
      </c>
      <c r="D275" s="7" t="str">
        <f t="shared" si="122"/>
        <v>T1 - 2024</v>
      </c>
      <c r="E275" s="7">
        <f t="shared" si="130"/>
        <v>2024</v>
      </c>
      <c r="F275" s="129" t="s">
        <v>8</v>
      </c>
      <c r="G275" s="133"/>
      <c r="H275" s="144"/>
      <c r="I275" s="134"/>
      <c r="J275" s="151"/>
      <c r="K275" s="135"/>
      <c r="L275" s="158"/>
    </row>
    <row r="276" spans="1:12" x14ac:dyDescent="0.25">
      <c r="A276" s="6">
        <v>45317</v>
      </c>
      <c r="B276" s="7" t="str">
        <f t="shared" si="121"/>
        <v>S5 - 2024</v>
      </c>
      <c r="C276" s="7">
        <f t="shared" si="129"/>
        <v>1</v>
      </c>
      <c r="D276" s="7" t="str">
        <f t="shared" si="122"/>
        <v>T1 - 2024</v>
      </c>
      <c r="E276" s="7">
        <f t="shared" si="130"/>
        <v>2024</v>
      </c>
      <c r="F276" s="21" t="s">
        <v>4</v>
      </c>
      <c r="G276" s="76"/>
      <c r="H276" s="145"/>
      <c r="I276" s="77"/>
      <c r="J276" s="152"/>
      <c r="K276" s="87"/>
      <c r="L276" s="159"/>
    </row>
    <row r="277" spans="1:12" x14ac:dyDescent="0.25">
      <c r="A277" s="6">
        <v>45317</v>
      </c>
      <c r="B277" s="7" t="str">
        <f t="shared" si="121"/>
        <v>S5 - 2024</v>
      </c>
      <c r="C277" s="7">
        <f t="shared" si="129"/>
        <v>1</v>
      </c>
      <c r="D277" s="7" t="str">
        <f t="shared" si="122"/>
        <v>T1 - 2024</v>
      </c>
      <c r="E277" s="7">
        <f t="shared" si="130"/>
        <v>2024</v>
      </c>
      <c r="F277" s="8" t="s">
        <v>5</v>
      </c>
      <c r="G277" s="72"/>
      <c r="H277" s="146"/>
      <c r="I277" s="73"/>
      <c r="J277" s="153"/>
      <c r="K277" s="88"/>
      <c r="L277" s="160"/>
    </row>
    <row r="278" spans="1:12" x14ac:dyDescent="0.25">
      <c r="A278" s="6">
        <v>45317</v>
      </c>
      <c r="B278" s="7" t="str">
        <f t="shared" si="121"/>
        <v>S5 - 2024</v>
      </c>
      <c r="C278" s="7">
        <f t="shared" si="129"/>
        <v>1</v>
      </c>
      <c r="D278" s="7" t="str">
        <f t="shared" si="122"/>
        <v>T1 - 2024</v>
      </c>
      <c r="E278" s="7">
        <f t="shared" si="130"/>
        <v>2024</v>
      </c>
      <c r="F278" s="8" t="s">
        <v>6</v>
      </c>
      <c r="G278" s="72"/>
      <c r="H278" s="146"/>
      <c r="I278" s="73"/>
      <c r="J278" s="153"/>
      <c r="K278" s="88"/>
      <c r="L278" s="160"/>
    </row>
    <row r="279" spans="1:12" x14ac:dyDescent="0.25">
      <c r="A279" s="6">
        <v>45317</v>
      </c>
      <c r="B279" s="7" t="str">
        <f t="shared" si="121"/>
        <v>S5 - 2024</v>
      </c>
      <c r="C279" s="7">
        <f t="shared" si="129"/>
        <v>1</v>
      </c>
      <c r="D279" s="7" t="str">
        <f t="shared" si="122"/>
        <v>T1 - 2024</v>
      </c>
      <c r="E279" s="7">
        <f t="shared" si="130"/>
        <v>2024</v>
      </c>
      <c r="F279" s="8" t="s">
        <v>1</v>
      </c>
      <c r="G279" s="72"/>
      <c r="H279" s="146"/>
      <c r="I279" s="73"/>
      <c r="J279" s="153"/>
      <c r="K279" s="88"/>
      <c r="L279" s="160"/>
    </row>
    <row r="280" spans="1:12" x14ac:dyDescent="0.25">
      <c r="A280" s="9">
        <v>45317</v>
      </c>
      <c r="B280" s="10" t="str">
        <f t="shared" si="121"/>
        <v>S5 - 2024</v>
      </c>
      <c r="C280" s="10">
        <f t="shared" si="129"/>
        <v>1</v>
      </c>
      <c r="D280" s="10" t="str">
        <f t="shared" si="122"/>
        <v>T1 - 2024</v>
      </c>
      <c r="E280" s="10">
        <f t="shared" si="130"/>
        <v>2024</v>
      </c>
      <c r="F280" s="11" t="s">
        <v>14</v>
      </c>
      <c r="G280" s="80">
        <f>SUM(G272:G279)</f>
        <v>0</v>
      </c>
      <c r="H280" s="147"/>
      <c r="I280" s="83">
        <f t="shared" ref="I280" si="131">SUM(I272:I279)</f>
        <v>0</v>
      </c>
      <c r="J280" s="154"/>
      <c r="K280" s="89">
        <f t="shared" ref="K280" si="132">SUM(K272:K279)</f>
        <v>0</v>
      </c>
      <c r="L280" s="161"/>
    </row>
    <row r="281" spans="1:12" x14ac:dyDescent="0.25">
      <c r="A281" s="4">
        <v>45318</v>
      </c>
      <c r="B281" s="5" t="str">
        <f t="shared" si="121"/>
        <v>S5 - 2024</v>
      </c>
      <c r="C281" s="5">
        <f t="shared" ref="C281:C289" si="133">MONTH(A281)</f>
        <v>1</v>
      </c>
      <c r="D281" s="5" t="str">
        <f t="shared" si="122"/>
        <v>T1 - 2024</v>
      </c>
      <c r="E281" s="5">
        <f>YEAR(A281)</f>
        <v>2024</v>
      </c>
      <c r="F281" s="14" t="s">
        <v>2</v>
      </c>
      <c r="G281" s="79"/>
      <c r="H281" s="141"/>
      <c r="I281" s="82"/>
      <c r="J281" s="148"/>
      <c r="K281" s="85"/>
      <c r="L281" s="155"/>
    </row>
    <row r="282" spans="1:12" x14ac:dyDescent="0.25">
      <c r="A282" s="6">
        <v>45318</v>
      </c>
      <c r="B282" s="7" t="str">
        <f t="shared" si="121"/>
        <v>S5 - 2024</v>
      </c>
      <c r="C282" s="7">
        <f t="shared" si="133"/>
        <v>1</v>
      </c>
      <c r="D282" s="7" t="str">
        <f t="shared" si="122"/>
        <v>T1 - 2024</v>
      </c>
      <c r="E282" s="7">
        <f t="shared" ref="E282:E289" si="134">YEAR(A282)</f>
        <v>2024</v>
      </c>
      <c r="F282" s="19" t="s">
        <v>3</v>
      </c>
      <c r="G282" s="74"/>
      <c r="H282" s="142"/>
      <c r="I282" s="75"/>
      <c r="J282" s="149"/>
      <c r="K282" s="86"/>
      <c r="L282" s="156"/>
    </row>
    <row r="283" spans="1:12" x14ac:dyDescent="0.25">
      <c r="A283" s="6">
        <v>45318</v>
      </c>
      <c r="B283" s="7" t="str">
        <f t="shared" si="121"/>
        <v>S5 - 2024</v>
      </c>
      <c r="C283" s="7">
        <f t="shared" si="133"/>
        <v>1</v>
      </c>
      <c r="D283" s="7" t="str">
        <f t="shared" si="122"/>
        <v>T1 - 2024</v>
      </c>
      <c r="E283" s="7">
        <f t="shared" si="134"/>
        <v>2024</v>
      </c>
      <c r="F283" s="128" t="s">
        <v>7</v>
      </c>
      <c r="G283" s="130"/>
      <c r="H283" s="143"/>
      <c r="I283" s="131"/>
      <c r="J283" s="150"/>
      <c r="K283" s="132"/>
      <c r="L283" s="157"/>
    </row>
    <row r="284" spans="1:12" x14ac:dyDescent="0.25">
      <c r="A284" s="6">
        <v>45318</v>
      </c>
      <c r="B284" s="7" t="str">
        <f t="shared" si="121"/>
        <v>S5 - 2024</v>
      </c>
      <c r="C284" s="7">
        <f t="shared" si="133"/>
        <v>1</v>
      </c>
      <c r="D284" s="7" t="str">
        <f t="shared" si="122"/>
        <v>T1 - 2024</v>
      </c>
      <c r="E284" s="7">
        <f t="shared" si="134"/>
        <v>2024</v>
      </c>
      <c r="F284" s="129" t="s">
        <v>8</v>
      </c>
      <c r="G284" s="133"/>
      <c r="H284" s="144"/>
      <c r="I284" s="134"/>
      <c r="J284" s="151"/>
      <c r="K284" s="135"/>
      <c r="L284" s="158"/>
    </row>
    <row r="285" spans="1:12" x14ac:dyDescent="0.25">
      <c r="A285" s="6">
        <v>45318</v>
      </c>
      <c r="B285" s="7" t="str">
        <f t="shared" si="121"/>
        <v>S5 - 2024</v>
      </c>
      <c r="C285" s="7">
        <f t="shared" si="133"/>
        <v>1</v>
      </c>
      <c r="D285" s="7" t="str">
        <f t="shared" si="122"/>
        <v>T1 - 2024</v>
      </c>
      <c r="E285" s="7">
        <f t="shared" si="134"/>
        <v>2024</v>
      </c>
      <c r="F285" s="21" t="s">
        <v>4</v>
      </c>
      <c r="G285" s="76"/>
      <c r="H285" s="145"/>
      <c r="I285" s="77"/>
      <c r="J285" s="152"/>
      <c r="K285" s="87"/>
      <c r="L285" s="159"/>
    </row>
    <row r="286" spans="1:12" x14ac:dyDescent="0.25">
      <c r="A286" s="6">
        <v>45318</v>
      </c>
      <c r="B286" s="7" t="str">
        <f t="shared" si="121"/>
        <v>S5 - 2024</v>
      </c>
      <c r="C286" s="7">
        <f t="shared" si="133"/>
        <v>1</v>
      </c>
      <c r="D286" s="7" t="str">
        <f t="shared" si="122"/>
        <v>T1 - 2024</v>
      </c>
      <c r="E286" s="7">
        <f t="shared" si="134"/>
        <v>2024</v>
      </c>
      <c r="F286" s="8" t="s">
        <v>5</v>
      </c>
      <c r="G286" s="72"/>
      <c r="H286" s="146"/>
      <c r="I286" s="73"/>
      <c r="J286" s="153"/>
      <c r="K286" s="88"/>
      <c r="L286" s="160"/>
    </row>
    <row r="287" spans="1:12" x14ac:dyDescent="0.25">
      <c r="A287" s="6">
        <v>45318</v>
      </c>
      <c r="B287" s="7" t="str">
        <f t="shared" si="121"/>
        <v>S5 - 2024</v>
      </c>
      <c r="C287" s="7">
        <f t="shared" si="133"/>
        <v>1</v>
      </c>
      <c r="D287" s="7" t="str">
        <f t="shared" si="122"/>
        <v>T1 - 2024</v>
      </c>
      <c r="E287" s="7">
        <f t="shared" si="134"/>
        <v>2024</v>
      </c>
      <c r="F287" s="8" t="s">
        <v>6</v>
      </c>
      <c r="G287" s="72"/>
      <c r="H287" s="146"/>
      <c r="I287" s="73"/>
      <c r="J287" s="153"/>
      <c r="K287" s="88"/>
      <c r="L287" s="160"/>
    </row>
    <row r="288" spans="1:12" x14ac:dyDescent="0.25">
      <c r="A288" s="6">
        <v>45318</v>
      </c>
      <c r="B288" s="7" t="str">
        <f t="shared" si="121"/>
        <v>S5 - 2024</v>
      </c>
      <c r="C288" s="7">
        <f t="shared" si="133"/>
        <v>1</v>
      </c>
      <c r="D288" s="7" t="str">
        <f t="shared" si="122"/>
        <v>T1 - 2024</v>
      </c>
      <c r="E288" s="7">
        <f t="shared" si="134"/>
        <v>2024</v>
      </c>
      <c r="F288" s="8" t="s">
        <v>1</v>
      </c>
      <c r="G288" s="72"/>
      <c r="H288" s="146"/>
      <c r="I288" s="73"/>
      <c r="J288" s="153"/>
      <c r="K288" s="88"/>
      <c r="L288" s="160"/>
    </row>
    <row r="289" spans="1:12" x14ac:dyDescent="0.25">
      <c r="A289" s="9">
        <v>45318</v>
      </c>
      <c r="B289" s="10" t="str">
        <f t="shared" si="121"/>
        <v>S5 - 2024</v>
      </c>
      <c r="C289" s="10">
        <f t="shared" si="133"/>
        <v>1</v>
      </c>
      <c r="D289" s="10" t="str">
        <f t="shared" si="122"/>
        <v>T1 - 2024</v>
      </c>
      <c r="E289" s="10">
        <f t="shared" si="134"/>
        <v>2024</v>
      </c>
      <c r="F289" s="11" t="s">
        <v>14</v>
      </c>
      <c r="G289" s="80">
        <f>SUM(G281:G288)</f>
        <v>0</v>
      </c>
      <c r="H289" s="147"/>
      <c r="I289" s="83">
        <f t="shared" ref="I289" si="135">SUM(I281:I288)</f>
        <v>0</v>
      </c>
      <c r="J289" s="154"/>
      <c r="K289" s="89">
        <f t="shared" ref="K289" si="136">SUM(K281:K288)</f>
        <v>0</v>
      </c>
      <c r="L289" s="161"/>
    </row>
    <row r="290" spans="1:12" x14ac:dyDescent="0.25">
      <c r="A290" s="4">
        <v>45319</v>
      </c>
      <c r="B290" s="5" t="str">
        <f t="shared" si="121"/>
        <v>S5 - 2024</v>
      </c>
      <c r="C290" s="5">
        <f t="shared" ref="C290:C298" si="137">MONTH(A290)</f>
        <v>1</v>
      </c>
      <c r="D290" s="5" t="str">
        <f t="shared" si="122"/>
        <v>T1 - 2024</v>
      </c>
      <c r="E290" s="5">
        <f>YEAR(A290)</f>
        <v>2024</v>
      </c>
      <c r="F290" s="14" t="s">
        <v>2</v>
      </c>
      <c r="G290" s="79"/>
      <c r="H290" s="141"/>
      <c r="I290" s="82"/>
      <c r="J290" s="148"/>
      <c r="K290" s="85"/>
      <c r="L290" s="155"/>
    </row>
    <row r="291" spans="1:12" x14ac:dyDescent="0.25">
      <c r="A291" s="6">
        <v>45319</v>
      </c>
      <c r="B291" s="7" t="str">
        <f t="shared" si="121"/>
        <v>S5 - 2024</v>
      </c>
      <c r="C291" s="7">
        <f t="shared" si="137"/>
        <v>1</v>
      </c>
      <c r="D291" s="7" t="str">
        <f t="shared" si="122"/>
        <v>T1 - 2024</v>
      </c>
      <c r="E291" s="7">
        <f t="shared" ref="E291:E298" si="138">YEAR(A291)</f>
        <v>2024</v>
      </c>
      <c r="F291" s="19" t="s">
        <v>3</v>
      </c>
      <c r="G291" s="74"/>
      <c r="H291" s="142"/>
      <c r="I291" s="75"/>
      <c r="J291" s="149"/>
      <c r="K291" s="86"/>
      <c r="L291" s="156"/>
    </row>
    <row r="292" spans="1:12" x14ac:dyDescent="0.25">
      <c r="A292" s="6">
        <v>45319</v>
      </c>
      <c r="B292" s="7" t="str">
        <f t="shared" si="121"/>
        <v>S5 - 2024</v>
      </c>
      <c r="C292" s="7">
        <f t="shared" si="137"/>
        <v>1</v>
      </c>
      <c r="D292" s="7" t="str">
        <f t="shared" si="122"/>
        <v>T1 - 2024</v>
      </c>
      <c r="E292" s="7">
        <f t="shared" si="138"/>
        <v>2024</v>
      </c>
      <c r="F292" s="128" t="s">
        <v>7</v>
      </c>
      <c r="G292" s="130"/>
      <c r="H292" s="143"/>
      <c r="I292" s="131"/>
      <c r="J292" s="150"/>
      <c r="K292" s="132"/>
      <c r="L292" s="157"/>
    </row>
    <row r="293" spans="1:12" x14ac:dyDescent="0.25">
      <c r="A293" s="6">
        <v>45319</v>
      </c>
      <c r="B293" s="7" t="str">
        <f t="shared" si="121"/>
        <v>S5 - 2024</v>
      </c>
      <c r="C293" s="7">
        <f t="shared" si="137"/>
        <v>1</v>
      </c>
      <c r="D293" s="7" t="str">
        <f t="shared" si="122"/>
        <v>T1 - 2024</v>
      </c>
      <c r="E293" s="7">
        <f t="shared" si="138"/>
        <v>2024</v>
      </c>
      <c r="F293" s="129" t="s">
        <v>8</v>
      </c>
      <c r="G293" s="133"/>
      <c r="H293" s="144"/>
      <c r="I293" s="134"/>
      <c r="J293" s="151"/>
      <c r="K293" s="135"/>
      <c r="L293" s="158"/>
    </row>
    <row r="294" spans="1:12" x14ac:dyDescent="0.25">
      <c r="A294" s="6">
        <v>45319</v>
      </c>
      <c r="B294" s="7" t="str">
        <f t="shared" si="121"/>
        <v>S5 - 2024</v>
      </c>
      <c r="C294" s="7">
        <f t="shared" si="137"/>
        <v>1</v>
      </c>
      <c r="D294" s="7" t="str">
        <f t="shared" si="122"/>
        <v>T1 - 2024</v>
      </c>
      <c r="E294" s="7">
        <f t="shared" si="138"/>
        <v>2024</v>
      </c>
      <c r="F294" s="21" t="s">
        <v>4</v>
      </c>
      <c r="G294" s="76"/>
      <c r="H294" s="145"/>
      <c r="I294" s="77"/>
      <c r="J294" s="152"/>
      <c r="K294" s="87"/>
      <c r="L294" s="159"/>
    </row>
    <row r="295" spans="1:12" x14ac:dyDescent="0.25">
      <c r="A295" s="6">
        <v>45319</v>
      </c>
      <c r="B295" s="7" t="str">
        <f t="shared" si="121"/>
        <v>S5 - 2024</v>
      </c>
      <c r="C295" s="7">
        <f t="shared" si="137"/>
        <v>1</v>
      </c>
      <c r="D295" s="7" t="str">
        <f t="shared" si="122"/>
        <v>T1 - 2024</v>
      </c>
      <c r="E295" s="7">
        <f t="shared" si="138"/>
        <v>2024</v>
      </c>
      <c r="F295" s="8" t="s">
        <v>5</v>
      </c>
      <c r="G295" s="72"/>
      <c r="H295" s="146"/>
      <c r="I295" s="73"/>
      <c r="J295" s="153"/>
      <c r="K295" s="88"/>
      <c r="L295" s="160"/>
    </row>
    <row r="296" spans="1:12" x14ac:dyDescent="0.25">
      <c r="A296" s="6">
        <v>45319</v>
      </c>
      <c r="B296" s="7" t="str">
        <f t="shared" si="121"/>
        <v>S5 - 2024</v>
      </c>
      <c r="C296" s="7">
        <f t="shared" si="137"/>
        <v>1</v>
      </c>
      <c r="D296" s="7" t="str">
        <f t="shared" si="122"/>
        <v>T1 - 2024</v>
      </c>
      <c r="E296" s="7">
        <f t="shared" si="138"/>
        <v>2024</v>
      </c>
      <c r="F296" s="8" t="s">
        <v>6</v>
      </c>
      <c r="G296" s="72"/>
      <c r="H296" s="146"/>
      <c r="I296" s="73"/>
      <c r="J296" s="153"/>
      <c r="K296" s="88"/>
      <c r="L296" s="160"/>
    </row>
    <row r="297" spans="1:12" x14ac:dyDescent="0.25">
      <c r="A297" s="6">
        <v>45319</v>
      </c>
      <c r="B297" s="7" t="str">
        <f t="shared" si="121"/>
        <v>S5 - 2024</v>
      </c>
      <c r="C297" s="7">
        <f t="shared" si="137"/>
        <v>1</v>
      </c>
      <c r="D297" s="7" t="str">
        <f t="shared" si="122"/>
        <v>T1 - 2024</v>
      </c>
      <c r="E297" s="7">
        <f t="shared" si="138"/>
        <v>2024</v>
      </c>
      <c r="F297" s="8" t="s">
        <v>1</v>
      </c>
      <c r="G297" s="72"/>
      <c r="H297" s="146"/>
      <c r="I297" s="73"/>
      <c r="J297" s="153"/>
      <c r="K297" s="88"/>
      <c r="L297" s="160"/>
    </row>
    <row r="298" spans="1:12" x14ac:dyDescent="0.25">
      <c r="A298" s="9">
        <v>45319</v>
      </c>
      <c r="B298" s="10" t="str">
        <f t="shared" si="121"/>
        <v>S5 - 2024</v>
      </c>
      <c r="C298" s="10">
        <f t="shared" si="137"/>
        <v>1</v>
      </c>
      <c r="D298" s="10" t="str">
        <f t="shared" si="122"/>
        <v>T1 - 2024</v>
      </c>
      <c r="E298" s="10">
        <f t="shared" si="138"/>
        <v>2024</v>
      </c>
      <c r="F298" s="11" t="s">
        <v>14</v>
      </c>
      <c r="G298" s="80">
        <f>SUM(G290:G297)</f>
        <v>0</v>
      </c>
      <c r="H298" s="147"/>
      <c r="I298" s="83">
        <f t="shared" ref="I298" si="139">SUM(I290:I297)</f>
        <v>0</v>
      </c>
      <c r="J298" s="154"/>
      <c r="K298" s="89">
        <f t="shared" ref="K298" si="140">SUM(K290:K297)</f>
        <v>0</v>
      </c>
      <c r="L298" s="161"/>
    </row>
    <row r="299" spans="1:12" x14ac:dyDescent="0.25">
      <c r="A299" s="4">
        <v>45320</v>
      </c>
      <c r="B299" s="5" t="str">
        <f t="shared" si="121"/>
        <v>S5 - 2024</v>
      </c>
      <c r="C299" s="5">
        <f t="shared" ref="C299:C307" si="141">MONTH(A299)</f>
        <v>1</v>
      </c>
      <c r="D299" s="5" t="str">
        <f t="shared" si="122"/>
        <v>T1 - 2024</v>
      </c>
      <c r="E299" s="5">
        <f>YEAR(A299)</f>
        <v>2024</v>
      </c>
      <c r="F299" s="14" t="s">
        <v>2</v>
      </c>
      <c r="G299" s="79"/>
      <c r="H299" s="141"/>
      <c r="I299" s="82"/>
      <c r="J299" s="148"/>
      <c r="K299" s="85"/>
      <c r="L299" s="155"/>
    </row>
    <row r="300" spans="1:12" x14ac:dyDescent="0.25">
      <c r="A300" s="6">
        <v>45320</v>
      </c>
      <c r="B300" s="7" t="str">
        <f t="shared" si="121"/>
        <v>S5 - 2024</v>
      </c>
      <c r="C300" s="7">
        <f t="shared" si="141"/>
        <v>1</v>
      </c>
      <c r="D300" s="7" t="str">
        <f t="shared" si="122"/>
        <v>T1 - 2024</v>
      </c>
      <c r="E300" s="7">
        <f t="shared" ref="E300:E307" si="142">YEAR(A300)</f>
        <v>2024</v>
      </c>
      <c r="F300" s="19" t="s">
        <v>3</v>
      </c>
      <c r="G300" s="74"/>
      <c r="H300" s="142"/>
      <c r="I300" s="75"/>
      <c r="J300" s="149"/>
      <c r="K300" s="86"/>
      <c r="L300" s="156"/>
    </row>
    <row r="301" spans="1:12" x14ac:dyDescent="0.25">
      <c r="A301" s="6">
        <v>45320</v>
      </c>
      <c r="B301" s="7" t="str">
        <f t="shared" si="121"/>
        <v>S5 - 2024</v>
      </c>
      <c r="C301" s="7">
        <f t="shared" si="141"/>
        <v>1</v>
      </c>
      <c r="D301" s="7" t="str">
        <f t="shared" si="122"/>
        <v>T1 - 2024</v>
      </c>
      <c r="E301" s="7">
        <f t="shared" si="142"/>
        <v>2024</v>
      </c>
      <c r="F301" s="128" t="s">
        <v>7</v>
      </c>
      <c r="G301" s="130"/>
      <c r="H301" s="143"/>
      <c r="I301" s="131"/>
      <c r="J301" s="150"/>
      <c r="K301" s="132"/>
      <c r="L301" s="157"/>
    </row>
    <row r="302" spans="1:12" x14ac:dyDescent="0.25">
      <c r="A302" s="6">
        <v>45320</v>
      </c>
      <c r="B302" s="7" t="str">
        <f t="shared" si="121"/>
        <v>S5 - 2024</v>
      </c>
      <c r="C302" s="7">
        <f t="shared" si="141"/>
        <v>1</v>
      </c>
      <c r="D302" s="7" t="str">
        <f t="shared" si="122"/>
        <v>T1 - 2024</v>
      </c>
      <c r="E302" s="7">
        <f t="shared" si="142"/>
        <v>2024</v>
      </c>
      <c r="F302" s="129" t="s">
        <v>8</v>
      </c>
      <c r="G302" s="133"/>
      <c r="H302" s="144"/>
      <c r="I302" s="134"/>
      <c r="J302" s="151"/>
      <c r="K302" s="135"/>
      <c r="L302" s="158"/>
    </row>
    <row r="303" spans="1:12" x14ac:dyDescent="0.25">
      <c r="A303" s="6">
        <v>45320</v>
      </c>
      <c r="B303" s="7" t="str">
        <f t="shared" si="121"/>
        <v>S5 - 2024</v>
      </c>
      <c r="C303" s="7">
        <f t="shared" si="141"/>
        <v>1</v>
      </c>
      <c r="D303" s="7" t="str">
        <f t="shared" si="122"/>
        <v>T1 - 2024</v>
      </c>
      <c r="E303" s="7">
        <f t="shared" si="142"/>
        <v>2024</v>
      </c>
      <c r="F303" s="21" t="s">
        <v>4</v>
      </c>
      <c r="G303" s="76"/>
      <c r="H303" s="145"/>
      <c r="I303" s="77"/>
      <c r="J303" s="152"/>
      <c r="K303" s="87"/>
      <c r="L303" s="159"/>
    </row>
    <row r="304" spans="1:12" x14ac:dyDescent="0.25">
      <c r="A304" s="6">
        <v>45320</v>
      </c>
      <c r="B304" s="7" t="str">
        <f t="shared" si="121"/>
        <v>S5 - 2024</v>
      </c>
      <c r="C304" s="7">
        <f t="shared" si="141"/>
        <v>1</v>
      </c>
      <c r="D304" s="7" t="str">
        <f t="shared" si="122"/>
        <v>T1 - 2024</v>
      </c>
      <c r="E304" s="7">
        <f t="shared" si="142"/>
        <v>2024</v>
      </c>
      <c r="F304" s="8" t="s">
        <v>5</v>
      </c>
      <c r="G304" s="72"/>
      <c r="H304" s="146"/>
      <c r="I304" s="73"/>
      <c r="J304" s="153"/>
      <c r="K304" s="88"/>
      <c r="L304" s="160"/>
    </row>
    <row r="305" spans="1:12" x14ac:dyDescent="0.25">
      <c r="A305" s="6">
        <v>45320</v>
      </c>
      <c r="B305" s="7" t="str">
        <f t="shared" si="121"/>
        <v>S5 - 2024</v>
      </c>
      <c r="C305" s="7">
        <f t="shared" si="141"/>
        <v>1</v>
      </c>
      <c r="D305" s="7" t="str">
        <f t="shared" si="122"/>
        <v>T1 - 2024</v>
      </c>
      <c r="E305" s="7">
        <f t="shared" si="142"/>
        <v>2024</v>
      </c>
      <c r="F305" s="8" t="s">
        <v>6</v>
      </c>
      <c r="G305" s="72"/>
      <c r="H305" s="146"/>
      <c r="I305" s="73"/>
      <c r="J305" s="153"/>
      <c r="K305" s="88"/>
      <c r="L305" s="160"/>
    </row>
    <row r="306" spans="1:12" x14ac:dyDescent="0.25">
      <c r="A306" s="6">
        <v>45320</v>
      </c>
      <c r="B306" s="7" t="str">
        <f t="shared" si="121"/>
        <v>S5 - 2024</v>
      </c>
      <c r="C306" s="7">
        <f t="shared" si="141"/>
        <v>1</v>
      </c>
      <c r="D306" s="7" t="str">
        <f t="shared" si="122"/>
        <v>T1 - 2024</v>
      </c>
      <c r="E306" s="7">
        <f t="shared" si="142"/>
        <v>2024</v>
      </c>
      <c r="F306" s="8" t="s">
        <v>1</v>
      </c>
      <c r="G306" s="72"/>
      <c r="H306" s="146"/>
      <c r="I306" s="73"/>
      <c r="J306" s="153"/>
      <c r="K306" s="88"/>
      <c r="L306" s="160"/>
    </row>
    <row r="307" spans="1:12" x14ac:dyDescent="0.25">
      <c r="A307" s="9">
        <v>45320</v>
      </c>
      <c r="B307" s="10" t="str">
        <f t="shared" si="121"/>
        <v>S5 - 2024</v>
      </c>
      <c r="C307" s="10">
        <f t="shared" si="141"/>
        <v>1</v>
      </c>
      <c r="D307" s="10" t="str">
        <f t="shared" si="122"/>
        <v>T1 - 2024</v>
      </c>
      <c r="E307" s="10">
        <f t="shared" si="142"/>
        <v>2024</v>
      </c>
      <c r="F307" s="11" t="s">
        <v>14</v>
      </c>
      <c r="G307" s="80">
        <f>SUM(G299:G306)</f>
        <v>0</v>
      </c>
      <c r="H307" s="147"/>
      <c r="I307" s="83">
        <f t="shared" ref="I307" si="143">SUM(I299:I306)</f>
        <v>0</v>
      </c>
      <c r="J307" s="154"/>
      <c r="K307" s="89">
        <f t="shared" ref="K307" si="144">SUM(K299:K306)</f>
        <v>0</v>
      </c>
      <c r="L307" s="161"/>
    </row>
    <row r="308" spans="1:12" x14ac:dyDescent="0.25">
      <c r="A308" s="4">
        <v>45321</v>
      </c>
      <c r="B308" s="5" t="str">
        <f t="shared" si="121"/>
        <v>S5 - 2024</v>
      </c>
      <c r="C308" s="5">
        <f t="shared" ref="C308:C316" si="145">MONTH(A308)</f>
        <v>1</v>
      </c>
      <c r="D308" s="5" t="str">
        <f t="shared" si="122"/>
        <v>T1 - 2024</v>
      </c>
      <c r="E308" s="5">
        <f>YEAR(A308)</f>
        <v>2024</v>
      </c>
      <c r="F308" s="14" t="s">
        <v>2</v>
      </c>
      <c r="G308" s="79"/>
      <c r="H308" s="141"/>
      <c r="I308" s="82"/>
      <c r="J308" s="148"/>
      <c r="K308" s="85"/>
      <c r="L308" s="155"/>
    </row>
    <row r="309" spans="1:12" x14ac:dyDescent="0.25">
      <c r="A309" s="6">
        <v>45321</v>
      </c>
      <c r="B309" s="7" t="str">
        <f t="shared" si="121"/>
        <v>S5 - 2024</v>
      </c>
      <c r="C309" s="7">
        <f t="shared" si="145"/>
        <v>1</v>
      </c>
      <c r="D309" s="7" t="str">
        <f t="shared" si="122"/>
        <v>T1 - 2024</v>
      </c>
      <c r="E309" s="7">
        <f t="shared" ref="E309:E316" si="146">YEAR(A309)</f>
        <v>2024</v>
      </c>
      <c r="F309" s="19" t="s">
        <v>3</v>
      </c>
      <c r="G309" s="74"/>
      <c r="H309" s="142"/>
      <c r="I309" s="75"/>
      <c r="J309" s="149"/>
      <c r="K309" s="86"/>
      <c r="L309" s="156"/>
    </row>
    <row r="310" spans="1:12" x14ac:dyDescent="0.25">
      <c r="A310" s="6">
        <v>45321</v>
      </c>
      <c r="B310" s="7" t="str">
        <f t="shared" si="121"/>
        <v>S5 - 2024</v>
      </c>
      <c r="C310" s="7">
        <f t="shared" si="145"/>
        <v>1</v>
      </c>
      <c r="D310" s="7" t="str">
        <f t="shared" si="122"/>
        <v>T1 - 2024</v>
      </c>
      <c r="E310" s="7">
        <f t="shared" si="146"/>
        <v>2024</v>
      </c>
      <c r="F310" s="128" t="s">
        <v>7</v>
      </c>
      <c r="G310" s="130"/>
      <c r="H310" s="143"/>
      <c r="I310" s="131"/>
      <c r="J310" s="150"/>
      <c r="K310" s="132"/>
      <c r="L310" s="157"/>
    </row>
    <row r="311" spans="1:12" x14ac:dyDescent="0.25">
      <c r="A311" s="6">
        <v>45321</v>
      </c>
      <c r="B311" s="7" t="str">
        <f t="shared" si="121"/>
        <v>S5 - 2024</v>
      </c>
      <c r="C311" s="7">
        <f t="shared" si="145"/>
        <v>1</v>
      </c>
      <c r="D311" s="7" t="str">
        <f t="shared" si="122"/>
        <v>T1 - 2024</v>
      </c>
      <c r="E311" s="7">
        <f t="shared" si="146"/>
        <v>2024</v>
      </c>
      <c r="F311" s="129" t="s">
        <v>8</v>
      </c>
      <c r="G311" s="133"/>
      <c r="H311" s="144"/>
      <c r="I311" s="134"/>
      <c r="J311" s="151"/>
      <c r="K311" s="135"/>
      <c r="L311" s="158"/>
    </row>
    <row r="312" spans="1:12" x14ac:dyDescent="0.25">
      <c r="A312" s="6">
        <v>45321</v>
      </c>
      <c r="B312" s="7" t="str">
        <f t="shared" si="121"/>
        <v>S5 - 2024</v>
      </c>
      <c r="C312" s="7">
        <f t="shared" si="145"/>
        <v>1</v>
      </c>
      <c r="D312" s="7" t="str">
        <f t="shared" si="122"/>
        <v>T1 - 2024</v>
      </c>
      <c r="E312" s="7">
        <f t="shared" si="146"/>
        <v>2024</v>
      </c>
      <c r="F312" s="21" t="s">
        <v>4</v>
      </c>
      <c r="G312" s="76"/>
      <c r="H312" s="145"/>
      <c r="I312" s="77"/>
      <c r="J312" s="152"/>
      <c r="K312" s="87"/>
      <c r="L312" s="159"/>
    </row>
    <row r="313" spans="1:12" x14ac:dyDescent="0.25">
      <c r="A313" s="6">
        <v>45321</v>
      </c>
      <c r="B313" s="7" t="str">
        <f t="shared" si="121"/>
        <v>S5 - 2024</v>
      </c>
      <c r="C313" s="7">
        <f t="shared" si="145"/>
        <v>1</v>
      </c>
      <c r="D313" s="7" t="str">
        <f t="shared" si="122"/>
        <v>T1 - 2024</v>
      </c>
      <c r="E313" s="7">
        <f t="shared" si="146"/>
        <v>2024</v>
      </c>
      <c r="F313" s="8" t="s">
        <v>5</v>
      </c>
      <c r="G313" s="72"/>
      <c r="H313" s="146"/>
      <c r="I313" s="73"/>
      <c r="J313" s="153"/>
      <c r="K313" s="88"/>
      <c r="L313" s="160"/>
    </row>
    <row r="314" spans="1:12" x14ac:dyDescent="0.25">
      <c r="A314" s="6">
        <v>45321</v>
      </c>
      <c r="B314" s="7" t="str">
        <f t="shared" si="121"/>
        <v>S5 - 2024</v>
      </c>
      <c r="C314" s="7">
        <f t="shared" si="145"/>
        <v>1</v>
      </c>
      <c r="D314" s="7" t="str">
        <f t="shared" si="122"/>
        <v>T1 - 2024</v>
      </c>
      <c r="E314" s="7">
        <f t="shared" si="146"/>
        <v>2024</v>
      </c>
      <c r="F314" s="8" t="s">
        <v>6</v>
      </c>
      <c r="G314" s="72"/>
      <c r="H314" s="146"/>
      <c r="I314" s="73"/>
      <c r="J314" s="153"/>
      <c r="K314" s="88"/>
      <c r="L314" s="160"/>
    </row>
    <row r="315" spans="1:12" x14ac:dyDescent="0.25">
      <c r="A315" s="6">
        <v>45321</v>
      </c>
      <c r="B315" s="7" t="str">
        <f t="shared" si="121"/>
        <v>S5 - 2024</v>
      </c>
      <c r="C315" s="7">
        <f t="shared" si="145"/>
        <v>1</v>
      </c>
      <c r="D315" s="7" t="str">
        <f t="shared" si="122"/>
        <v>T1 - 2024</v>
      </c>
      <c r="E315" s="7">
        <f t="shared" si="146"/>
        <v>2024</v>
      </c>
      <c r="F315" s="8" t="s">
        <v>1</v>
      </c>
      <c r="G315" s="72"/>
      <c r="H315" s="146"/>
      <c r="I315" s="73"/>
      <c r="J315" s="153"/>
      <c r="K315" s="88"/>
      <c r="L315" s="160"/>
    </row>
    <row r="316" spans="1:12" x14ac:dyDescent="0.25">
      <c r="A316" s="9">
        <v>45321</v>
      </c>
      <c r="B316" s="10" t="str">
        <f t="shared" si="121"/>
        <v>S5 - 2024</v>
      </c>
      <c r="C316" s="10">
        <f t="shared" si="145"/>
        <v>1</v>
      </c>
      <c r="D316" s="10" t="str">
        <f t="shared" si="122"/>
        <v>T1 - 2024</v>
      </c>
      <c r="E316" s="10">
        <f t="shared" si="146"/>
        <v>2024</v>
      </c>
      <c r="F316" s="11" t="s">
        <v>14</v>
      </c>
      <c r="G316" s="80">
        <f>SUM(G308:G315)</f>
        <v>0</v>
      </c>
      <c r="H316" s="147"/>
      <c r="I316" s="83">
        <f t="shared" ref="I316" si="147">SUM(I308:I315)</f>
        <v>0</v>
      </c>
      <c r="J316" s="154"/>
      <c r="K316" s="89">
        <f t="shared" ref="K316" si="148">SUM(K308:K315)</f>
        <v>0</v>
      </c>
      <c r="L316" s="161"/>
    </row>
    <row r="317" spans="1:12" x14ac:dyDescent="0.25">
      <c r="A317" s="4">
        <v>45322</v>
      </c>
      <c r="B317" s="5" t="str">
        <f t="shared" si="121"/>
        <v>S6 - 2024</v>
      </c>
      <c r="C317" s="5">
        <f t="shared" ref="C317:C325" si="149">MONTH(A317)</f>
        <v>1</v>
      </c>
      <c r="D317" s="5" t="str">
        <f t="shared" si="122"/>
        <v>T1 - 2024</v>
      </c>
      <c r="E317" s="5">
        <f>YEAR(A317)</f>
        <v>2024</v>
      </c>
      <c r="F317" s="14" t="s">
        <v>2</v>
      </c>
      <c r="G317" s="79"/>
      <c r="H317" s="141"/>
      <c r="I317" s="82"/>
      <c r="J317" s="148"/>
      <c r="K317" s="85"/>
      <c r="L317" s="155"/>
    </row>
    <row r="318" spans="1:12" x14ac:dyDescent="0.25">
      <c r="A318" s="6">
        <v>45322</v>
      </c>
      <c r="B318" s="7" t="str">
        <f t="shared" si="121"/>
        <v>S6 - 2024</v>
      </c>
      <c r="C318" s="7">
        <f t="shared" si="149"/>
        <v>1</v>
      </c>
      <c r="D318" s="7" t="str">
        <f t="shared" si="122"/>
        <v>T1 - 2024</v>
      </c>
      <c r="E318" s="7">
        <f t="shared" ref="E318:E325" si="150">YEAR(A318)</f>
        <v>2024</v>
      </c>
      <c r="F318" s="19" t="s">
        <v>3</v>
      </c>
      <c r="G318" s="74"/>
      <c r="H318" s="142"/>
      <c r="I318" s="75"/>
      <c r="J318" s="149"/>
      <c r="K318" s="86"/>
      <c r="L318" s="156"/>
    </row>
    <row r="319" spans="1:12" x14ac:dyDescent="0.25">
      <c r="A319" s="6">
        <v>45322</v>
      </c>
      <c r="B319" s="7" t="str">
        <f t="shared" si="121"/>
        <v>S6 - 2024</v>
      </c>
      <c r="C319" s="7">
        <f t="shared" si="149"/>
        <v>1</v>
      </c>
      <c r="D319" s="7" t="str">
        <f t="shared" si="122"/>
        <v>T1 - 2024</v>
      </c>
      <c r="E319" s="7">
        <f t="shared" si="150"/>
        <v>2024</v>
      </c>
      <c r="F319" s="128" t="s">
        <v>7</v>
      </c>
      <c r="G319" s="130"/>
      <c r="H319" s="143"/>
      <c r="I319" s="131"/>
      <c r="J319" s="150"/>
      <c r="K319" s="132"/>
      <c r="L319" s="157"/>
    </row>
    <row r="320" spans="1:12" x14ac:dyDescent="0.25">
      <c r="A320" s="6">
        <v>45322</v>
      </c>
      <c r="B320" s="7" t="str">
        <f t="shared" si="121"/>
        <v>S6 - 2024</v>
      </c>
      <c r="C320" s="7">
        <f t="shared" si="149"/>
        <v>1</v>
      </c>
      <c r="D320" s="7" t="str">
        <f t="shared" si="122"/>
        <v>T1 - 2024</v>
      </c>
      <c r="E320" s="7">
        <f t="shared" si="150"/>
        <v>2024</v>
      </c>
      <c r="F320" s="129" t="s">
        <v>8</v>
      </c>
      <c r="G320" s="133"/>
      <c r="H320" s="144"/>
      <c r="I320" s="134"/>
      <c r="J320" s="151"/>
      <c r="K320" s="135"/>
      <c r="L320" s="158"/>
    </row>
    <row r="321" spans="1:12" x14ac:dyDescent="0.25">
      <c r="A321" s="6">
        <v>45322</v>
      </c>
      <c r="B321" s="7" t="str">
        <f t="shared" si="121"/>
        <v>S6 - 2024</v>
      </c>
      <c r="C321" s="7">
        <f t="shared" si="149"/>
        <v>1</v>
      </c>
      <c r="D321" s="7" t="str">
        <f t="shared" si="122"/>
        <v>T1 - 2024</v>
      </c>
      <c r="E321" s="7">
        <f t="shared" si="150"/>
        <v>2024</v>
      </c>
      <c r="F321" s="21" t="s">
        <v>4</v>
      </c>
      <c r="G321" s="76"/>
      <c r="H321" s="145"/>
      <c r="I321" s="77"/>
      <c r="J321" s="152"/>
      <c r="K321" s="87"/>
      <c r="L321" s="159"/>
    </row>
    <row r="322" spans="1:12" x14ac:dyDescent="0.25">
      <c r="A322" s="6">
        <v>45322</v>
      </c>
      <c r="B322" s="7" t="str">
        <f t="shared" ref="B322:B385" si="151">"S"&amp;WEEKNUM($A322,13)&amp;" - "&amp;YEAR($A322)</f>
        <v>S6 - 2024</v>
      </c>
      <c r="C322" s="7">
        <f t="shared" si="149"/>
        <v>1</v>
      </c>
      <c r="D322" s="7" t="str">
        <f t="shared" si="122"/>
        <v>T1 - 2024</v>
      </c>
      <c r="E322" s="7">
        <f t="shared" si="150"/>
        <v>2024</v>
      </c>
      <c r="F322" s="8" t="s">
        <v>5</v>
      </c>
      <c r="G322" s="72"/>
      <c r="H322" s="146"/>
      <c r="I322" s="73"/>
      <c r="J322" s="153"/>
      <c r="K322" s="88"/>
      <c r="L322" s="160"/>
    </row>
    <row r="323" spans="1:12" x14ac:dyDescent="0.25">
      <c r="A323" s="6">
        <v>45322</v>
      </c>
      <c r="B323" s="7" t="str">
        <f t="shared" si="151"/>
        <v>S6 - 2024</v>
      </c>
      <c r="C323" s="7">
        <f t="shared" si="149"/>
        <v>1</v>
      </c>
      <c r="D323" s="7" t="str">
        <f t="shared" ref="D323:D386" si="152">IF(OR(MONTH(A323)=1,MONTH(A323)=2,MONTH(A323)=3),"T1 - "&amp;E323,IF(OR(MONTH(A323)=4,MONTH(A323)=5,MONTH(A323)=6),"T2 - "&amp;E323,IF(OR(MONTH(A323)=7,MONTH(A323)=8,MONTH(A323)=9),"T3 - "&amp;E323,"T4 - "&amp;E323)))</f>
        <v>T1 - 2024</v>
      </c>
      <c r="E323" s="7">
        <f t="shared" si="150"/>
        <v>2024</v>
      </c>
      <c r="F323" s="8" t="s">
        <v>6</v>
      </c>
      <c r="G323" s="72"/>
      <c r="H323" s="146"/>
      <c r="I323" s="73"/>
      <c r="J323" s="153"/>
      <c r="K323" s="88"/>
      <c r="L323" s="160"/>
    </row>
    <row r="324" spans="1:12" x14ac:dyDescent="0.25">
      <c r="A324" s="6">
        <v>45322</v>
      </c>
      <c r="B324" s="7" t="str">
        <f t="shared" si="151"/>
        <v>S6 - 2024</v>
      </c>
      <c r="C324" s="7">
        <f t="shared" si="149"/>
        <v>1</v>
      </c>
      <c r="D324" s="7" t="str">
        <f t="shared" si="152"/>
        <v>T1 - 2024</v>
      </c>
      <c r="E324" s="7">
        <f t="shared" si="150"/>
        <v>2024</v>
      </c>
      <c r="F324" s="8" t="s">
        <v>1</v>
      </c>
      <c r="G324" s="72"/>
      <c r="H324" s="146"/>
      <c r="I324" s="73"/>
      <c r="J324" s="153"/>
      <c r="K324" s="88"/>
      <c r="L324" s="160"/>
    </row>
    <row r="325" spans="1:12" x14ac:dyDescent="0.25">
      <c r="A325" s="9">
        <v>45322</v>
      </c>
      <c r="B325" s="10" t="str">
        <f t="shared" si="151"/>
        <v>S6 - 2024</v>
      </c>
      <c r="C325" s="10">
        <f t="shared" si="149"/>
        <v>1</v>
      </c>
      <c r="D325" s="10" t="str">
        <f t="shared" si="152"/>
        <v>T1 - 2024</v>
      </c>
      <c r="E325" s="10">
        <f t="shared" si="150"/>
        <v>2024</v>
      </c>
      <c r="F325" s="11" t="s">
        <v>14</v>
      </c>
      <c r="G325" s="80">
        <f>SUM(G317:G324)</f>
        <v>0</v>
      </c>
      <c r="H325" s="147"/>
      <c r="I325" s="83">
        <f t="shared" ref="I325" si="153">SUM(I317:I324)</f>
        <v>0</v>
      </c>
      <c r="J325" s="154"/>
      <c r="K325" s="89">
        <f t="shared" ref="K325" si="154">SUM(K317:K324)</f>
        <v>0</v>
      </c>
      <c r="L325" s="161"/>
    </row>
    <row r="326" spans="1:12" x14ac:dyDescent="0.25">
      <c r="A326" s="4">
        <v>45323</v>
      </c>
      <c r="B326" s="5" t="str">
        <f t="shared" si="151"/>
        <v>S6 - 2024</v>
      </c>
      <c r="C326" s="5">
        <f t="shared" ref="C326:C334" si="155">MONTH(A326)</f>
        <v>2</v>
      </c>
      <c r="D326" s="5" t="str">
        <f t="shared" si="152"/>
        <v>T1 - 2024</v>
      </c>
      <c r="E326" s="5">
        <f>YEAR(A326)</f>
        <v>2024</v>
      </c>
      <c r="F326" s="14" t="s">
        <v>2</v>
      </c>
      <c r="G326" s="79">
        <v>2410</v>
      </c>
      <c r="H326" s="141"/>
      <c r="I326" s="82">
        <v>2745</v>
      </c>
      <c r="J326" s="148"/>
      <c r="K326" s="85">
        <v>2301</v>
      </c>
      <c r="L326" s="155"/>
    </row>
    <row r="327" spans="1:12" x14ac:dyDescent="0.25">
      <c r="A327" s="6">
        <v>45323</v>
      </c>
      <c r="B327" s="7" t="str">
        <f t="shared" si="151"/>
        <v>S6 - 2024</v>
      </c>
      <c r="C327" s="7">
        <f t="shared" si="155"/>
        <v>2</v>
      </c>
      <c r="D327" s="7" t="str">
        <f t="shared" si="152"/>
        <v>T1 - 2024</v>
      </c>
      <c r="E327" s="7">
        <f t="shared" ref="E327:E334" si="156">YEAR(A327)</f>
        <v>2024</v>
      </c>
      <c r="F327" s="19" t="s">
        <v>3</v>
      </c>
      <c r="G327" s="74">
        <v>9018</v>
      </c>
      <c r="H327" s="142"/>
      <c r="I327" s="75">
        <v>10912</v>
      </c>
      <c r="J327" s="149"/>
      <c r="K327" s="86">
        <v>10646</v>
      </c>
      <c r="L327" s="156"/>
    </row>
    <row r="328" spans="1:12" x14ac:dyDescent="0.25">
      <c r="A328" s="6">
        <v>45323</v>
      </c>
      <c r="B328" s="7" t="str">
        <f t="shared" si="151"/>
        <v>S6 - 2024</v>
      </c>
      <c r="C328" s="7">
        <f t="shared" si="155"/>
        <v>2</v>
      </c>
      <c r="D328" s="7" t="str">
        <f t="shared" si="152"/>
        <v>T1 - 2024</v>
      </c>
      <c r="E328" s="7">
        <f t="shared" si="156"/>
        <v>2024</v>
      </c>
      <c r="F328" s="128" t="s">
        <v>7</v>
      </c>
      <c r="G328" s="130">
        <v>2552</v>
      </c>
      <c r="H328" s="143"/>
      <c r="I328" s="131">
        <v>584</v>
      </c>
      <c r="J328" s="150"/>
      <c r="K328" s="132">
        <v>1196</v>
      </c>
      <c r="L328" s="157"/>
    </row>
    <row r="329" spans="1:12" x14ac:dyDescent="0.25">
      <c r="A329" s="6">
        <v>45323</v>
      </c>
      <c r="B329" s="7" t="str">
        <f t="shared" si="151"/>
        <v>S6 - 2024</v>
      </c>
      <c r="C329" s="7">
        <f t="shared" si="155"/>
        <v>2</v>
      </c>
      <c r="D329" s="7" t="str">
        <f t="shared" si="152"/>
        <v>T1 - 2024</v>
      </c>
      <c r="E329" s="7">
        <f t="shared" si="156"/>
        <v>2024</v>
      </c>
      <c r="F329" s="129" t="s">
        <v>8</v>
      </c>
      <c r="G329" s="133">
        <v>12</v>
      </c>
      <c r="H329" s="144"/>
      <c r="I329" s="134">
        <v>4426</v>
      </c>
      <c r="J329" s="151"/>
      <c r="K329" s="135">
        <v>652</v>
      </c>
      <c r="L329" s="158"/>
    </row>
    <row r="330" spans="1:12" x14ac:dyDescent="0.25">
      <c r="A330" s="6">
        <v>45323</v>
      </c>
      <c r="B330" s="7" t="str">
        <f t="shared" si="151"/>
        <v>S6 - 2024</v>
      </c>
      <c r="C330" s="7">
        <f t="shared" si="155"/>
        <v>2</v>
      </c>
      <c r="D330" s="7" t="str">
        <f t="shared" si="152"/>
        <v>T1 - 2024</v>
      </c>
      <c r="E330" s="7">
        <f t="shared" si="156"/>
        <v>2024</v>
      </c>
      <c r="F330" s="21" t="s">
        <v>4</v>
      </c>
      <c r="G330" s="76">
        <v>0</v>
      </c>
      <c r="H330" s="145"/>
      <c r="I330" s="77">
        <v>0</v>
      </c>
      <c r="J330" s="152"/>
      <c r="K330" s="87">
        <v>0</v>
      </c>
      <c r="L330" s="159"/>
    </row>
    <row r="331" spans="1:12" x14ac:dyDescent="0.25">
      <c r="A331" s="6">
        <v>45323</v>
      </c>
      <c r="B331" s="7" t="str">
        <f t="shared" si="151"/>
        <v>S6 - 2024</v>
      </c>
      <c r="C331" s="7">
        <f t="shared" si="155"/>
        <v>2</v>
      </c>
      <c r="D331" s="7" t="str">
        <f t="shared" si="152"/>
        <v>T1 - 2024</v>
      </c>
      <c r="E331" s="7">
        <f t="shared" si="156"/>
        <v>2024</v>
      </c>
      <c r="F331" s="8" t="s">
        <v>5</v>
      </c>
      <c r="G331" s="72">
        <v>2545</v>
      </c>
      <c r="H331" s="146"/>
      <c r="I331" s="73">
        <v>1480</v>
      </c>
      <c r="J331" s="153"/>
      <c r="K331" s="88">
        <v>2158</v>
      </c>
      <c r="L331" s="160"/>
    </row>
    <row r="332" spans="1:12" x14ac:dyDescent="0.25">
      <c r="A332" s="6">
        <v>45323</v>
      </c>
      <c r="B332" s="7" t="str">
        <f t="shared" si="151"/>
        <v>S6 - 2024</v>
      </c>
      <c r="C332" s="7">
        <f t="shared" si="155"/>
        <v>2</v>
      </c>
      <c r="D332" s="7" t="str">
        <f t="shared" si="152"/>
        <v>T1 - 2024</v>
      </c>
      <c r="E332" s="7">
        <f t="shared" si="156"/>
        <v>2024</v>
      </c>
      <c r="F332" s="8" t="s">
        <v>6</v>
      </c>
      <c r="G332" s="72">
        <v>0</v>
      </c>
      <c r="H332" s="146"/>
      <c r="I332" s="73">
        <v>0</v>
      </c>
      <c r="J332" s="153"/>
      <c r="K332" s="88">
        <v>0</v>
      </c>
      <c r="L332" s="160"/>
    </row>
    <row r="333" spans="1:12" x14ac:dyDescent="0.25">
      <c r="A333" s="6">
        <v>45323</v>
      </c>
      <c r="B333" s="7" t="str">
        <f t="shared" si="151"/>
        <v>S6 - 2024</v>
      </c>
      <c r="C333" s="7">
        <f t="shared" si="155"/>
        <v>2</v>
      </c>
      <c r="D333" s="7" t="str">
        <f t="shared" si="152"/>
        <v>T1 - 2024</v>
      </c>
      <c r="E333" s="7">
        <f t="shared" si="156"/>
        <v>2024</v>
      </c>
      <c r="F333" s="8" t="s">
        <v>1</v>
      </c>
      <c r="G333" s="72">
        <v>25223</v>
      </c>
      <c r="H333" s="146"/>
      <c r="I333" s="73">
        <v>21613</v>
      </c>
      <c r="J333" s="153"/>
      <c r="K333" s="88">
        <v>24807</v>
      </c>
      <c r="L333" s="160"/>
    </row>
    <row r="334" spans="1:12" x14ac:dyDescent="0.25">
      <c r="A334" s="9">
        <v>45323</v>
      </c>
      <c r="B334" s="10" t="str">
        <f t="shared" si="151"/>
        <v>S6 - 2024</v>
      </c>
      <c r="C334" s="10">
        <f t="shared" si="155"/>
        <v>2</v>
      </c>
      <c r="D334" s="10" t="str">
        <f t="shared" si="152"/>
        <v>T1 - 2024</v>
      </c>
      <c r="E334" s="10">
        <f t="shared" si="156"/>
        <v>2024</v>
      </c>
      <c r="F334" s="11" t="s">
        <v>14</v>
      </c>
      <c r="G334" s="80">
        <v>41760</v>
      </c>
      <c r="H334" s="147"/>
      <c r="I334" s="83">
        <v>41760</v>
      </c>
      <c r="J334" s="154"/>
      <c r="K334" s="89">
        <v>41760</v>
      </c>
      <c r="L334" s="161"/>
    </row>
    <row r="335" spans="1:12" x14ac:dyDescent="0.25">
      <c r="A335" s="4">
        <v>45324</v>
      </c>
      <c r="B335" s="5" t="str">
        <f t="shared" si="151"/>
        <v>S6 - 2024</v>
      </c>
      <c r="C335" s="5">
        <f t="shared" ref="C335:C343" si="157">MONTH(A335)</f>
        <v>2</v>
      </c>
      <c r="D335" s="5" t="str">
        <f t="shared" si="152"/>
        <v>T1 - 2024</v>
      </c>
      <c r="E335" s="5">
        <f>YEAR(A335)</f>
        <v>2024</v>
      </c>
      <c r="F335" s="14" t="s">
        <v>2</v>
      </c>
      <c r="G335" s="79"/>
      <c r="H335" s="141"/>
      <c r="I335" s="82"/>
      <c r="J335" s="148"/>
      <c r="K335" s="85"/>
      <c r="L335" s="155"/>
    </row>
    <row r="336" spans="1:12" x14ac:dyDescent="0.25">
      <c r="A336" s="6">
        <v>45324</v>
      </c>
      <c r="B336" s="7" t="str">
        <f t="shared" si="151"/>
        <v>S6 - 2024</v>
      </c>
      <c r="C336" s="7">
        <f t="shared" si="157"/>
        <v>2</v>
      </c>
      <c r="D336" s="7" t="str">
        <f t="shared" si="152"/>
        <v>T1 - 2024</v>
      </c>
      <c r="E336" s="7">
        <f t="shared" ref="E336:E343" si="158">YEAR(A336)</f>
        <v>2024</v>
      </c>
      <c r="F336" s="19" t="s">
        <v>3</v>
      </c>
      <c r="G336" s="74"/>
      <c r="H336" s="142"/>
      <c r="I336" s="75"/>
      <c r="J336" s="149"/>
      <c r="K336" s="86"/>
      <c r="L336" s="156"/>
    </row>
    <row r="337" spans="1:12" x14ac:dyDescent="0.25">
      <c r="A337" s="6">
        <v>45324</v>
      </c>
      <c r="B337" s="7" t="str">
        <f t="shared" si="151"/>
        <v>S6 - 2024</v>
      </c>
      <c r="C337" s="7">
        <f t="shared" si="157"/>
        <v>2</v>
      </c>
      <c r="D337" s="7" t="str">
        <f t="shared" si="152"/>
        <v>T1 - 2024</v>
      </c>
      <c r="E337" s="7">
        <f t="shared" si="158"/>
        <v>2024</v>
      </c>
      <c r="F337" s="128" t="s">
        <v>7</v>
      </c>
      <c r="G337" s="130"/>
      <c r="H337" s="143"/>
      <c r="I337" s="131"/>
      <c r="J337" s="150"/>
      <c r="K337" s="132"/>
      <c r="L337" s="157"/>
    </row>
    <row r="338" spans="1:12" x14ac:dyDescent="0.25">
      <c r="A338" s="6">
        <v>45324</v>
      </c>
      <c r="B338" s="7" t="str">
        <f t="shared" si="151"/>
        <v>S6 - 2024</v>
      </c>
      <c r="C338" s="7">
        <f t="shared" si="157"/>
        <v>2</v>
      </c>
      <c r="D338" s="7" t="str">
        <f t="shared" si="152"/>
        <v>T1 - 2024</v>
      </c>
      <c r="E338" s="7">
        <f t="shared" si="158"/>
        <v>2024</v>
      </c>
      <c r="F338" s="129" t="s">
        <v>8</v>
      </c>
      <c r="G338" s="133"/>
      <c r="H338" s="144"/>
      <c r="I338" s="134"/>
      <c r="J338" s="151"/>
      <c r="K338" s="135"/>
      <c r="L338" s="158"/>
    </row>
    <row r="339" spans="1:12" x14ac:dyDescent="0.25">
      <c r="A339" s="6">
        <v>45324</v>
      </c>
      <c r="B339" s="7" t="str">
        <f t="shared" si="151"/>
        <v>S6 - 2024</v>
      </c>
      <c r="C339" s="7">
        <f t="shared" si="157"/>
        <v>2</v>
      </c>
      <c r="D339" s="7" t="str">
        <f t="shared" si="152"/>
        <v>T1 - 2024</v>
      </c>
      <c r="E339" s="7">
        <f t="shared" si="158"/>
        <v>2024</v>
      </c>
      <c r="F339" s="21" t="s">
        <v>4</v>
      </c>
      <c r="G339" s="76"/>
      <c r="H339" s="145"/>
      <c r="I339" s="77"/>
      <c r="J339" s="152"/>
      <c r="K339" s="87"/>
      <c r="L339" s="159"/>
    </row>
    <row r="340" spans="1:12" x14ac:dyDescent="0.25">
      <c r="A340" s="6">
        <v>45324</v>
      </c>
      <c r="B340" s="7" t="str">
        <f t="shared" si="151"/>
        <v>S6 - 2024</v>
      </c>
      <c r="C340" s="7">
        <f t="shared" si="157"/>
        <v>2</v>
      </c>
      <c r="D340" s="7" t="str">
        <f t="shared" si="152"/>
        <v>T1 - 2024</v>
      </c>
      <c r="E340" s="7">
        <f t="shared" si="158"/>
        <v>2024</v>
      </c>
      <c r="F340" s="8" t="s">
        <v>5</v>
      </c>
      <c r="G340" s="72"/>
      <c r="H340" s="146"/>
      <c r="I340" s="73"/>
      <c r="J340" s="153"/>
      <c r="K340" s="88"/>
      <c r="L340" s="160"/>
    </row>
    <row r="341" spans="1:12" x14ac:dyDescent="0.25">
      <c r="A341" s="6">
        <v>45324</v>
      </c>
      <c r="B341" s="7" t="str">
        <f t="shared" si="151"/>
        <v>S6 - 2024</v>
      </c>
      <c r="C341" s="7">
        <f t="shared" si="157"/>
        <v>2</v>
      </c>
      <c r="D341" s="7" t="str">
        <f t="shared" si="152"/>
        <v>T1 - 2024</v>
      </c>
      <c r="E341" s="7">
        <f t="shared" si="158"/>
        <v>2024</v>
      </c>
      <c r="F341" s="8" t="s">
        <v>6</v>
      </c>
      <c r="G341" s="72"/>
      <c r="H341" s="146"/>
      <c r="I341" s="73"/>
      <c r="J341" s="153"/>
      <c r="K341" s="88"/>
      <c r="L341" s="160"/>
    </row>
    <row r="342" spans="1:12" x14ac:dyDescent="0.25">
      <c r="A342" s="6">
        <v>45324</v>
      </c>
      <c r="B342" s="7" t="str">
        <f t="shared" si="151"/>
        <v>S6 - 2024</v>
      </c>
      <c r="C342" s="7">
        <f t="shared" si="157"/>
        <v>2</v>
      </c>
      <c r="D342" s="7" t="str">
        <f t="shared" si="152"/>
        <v>T1 - 2024</v>
      </c>
      <c r="E342" s="7">
        <f t="shared" si="158"/>
        <v>2024</v>
      </c>
      <c r="F342" s="8" t="s">
        <v>1</v>
      </c>
      <c r="G342" s="72"/>
      <c r="H342" s="146"/>
      <c r="I342" s="73"/>
      <c r="J342" s="153"/>
      <c r="K342" s="88"/>
      <c r="L342" s="160"/>
    </row>
    <row r="343" spans="1:12" x14ac:dyDescent="0.25">
      <c r="A343" s="9">
        <v>45324</v>
      </c>
      <c r="B343" s="10" t="str">
        <f t="shared" si="151"/>
        <v>S6 - 2024</v>
      </c>
      <c r="C343" s="10">
        <f t="shared" si="157"/>
        <v>2</v>
      </c>
      <c r="D343" s="10" t="str">
        <f t="shared" si="152"/>
        <v>T1 - 2024</v>
      </c>
      <c r="E343" s="10">
        <f t="shared" si="158"/>
        <v>2024</v>
      </c>
      <c r="F343" s="11" t="s">
        <v>14</v>
      </c>
      <c r="G343" s="80">
        <f>SUM(G335:G342)</f>
        <v>0</v>
      </c>
      <c r="H343" s="147"/>
      <c r="I343" s="83">
        <f t="shared" ref="I343" si="159">SUM(I335:I342)</f>
        <v>0</v>
      </c>
      <c r="J343" s="154"/>
      <c r="K343" s="89">
        <f t="shared" ref="K343" si="160">SUM(K335:K342)</f>
        <v>0</v>
      </c>
      <c r="L343" s="161"/>
    </row>
    <row r="344" spans="1:12" x14ac:dyDescent="0.25">
      <c r="A344" s="4">
        <v>45325</v>
      </c>
      <c r="B344" s="5" t="str">
        <f t="shared" si="151"/>
        <v>S6 - 2024</v>
      </c>
      <c r="C344" s="5">
        <f t="shared" ref="C344:C352" si="161">MONTH(A344)</f>
        <v>2</v>
      </c>
      <c r="D344" s="5" t="str">
        <f t="shared" si="152"/>
        <v>T1 - 2024</v>
      </c>
      <c r="E344" s="5">
        <f>YEAR(A344)</f>
        <v>2024</v>
      </c>
      <c r="F344" s="14" t="s">
        <v>2</v>
      </c>
      <c r="G344" s="79"/>
      <c r="H344" s="141"/>
      <c r="I344" s="82"/>
      <c r="J344" s="148"/>
      <c r="K344" s="85"/>
      <c r="L344" s="155"/>
    </row>
    <row r="345" spans="1:12" x14ac:dyDescent="0.25">
      <c r="A345" s="6">
        <v>45325</v>
      </c>
      <c r="B345" s="7" t="str">
        <f t="shared" si="151"/>
        <v>S6 - 2024</v>
      </c>
      <c r="C345" s="7">
        <f t="shared" si="161"/>
        <v>2</v>
      </c>
      <c r="D345" s="7" t="str">
        <f t="shared" si="152"/>
        <v>T1 - 2024</v>
      </c>
      <c r="E345" s="7">
        <f t="shared" ref="E345:E352" si="162">YEAR(A345)</f>
        <v>2024</v>
      </c>
      <c r="F345" s="19" t="s">
        <v>3</v>
      </c>
      <c r="G345" s="74"/>
      <c r="H345" s="142"/>
      <c r="I345" s="75"/>
      <c r="J345" s="149"/>
      <c r="K345" s="86"/>
      <c r="L345" s="156"/>
    </row>
    <row r="346" spans="1:12" x14ac:dyDescent="0.25">
      <c r="A346" s="6">
        <v>45325</v>
      </c>
      <c r="B346" s="7" t="str">
        <f t="shared" si="151"/>
        <v>S6 - 2024</v>
      </c>
      <c r="C346" s="7">
        <f t="shared" si="161"/>
        <v>2</v>
      </c>
      <c r="D346" s="7" t="str">
        <f t="shared" si="152"/>
        <v>T1 - 2024</v>
      </c>
      <c r="E346" s="7">
        <f t="shared" si="162"/>
        <v>2024</v>
      </c>
      <c r="F346" s="128" t="s">
        <v>7</v>
      </c>
      <c r="G346" s="130"/>
      <c r="H346" s="143"/>
      <c r="I346" s="131"/>
      <c r="J346" s="150"/>
      <c r="K346" s="132"/>
      <c r="L346" s="157"/>
    </row>
    <row r="347" spans="1:12" x14ac:dyDescent="0.25">
      <c r="A347" s="6">
        <v>45325</v>
      </c>
      <c r="B347" s="7" t="str">
        <f t="shared" si="151"/>
        <v>S6 - 2024</v>
      </c>
      <c r="C347" s="7">
        <f t="shared" si="161"/>
        <v>2</v>
      </c>
      <c r="D347" s="7" t="str">
        <f t="shared" si="152"/>
        <v>T1 - 2024</v>
      </c>
      <c r="E347" s="7">
        <f t="shared" si="162"/>
        <v>2024</v>
      </c>
      <c r="F347" s="129" t="s">
        <v>8</v>
      </c>
      <c r="G347" s="133"/>
      <c r="H347" s="144"/>
      <c r="I347" s="134"/>
      <c r="J347" s="151"/>
      <c r="K347" s="135"/>
      <c r="L347" s="158"/>
    </row>
    <row r="348" spans="1:12" x14ac:dyDescent="0.25">
      <c r="A348" s="6">
        <v>45325</v>
      </c>
      <c r="B348" s="7" t="str">
        <f t="shared" si="151"/>
        <v>S6 - 2024</v>
      </c>
      <c r="C348" s="7">
        <f t="shared" si="161"/>
        <v>2</v>
      </c>
      <c r="D348" s="7" t="str">
        <f t="shared" si="152"/>
        <v>T1 - 2024</v>
      </c>
      <c r="E348" s="7">
        <f t="shared" si="162"/>
        <v>2024</v>
      </c>
      <c r="F348" s="21" t="s">
        <v>4</v>
      </c>
      <c r="G348" s="76"/>
      <c r="H348" s="145"/>
      <c r="I348" s="77"/>
      <c r="J348" s="152"/>
      <c r="K348" s="87"/>
      <c r="L348" s="159"/>
    </row>
    <row r="349" spans="1:12" x14ac:dyDescent="0.25">
      <c r="A349" s="6">
        <v>45325</v>
      </c>
      <c r="B349" s="7" t="str">
        <f t="shared" si="151"/>
        <v>S6 - 2024</v>
      </c>
      <c r="C349" s="7">
        <f t="shared" si="161"/>
        <v>2</v>
      </c>
      <c r="D349" s="7" t="str">
        <f t="shared" si="152"/>
        <v>T1 - 2024</v>
      </c>
      <c r="E349" s="7">
        <f t="shared" si="162"/>
        <v>2024</v>
      </c>
      <c r="F349" s="8" t="s">
        <v>5</v>
      </c>
      <c r="G349" s="72"/>
      <c r="H349" s="146"/>
      <c r="I349" s="73"/>
      <c r="J349" s="153"/>
      <c r="K349" s="88"/>
      <c r="L349" s="160"/>
    </row>
    <row r="350" spans="1:12" x14ac:dyDescent="0.25">
      <c r="A350" s="6">
        <v>45325</v>
      </c>
      <c r="B350" s="7" t="str">
        <f t="shared" si="151"/>
        <v>S6 - 2024</v>
      </c>
      <c r="C350" s="7">
        <f t="shared" si="161"/>
        <v>2</v>
      </c>
      <c r="D350" s="7" t="str">
        <f t="shared" si="152"/>
        <v>T1 - 2024</v>
      </c>
      <c r="E350" s="7">
        <f t="shared" si="162"/>
        <v>2024</v>
      </c>
      <c r="F350" s="8" t="s">
        <v>6</v>
      </c>
      <c r="G350" s="72"/>
      <c r="H350" s="146"/>
      <c r="I350" s="73"/>
      <c r="J350" s="153"/>
      <c r="K350" s="88"/>
      <c r="L350" s="160"/>
    </row>
    <row r="351" spans="1:12" x14ac:dyDescent="0.25">
      <c r="A351" s="6">
        <v>45325</v>
      </c>
      <c r="B351" s="7" t="str">
        <f t="shared" si="151"/>
        <v>S6 - 2024</v>
      </c>
      <c r="C351" s="7">
        <f t="shared" si="161"/>
        <v>2</v>
      </c>
      <c r="D351" s="7" t="str">
        <f t="shared" si="152"/>
        <v>T1 - 2024</v>
      </c>
      <c r="E351" s="7">
        <f t="shared" si="162"/>
        <v>2024</v>
      </c>
      <c r="F351" s="8" t="s">
        <v>1</v>
      </c>
      <c r="G351" s="72"/>
      <c r="H351" s="146"/>
      <c r="I351" s="73"/>
      <c r="J351" s="153"/>
      <c r="K351" s="88"/>
      <c r="L351" s="160"/>
    </row>
    <row r="352" spans="1:12" x14ac:dyDescent="0.25">
      <c r="A352" s="9">
        <v>45325</v>
      </c>
      <c r="B352" s="10" t="str">
        <f t="shared" si="151"/>
        <v>S6 - 2024</v>
      </c>
      <c r="C352" s="10">
        <f t="shared" si="161"/>
        <v>2</v>
      </c>
      <c r="D352" s="10" t="str">
        <f t="shared" si="152"/>
        <v>T1 - 2024</v>
      </c>
      <c r="E352" s="10">
        <f t="shared" si="162"/>
        <v>2024</v>
      </c>
      <c r="F352" s="11" t="s">
        <v>14</v>
      </c>
      <c r="G352" s="80">
        <f>SUM(G344:G351)</f>
        <v>0</v>
      </c>
      <c r="H352" s="147"/>
      <c r="I352" s="83">
        <f t="shared" ref="I352" si="163">SUM(I344:I351)</f>
        <v>0</v>
      </c>
      <c r="J352" s="154"/>
      <c r="K352" s="89">
        <f t="shared" ref="K352" si="164">SUM(K344:K351)</f>
        <v>0</v>
      </c>
      <c r="L352" s="161"/>
    </row>
    <row r="353" spans="1:12" x14ac:dyDescent="0.25">
      <c r="A353" s="4">
        <v>45326</v>
      </c>
      <c r="B353" s="5" t="str">
        <f t="shared" si="151"/>
        <v>S6 - 2024</v>
      </c>
      <c r="C353" s="5">
        <f t="shared" ref="C353:C361" si="165">MONTH(A353)</f>
        <v>2</v>
      </c>
      <c r="D353" s="5" t="str">
        <f t="shared" si="152"/>
        <v>T1 - 2024</v>
      </c>
      <c r="E353" s="5">
        <f>YEAR(A353)</f>
        <v>2024</v>
      </c>
      <c r="F353" s="14" t="s">
        <v>2</v>
      </c>
      <c r="G353" s="79"/>
      <c r="H353" s="141"/>
      <c r="I353" s="82"/>
      <c r="J353" s="148"/>
      <c r="K353" s="85"/>
      <c r="L353" s="155"/>
    </row>
    <row r="354" spans="1:12" x14ac:dyDescent="0.25">
      <c r="A354" s="6">
        <v>45326</v>
      </c>
      <c r="B354" s="7" t="str">
        <f t="shared" si="151"/>
        <v>S6 - 2024</v>
      </c>
      <c r="C354" s="7">
        <f t="shared" si="165"/>
        <v>2</v>
      </c>
      <c r="D354" s="7" t="str">
        <f t="shared" si="152"/>
        <v>T1 - 2024</v>
      </c>
      <c r="E354" s="7">
        <f t="shared" ref="E354:E361" si="166">YEAR(A354)</f>
        <v>2024</v>
      </c>
      <c r="F354" s="19" t="s">
        <v>3</v>
      </c>
      <c r="G354" s="74"/>
      <c r="H354" s="142"/>
      <c r="I354" s="75"/>
      <c r="J354" s="149"/>
      <c r="K354" s="86"/>
      <c r="L354" s="156"/>
    </row>
    <row r="355" spans="1:12" x14ac:dyDescent="0.25">
      <c r="A355" s="6">
        <v>45326</v>
      </c>
      <c r="B355" s="7" t="str">
        <f t="shared" si="151"/>
        <v>S6 - 2024</v>
      </c>
      <c r="C355" s="7">
        <f t="shared" si="165"/>
        <v>2</v>
      </c>
      <c r="D355" s="7" t="str">
        <f t="shared" si="152"/>
        <v>T1 - 2024</v>
      </c>
      <c r="E355" s="7">
        <f t="shared" si="166"/>
        <v>2024</v>
      </c>
      <c r="F355" s="128" t="s">
        <v>7</v>
      </c>
      <c r="G355" s="130"/>
      <c r="H355" s="143"/>
      <c r="I355" s="131"/>
      <c r="J355" s="150"/>
      <c r="K355" s="132"/>
      <c r="L355" s="157"/>
    </row>
    <row r="356" spans="1:12" x14ac:dyDescent="0.25">
      <c r="A356" s="6">
        <v>45326</v>
      </c>
      <c r="B356" s="7" t="str">
        <f t="shared" si="151"/>
        <v>S6 - 2024</v>
      </c>
      <c r="C356" s="7">
        <f t="shared" si="165"/>
        <v>2</v>
      </c>
      <c r="D356" s="7" t="str">
        <f t="shared" si="152"/>
        <v>T1 - 2024</v>
      </c>
      <c r="E356" s="7">
        <f t="shared" si="166"/>
        <v>2024</v>
      </c>
      <c r="F356" s="129" t="s">
        <v>8</v>
      </c>
      <c r="G356" s="133"/>
      <c r="H356" s="144"/>
      <c r="I356" s="134"/>
      <c r="J356" s="151"/>
      <c r="K356" s="135"/>
      <c r="L356" s="158"/>
    </row>
    <row r="357" spans="1:12" x14ac:dyDescent="0.25">
      <c r="A357" s="6">
        <v>45326</v>
      </c>
      <c r="B357" s="7" t="str">
        <f t="shared" si="151"/>
        <v>S6 - 2024</v>
      </c>
      <c r="C357" s="7">
        <f t="shared" si="165"/>
        <v>2</v>
      </c>
      <c r="D357" s="7" t="str">
        <f t="shared" si="152"/>
        <v>T1 - 2024</v>
      </c>
      <c r="E357" s="7">
        <f t="shared" si="166"/>
        <v>2024</v>
      </c>
      <c r="F357" s="21" t="s">
        <v>4</v>
      </c>
      <c r="G357" s="76"/>
      <c r="H357" s="145"/>
      <c r="I357" s="77"/>
      <c r="J357" s="152"/>
      <c r="K357" s="87"/>
      <c r="L357" s="159"/>
    </row>
    <row r="358" spans="1:12" x14ac:dyDescent="0.25">
      <c r="A358" s="6">
        <v>45326</v>
      </c>
      <c r="B358" s="7" t="str">
        <f t="shared" si="151"/>
        <v>S6 - 2024</v>
      </c>
      <c r="C358" s="7">
        <f t="shared" si="165"/>
        <v>2</v>
      </c>
      <c r="D358" s="7" t="str">
        <f t="shared" si="152"/>
        <v>T1 - 2024</v>
      </c>
      <c r="E358" s="7">
        <f t="shared" si="166"/>
        <v>2024</v>
      </c>
      <c r="F358" s="8" t="s">
        <v>5</v>
      </c>
      <c r="G358" s="72"/>
      <c r="H358" s="146"/>
      <c r="I358" s="73"/>
      <c r="J358" s="153"/>
      <c r="K358" s="88"/>
      <c r="L358" s="160"/>
    </row>
    <row r="359" spans="1:12" x14ac:dyDescent="0.25">
      <c r="A359" s="6">
        <v>45326</v>
      </c>
      <c r="B359" s="7" t="str">
        <f t="shared" si="151"/>
        <v>S6 - 2024</v>
      </c>
      <c r="C359" s="7">
        <f t="shared" si="165"/>
        <v>2</v>
      </c>
      <c r="D359" s="7" t="str">
        <f t="shared" si="152"/>
        <v>T1 - 2024</v>
      </c>
      <c r="E359" s="7">
        <f t="shared" si="166"/>
        <v>2024</v>
      </c>
      <c r="F359" s="8" t="s">
        <v>6</v>
      </c>
      <c r="G359" s="72"/>
      <c r="H359" s="146"/>
      <c r="I359" s="73"/>
      <c r="J359" s="153"/>
      <c r="K359" s="88"/>
      <c r="L359" s="160"/>
    </row>
    <row r="360" spans="1:12" x14ac:dyDescent="0.25">
      <c r="A360" s="6">
        <v>45326</v>
      </c>
      <c r="B360" s="7" t="str">
        <f t="shared" si="151"/>
        <v>S6 - 2024</v>
      </c>
      <c r="C360" s="7">
        <f t="shared" si="165"/>
        <v>2</v>
      </c>
      <c r="D360" s="7" t="str">
        <f t="shared" si="152"/>
        <v>T1 - 2024</v>
      </c>
      <c r="E360" s="7">
        <f t="shared" si="166"/>
        <v>2024</v>
      </c>
      <c r="F360" s="8" t="s">
        <v>1</v>
      </c>
      <c r="G360" s="72"/>
      <c r="H360" s="146"/>
      <c r="I360" s="73"/>
      <c r="J360" s="153"/>
      <c r="K360" s="88"/>
      <c r="L360" s="160"/>
    </row>
    <row r="361" spans="1:12" x14ac:dyDescent="0.25">
      <c r="A361" s="9">
        <v>45326</v>
      </c>
      <c r="B361" s="10" t="str">
        <f t="shared" si="151"/>
        <v>S6 - 2024</v>
      </c>
      <c r="C361" s="10">
        <f t="shared" si="165"/>
        <v>2</v>
      </c>
      <c r="D361" s="10" t="str">
        <f t="shared" si="152"/>
        <v>T1 - 2024</v>
      </c>
      <c r="E361" s="10">
        <f t="shared" si="166"/>
        <v>2024</v>
      </c>
      <c r="F361" s="11" t="s">
        <v>14</v>
      </c>
      <c r="G361" s="80">
        <f>SUM(G353:G360)</f>
        <v>0</v>
      </c>
      <c r="H361" s="147"/>
      <c r="I361" s="83">
        <f t="shared" ref="I361" si="167">SUM(I353:I360)</f>
        <v>0</v>
      </c>
      <c r="J361" s="154"/>
      <c r="K361" s="89">
        <f t="shared" ref="K361" si="168">SUM(K353:K360)</f>
        <v>0</v>
      </c>
      <c r="L361" s="161"/>
    </row>
    <row r="362" spans="1:12" x14ac:dyDescent="0.25">
      <c r="A362" s="4">
        <v>45327</v>
      </c>
      <c r="B362" s="5" t="str">
        <f t="shared" si="151"/>
        <v>S6 - 2024</v>
      </c>
      <c r="C362" s="5">
        <f t="shared" ref="C362:C370" si="169">MONTH(A362)</f>
        <v>2</v>
      </c>
      <c r="D362" s="5" t="str">
        <f t="shared" si="152"/>
        <v>T1 - 2024</v>
      </c>
      <c r="E362" s="5">
        <f>YEAR(A362)</f>
        <v>2024</v>
      </c>
      <c r="F362" s="14" t="s">
        <v>2</v>
      </c>
      <c r="G362" s="79"/>
      <c r="H362" s="141"/>
      <c r="I362" s="82"/>
      <c r="J362" s="148"/>
      <c r="K362" s="85"/>
      <c r="L362" s="155"/>
    </row>
    <row r="363" spans="1:12" x14ac:dyDescent="0.25">
      <c r="A363" s="6">
        <v>45327</v>
      </c>
      <c r="B363" s="7" t="str">
        <f t="shared" si="151"/>
        <v>S6 - 2024</v>
      </c>
      <c r="C363" s="7">
        <f t="shared" si="169"/>
        <v>2</v>
      </c>
      <c r="D363" s="7" t="str">
        <f t="shared" si="152"/>
        <v>T1 - 2024</v>
      </c>
      <c r="E363" s="7">
        <f t="shared" ref="E363:E370" si="170">YEAR(A363)</f>
        <v>2024</v>
      </c>
      <c r="F363" s="19" t="s">
        <v>3</v>
      </c>
      <c r="G363" s="74"/>
      <c r="H363" s="142"/>
      <c r="I363" s="75"/>
      <c r="J363" s="149"/>
      <c r="K363" s="86"/>
      <c r="L363" s="156"/>
    </row>
    <row r="364" spans="1:12" x14ac:dyDescent="0.25">
      <c r="A364" s="6">
        <v>45327</v>
      </c>
      <c r="B364" s="7" t="str">
        <f t="shared" si="151"/>
        <v>S6 - 2024</v>
      </c>
      <c r="C364" s="7">
        <f t="shared" si="169"/>
        <v>2</v>
      </c>
      <c r="D364" s="7" t="str">
        <f t="shared" si="152"/>
        <v>T1 - 2024</v>
      </c>
      <c r="E364" s="7">
        <f t="shared" si="170"/>
        <v>2024</v>
      </c>
      <c r="F364" s="128" t="s">
        <v>7</v>
      </c>
      <c r="G364" s="130"/>
      <c r="H364" s="143"/>
      <c r="I364" s="131"/>
      <c r="J364" s="150"/>
      <c r="K364" s="132"/>
      <c r="L364" s="157"/>
    </row>
    <row r="365" spans="1:12" x14ac:dyDescent="0.25">
      <c r="A365" s="6">
        <v>45327</v>
      </c>
      <c r="B365" s="7" t="str">
        <f t="shared" si="151"/>
        <v>S6 - 2024</v>
      </c>
      <c r="C365" s="7">
        <f t="shared" si="169"/>
        <v>2</v>
      </c>
      <c r="D365" s="7" t="str">
        <f t="shared" si="152"/>
        <v>T1 - 2024</v>
      </c>
      <c r="E365" s="7">
        <f t="shared" si="170"/>
        <v>2024</v>
      </c>
      <c r="F365" s="129" t="s">
        <v>8</v>
      </c>
      <c r="G365" s="133"/>
      <c r="H365" s="144"/>
      <c r="I365" s="134"/>
      <c r="J365" s="151"/>
      <c r="K365" s="135"/>
      <c r="L365" s="158"/>
    </row>
    <row r="366" spans="1:12" x14ac:dyDescent="0.25">
      <c r="A366" s="6">
        <v>45327</v>
      </c>
      <c r="B366" s="7" t="str">
        <f t="shared" si="151"/>
        <v>S6 - 2024</v>
      </c>
      <c r="C366" s="7">
        <f t="shared" si="169"/>
        <v>2</v>
      </c>
      <c r="D366" s="7" t="str">
        <f t="shared" si="152"/>
        <v>T1 - 2024</v>
      </c>
      <c r="E366" s="7">
        <f t="shared" si="170"/>
        <v>2024</v>
      </c>
      <c r="F366" s="21" t="s">
        <v>4</v>
      </c>
      <c r="G366" s="76"/>
      <c r="H366" s="145"/>
      <c r="I366" s="77"/>
      <c r="J366" s="152"/>
      <c r="K366" s="87"/>
      <c r="L366" s="159"/>
    </row>
    <row r="367" spans="1:12" x14ac:dyDescent="0.25">
      <c r="A367" s="6">
        <v>45327</v>
      </c>
      <c r="B367" s="7" t="str">
        <f t="shared" si="151"/>
        <v>S6 - 2024</v>
      </c>
      <c r="C367" s="7">
        <f t="shared" si="169"/>
        <v>2</v>
      </c>
      <c r="D367" s="7" t="str">
        <f t="shared" si="152"/>
        <v>T1 - 2024</v>
      </c>
      <c r="E367" s="7">
        <f t="shared" si="170"/>
        <v>2024</v>
      </c>
      <c r="F367" s="8" t="s">
        <v>5</v>
      </c>
      <c r="G367" s="72"/>
      <c r="H367" s="146"/>
      <c r="I367" s="73"/>
      <c r="J367" s="153"/>
      <c r="K367" s="88"/>
      <c r="L367" s="160"/>
    </row>
    <row r="368" spans="1:12" x14ac:dyDescent="0.25">
      <c r="A368" s="6">
        <v>45327</v>
      </c>
      <c r="B368" s="7" t="str">
        <f t="shared" si="151"/>
        <v>S6 - 2024</v>
      </c>
      <c r="C368" s="7">
        <f t="shared" si="169"/>
        <v>2</v>
      </c>
      <c r="D368" s="7" t="str">
        <f t="shared" si="152"/>
        <v>T1 - 2024</v>
      </c>
      <c r="E368" s="7">
        <f t="shared" si="170"/>
        <v>2024</v>
      </c>
      <c r="F368" s="8" t="s">
        <v>6</v>
      </c>
      <c r="G368" s="72"/>
      <c r="H368" s="146"/>
      <c r="I368" s="73"/>
      <c r="J368" s="153"/>
      <c r="K368" s="88"/>
      <c r="L368" s="160"/>
    </row>
    <row r="369" spans="1:12" x14ac:dyDescent="0.25">
      <c r="A369" s="6">
        <v>45327</v>
      </c>
      <c r="B369" s="7" t="str">
        <f t="shared" si="151"/>
        <v>S6 - 2024</v>
      </c>
      <c r="C369" s="7">
        <f t="shared" si="169"/>
        <v>2</v>
      </c>
      <c r="D369" s="7" t="str">
        <f t="shared" si="152"/>
        <v>T1 - 2024</v>
      </c>
      <c r="E369" s="7">
        <f t="shared" si="170"/>
        <v>2024</v>
      </c>
      <c r="F369" s="8" t="s">
        <v>1</v>
      </c>
      <c r="G369" s="72"/>
      <c r="H369" s="146"/>
      <c r="I369" s="73"/>
      <c r="J369" s="153"/>
      <c r="K369" s="88"/>
      <c r="L369" s="160"/>
    </row>
    <row r="370" spans="1:12" x14ac:dyDescent="0.25">
      <c r="A370" s="9">
        <v>45327</v>
      </c>
      <c r="B370" s="10" t="str">
        <f t="shared" si="151"/>
        <v>S6 - 2024</v>
      </c>
      <c r="C370" s="10">
        <f t="shared" si="169"/>
        <v>2</v>
      </c>
      <c r="D370" s="10" t="str">
        <f t="shared" si="152"/>
        <v>T1 - 2024</v>
      </c>
      <c r="E370" s="10">
        <f t="shared" si="170"/>
        <v>2024</v>
      </c>
      <c r="F370" s="11" t="s">
        <v>14</v>
      </c>
      <c r="G370" s="80">
        <f>SUM(G362:G369)</f>
        <v>0</v>
      </c>
      <c r="H370" s="147"/>
      <c r="I370" s="83">
        <f t="shared" ref="I370" si="171">SUM(I362:I369)</f>
        <v>0</v>
      </c>
      <c r="J370" s="154"/>
      <c r="K370" s="89">
        <f t="shared" ref="K370" si="172">SUM(K362:K369)</f>
        <v>0</v>
      </c>
      <c r="L370" s="161"/>
    </row>
    <row r="371" spans="1:12" x14ac:dyDescent="0.25">
      <c r="A371" s="4">
        <v>45328</v>
      </c>
      <c r="B371" s="5" t="str">
        <f t="shared" si="151"/>
        <v>S6 - 2024</v>
      </c>
      <c r="C371" s="5">
        <f t="shared" ref="C371:C379" si="173">MONTH(A371)</f>
        <v>2</v>
      </c>
      <c r="D371" s="5" t="str">
        <f t="shared" si="152"/>
        <v>T1 - 2024</v>
      </c>
      <c r="E371" s="5">
        <f>YEAR(A371)</f>
        <v>2024</v>
      </c>
      <c r="F371" s="14" t="s">
        <v>2</v>
      </c>
      <c r="G371" s="79"/>
      <c r="H371" s="141"/>
      <c r="I371" s="82"/>
      <c r="J371" s="148"/>
      <c r="K371" s="85"/>
      <c r="L371" s="155"/>
    </row>
    <row r="372" spans="1:12" x14ac:dyDescent="0.25">
      <c r="A372" s="6">
        <v>45328</v>
      </c>
      <c r="B372" s="7" t="str">
        <f t="shared" si="151"/>
        <v>S6 - 2024</v>
      </c>
      <c r="C372" s="7">
        <f t="shared" si="173"/>
        <v>2</v>
      </c>
      <c r="D372" s="7" t="str">
        <f t="shared" si="152"/>
        <v>T1 - 2024</v>
      </c>
      <c r="E372" s="7">
        <f t="shared" ref="E372:E379" si="174">YEAR(A372)</f>
        <v>2024</v>
      </c>
      <c r="F372" s="19" t="s">
        <v>3</v>
      </c>
      <c r="G372" s="74"/>
      <c r="H372" s="142"/>
      <c r="I372" s="75"/>
      <c r="J372" s="149"/>
      <c r="K372" s="86"/>
      <c r="L372" s="156"/>
    </row>
    <row r="373" spans="1:12" x14ac:dyDescent="0.25">
      <c r="A373" s="6">
        <v>45328</v>
      </c>
      <c r="B373" s="7" t="str">
        <f t="shared" si="151"/>
        <v>S6 - 2024</v>
      </c>
      <c r="C373" s="7">
        <f t="shared" si="173"/>
        <v>2</v>
      </c>
      <c r="D373" s="7" t="str">
        <f t="shared" si="152"/>
        <v>T1 - 2024</v>
      </c>
      <c r="E373" s="7">
        <f t="shared" si="174"/>
        <v>2024</v>
      </c>
      <c r="F373" s="128" t="s">
        <v>7</v>
      </c>
      <c r="G373" s="130"/>
      <c r="H373" s="143"/>
      <c r="I373" s="131"/>
      <c r="J373" s="150"/>
      <c r="K373" s="132"/>
      <c r="L373" s="157"/>
    </row>
    <row r="374" spans="1:12" x14ac:dyDescent="0.25">
      <c r="A374" s="6">
        <v>45328</v>
      </c>
      <c r="B374" s="7" t="str">
        <f t="shared" si="151"/>
        <v>S6 - 2024</v>
      </c>
      <c r="C374" s="7">
        <f t="shared" si="173"/>
        <v>2</v>
      </c>
      <c r="D374" s="7" t="str">
        <f t="shared" si="152"/>
        <v>T1 - 2024</v>
      </c>
      <c r="E374" s="7">
        <f t="shared" si="174"/>
        <v>2024</v>
      </c>
      <c r="F374" s="129" t="s">
        <v>8</v>
      </c>
      <c r="G374" s="133"/>
      <c r="H374" s="144"/>
      <c r="I374" s="134"/>
      <c r="J374" s="151"/>
      <c r="K374" s="135"/>
      <c r="L374" s="158"/>
    </row>
    <row r="375" spans="1:12" x14ac:dyDescent="0.25">
      <c r="A375" s="6">
        <v>45328</v>
      </c>
      <c r="B375" s="7" t="str">
        <f t="shared" si="151"/>
        <v>S6 - 2024</v>
      </c>
      <c r="C375" s="7">
        <f t="shared" si="173"/>
        <v>2</v>
      </c>
      <c r="D375" s="7" t="str">
        <f t="shared" si="152"/>
        <v>T1 - 2024</v>
      </c>
      <c r="E375" s="7">
        <f t="shared" si="174"/>
        <v>2024</v>
      </c>
      <c r="F375" s="21" t="s">
        <v>4</v>
      </c>
      <c r="G375" s="76"/>
      <c r="H375" s="145"/>
      <c r="I375" s="77"/>
      <c r="J375" s="152"/>
      <c r="K375" s="87"/>
      <c r="L375" s="159"/>
    </row>
    <row r="376" spans="1:12" x14ac:dyDescent="0.25">
      <c r="A376" s="6">
        <v>45328</v>
      </c>
      <c r="B376" s="7" t="str">
        <f t="shared" si="151"/>
        <v>S6 - 2024</v>
      </c>
      <c r="C376" s="7">
        <f t="shared" si="173"/>
        <v>2</v>
      </c>
      <c r="D376" s="7" t="str">
        <f t="shared" si="152"/>
        <v>T1 - 2024</v>
      </c>
      <c r="E376" s="7">
        <f t="shared" si="174"/>
        <v>2024</v>
      </c>
      <c r="F376" s="8" t="s">
        <v>5</v>
      </c>
      <c r="G376" s="72"/>
      <c r="H376" s="146"/>
      <c r="I376" s="73"/>
      <c r="J376" s="153"/>
      <c r="K376" s="88"/>
      <c r="L376" s="160"/>
    </row>
    <row r="377" spans="1:12" x14ac:dyDescent="0.25">
      <c r="A377" s="6">
        <v>45328</v>
      </c>
      <c r="B377" s="7" t="str">
        <f t="shared" si="151"/>
        <v>S6 - 2024</v>
      </c>
      <c r="C377" s="7">
        <f t="shared" si="173"/>
        <v>2</v>
      </c>
      <c r="D377" s="7" t="str">
        <f t="shared" si="152"/>
        <v>T1 - 2024</v>
      </c>
      <c r="E377" s="7">
        <f t="shared" si="174"/>
        <v>2024</v>
      </c>
      <c r="F377" s="8" t="s">
        <v>6</v>
      </c>
      <c r="G377" s="72"/>
      <c r="H377" s="146"/>
      <c r="I377" s="73"/>
      <c r="J377" s="153"/>
      <c r="K377" s="88"/>
      <c r="L377" s="160"/>
    </row>
    <row r="378" spans="1:12" x14ac:dyDescent="0.25">
      <c r="A378" s="6">
        <v>45328</v>
      </c>
      <c r="B378" s="7" t="str">
        <f t="shared" si="151"/>
        <v>S6 - 2024</v>
      </c>
      <c r="C378" s="7">
        <f t="shared" si="173"/>
        <v>2</v>
      </c>
      <c r="D378" s="7" t="str">
        <f t="shared" si="152"/>
        <v>T1 - 2024</v>
      </c>
      <c r="E378" s="7">
        <f t="shared" si="174"/>
        <v>2024</v>
      </c>
      <c r="F378" s="8" t="s">
        <v>1</v>
      </c>
      <c r="G378" s="72"/>
      <c r="H378" s="146"/>
      <c r="I378" s="73"/>
      <c r="J378" s="153"/>
      <c r="K378" s="88"/>
      <c r="L378" s="160"/>
    </row>
    <row r="379" spans="1:12" x14ac:dyDescent="0.25">
      <c r="A379" s="9">
        <v>45328</v>
      </c>
      <c r="B379" s="10" t="str">
        <f t="shared" si="151"/>
        <v>S6 - 2024</v>
      </c>
      <c r="C379" s="10">
        <f t="shared" si="173"/>
        <v>2</v>
      </c>
      <c r="D379" s="10" t="str">
        <f t="shared" si="152"/>
        <v>T1 - 2024</v>
      </c>
      <c r="E379" s="10">
        <f t="shared" si="174"/>
        <v>2024</v>
      </c>
      <c r="F379" s="11" t="s">
        <v>14</v>
      </c>
      <c r="G379" s="80">
        <f>SUM(G371:G378)</f>
        <v>0</v>
      </c>
      <c r="H379" s="147"/>
      <c r="I379" s="83">
        <f t="shared" ref="I379" si="175">SUM(I371:I378)</f>
        <v>0</v>
      </c>
      <c r="J379" s="154"/>
      <c r="K379" s="89">
        <f t="shared" ref="K379" si="176">SUM(K371:K378)</f>
        <v>0</v>
      </c>
      <c r="L379" s="161"/>
    </row>
    <row r="380" spans="1:12" x14ac:dyDescent="0.25">
      <c r="A380" s="4">
        <v>45329</v>
      </c>
      <c r="B380" s="5" t="str">
        <f t="shared" si="151"/>
        <v>S7 - 2024</v>
      </c>
      <c r="C380" s="5">
        <f t="shared" ref="C380:C388" si="177">MONTH(A380)</f>
        <v>2</v>
      </c>
      <c r="D380" s="5" t="str">
        <f t="shared" si="152"/>
        <v>T1 - 2024</v>
      </c>
      <c r="E380" s="5">
        <f>YEAR(A380)</f>
        <v>2024</v>
      </c>
      <c r="F380" s="14" t="s">
        <v>2</v>
      </c>
      <c r="G380" s="79"/>
      <c r="H380" s="141"/>
      <c r="I380" s="82"/>
      <c r="J380" s="148"/>
      <c r="K380" s="85"/>
      <c r="L380" s="155"/>
    </row>
    <row r="381" spans="1:12" x14ac:dyDescent="0.25">
      <c r="A381" s="6">
        <v>45329</v>
      </c>
      <c r="B381" s="7" t="str">
        <f t="shared" si="151"/>
        <v>S7 - 2024</v>
      </c>
      <c r="C381" s="7">
        <f t="shared" si="177"/>
        <v>2</v>
      </c>
      <c r="D381" s="7" t="str">
        <f t="shared" si="152"/>
        <v>T1 - 2024</v>
      </c>
      <c r="E381" s="7">
        <f t="shared" ref="E381:E388" si="178">YEAR(A381)</f>
        <v>2024</v>
      </c>
      <c r="F381" s="19" t="s">
        <v>3</v>
      </c>
      <c r="G381" s="74"/>
      <c r="H381" s="142"/>
      <c r="I381" s="75"/>
      <c r="J381" s="149"/>
      <c r="K381" s="86"/>
      <c r="L381" s="156"/>
    </row>
    <row r="382" spans="1:12" x14ac:dyDescent="0.25">
      <c r="A382" s="6">
        <v>45329</v>
      </c>
      <c r="B382" s="7" t="str">
        <f t="shared" si="151"/>
        <v>S7 - 2024</v>
      </c>
      <c r="C382" s="7">
        <f t="shared" si="177"/>
        <v>2</v>
      </c>
      <c r="D382" s="7" t="str">
        <f t="shared" si="152"/>
        <v>T1 - 2024</v>
      </c>
      <c r="E382" s="7">
        <f t="shared" si="178"/>
        <v>2024</v>
      </c>
      <c r="F382" s="128" t="s">
        <v>7</v>
      </c>
      <c r="G382" s="130"/>
      <c r="H382" s="143"/>
      <c r="I382" s="131"/>
      <c r="J382" s="150"/>
      <c r="K382" s="132"/>
      <c r="L382" s="157"/>
    </row>
    <row r="383" spans="1:12" x14ac:dyDescent="0.25">
      <c r="A383" s="6">
        <v>45329</v>
      </c>
      <c r="B383" s="7" t="str">
        <f t="shared" si="151"/>
        <v>S7 - 2024</v>
      </c>
      <c r="C383" s="7">
        <f t="shared" si="177"/>
        <v>2</v>
      </c>
      <c r="D383" s="7" t="str">
        <f t="shared" si="152"/>
        <v>T1 - 2024</v>
      </c>
      <c r="E383" s="7">
        <f t="shared" si="178"/>
        <v>2024</v>
      </c>
      <c r="F383" s="129" t="s">
        <v>8</v>
      </c>
      <c r="G383" s="133"/>
      <c r="H383" s="144"/>
      <c r="I383" s="134"/>
      <c r="J383" s="151"/>
      <c r="K383" s="135"/>
      <c r="L383" s="158"/>
    </row>
    <row r="384" spans="1:12" x14ac:dyDescent="0.25">
      <c r="A384" s="6">
        <v>45329</v>
      </c>
      <c r="B384" s="7" t="str">
        <f t="shared" si="151"/>
        <v>S7 - 2024</v>
      </c>
      <c r="C384" s="7">
        <f t="shared" si="177"/>
        <v>2</v>
      </c>
      <c r="D384" s="7" t="str">
        <f t="shared" si="152"/>
        <v>T1 - 2024</v>
      </c>
      <c r="E384" s="7">
        <f t="shared" si="178"/>
        <v>2024</v>
      </c>
      <c r="F384" s="21" t="s">
        <v>4</v>
      </c>
      <c r="G384" s="76"/>
      <c r="H384" s="145"/>
      <c r="I384" s="77"/>
      <c r="J384" s="152"/>
      <c r="K384" s="87"/>
      <c r="L384" s="159"/>
    </row>
    <row r="385" spans="1:12" x14ac:dyDescent="0.25">
      <c r="A385" s="6">
        <v>45329</v>
      </c>
      <c r="B385" s="7" t="str">
        <f t="shared" si="151"/>
        <v>S7 - 2024</v>
      </c>
      <c r="C385" s="7">
        <f t="shared" si="177"/>
        <v>2</v>
      </c>
      <c r="D385" s="7" t="str">
        <f t="shared" si="152"/>
        <v>T1 - 2024</v>
      </c>
      <c r="E385" s="7">
        <f t="shared" si="178"/>
        <v>2024</v>
      </c>
      <c r="F385" s="8" t="s">
        <v>5</v>
      </c>
      <c r="G385" s="72"/>
      <c r="H385" s="146"/>
      <c r="I385" s="73"/>
      <c r="J385" s="153"/>
      <c r="K385" s="88"/>
      <c r="L385" s="160"/>
    </row>
    <row r="386" spans="1:12" x14ac:dyDescent="0.25">
      <c r="A386" s="6">
        <v>45329</v>
      </c>
      <c r="B386" s="7" t="str">
        <f t="shared" ref="B386:B449" si="179">"S"&amp;WEEKNUM($A386,13)&amp;" - "&amp;YEAR($A386)</f>
        <v>S7 - 2024</v>
      </c>
      <c r="C386" s="7">
        <f t="shared" si="177"/>
        <v>2</v>
      </c>
      <c r="D386" s="7" t="str">
        <f t="shared" si="152"/>
        <v>T1 - 2024</v>
      </c>
      <c r="E386" s="7">
        <f t="shared" si="178"/>
        <v>2024</v>
      </c>
      <c r="F386" s="8" t="s">
        <v>6</v>
      </c>
      <c r="G386" s="72"/>
      <c r="H386" s="146"/>
      <c r="I386" s="73"/>
      <c r="J386" s="153"/>
      <c r="K386" s="88"/>
      <c r="L386" s="160"/>
    </row>
    <row r="387" spans="1:12" x14ac:dyDescent="0.25">
      <c r="A387" s="6">
        <v>45329</v>
      </c>
      <c r="B387" s="7" t="str">
        <f t="shared" si="179"/>
        <v>S7 - 2024</v>
      </c>
      <c r="C387" s="7">
        <f t="shared" si="177"/>
        <v>2</v>
      </c>
      <c r="D387" s="7" t="str">
        <f t="shared" ref="D387:D450" si="180">IF(OR(MONTH(A387)=1,MONTH(A387)=2,MONTH(A387)=3),"T1 - "&amp;E387,IF(OR(MONTH(A387)=4,MONTH(A387)=5,MONTH(A387)=6),"T2 - "&amp;E387,IF(OR(MONTH(A387)=7,MONTH(A387)=8,MONTH(A387)=9),"T3 - "&amp;E387,"T4 - "&amp;E387)))</f>
        <v>T1 - 2024</v>
      </c>
      <c r="E387" s="7">
        <f t="shared" si="178"/>
        <v>2024</v>
      </c>
      <c r="F387" s="8" t="s">
        <v>1</v>
      </c>
      <c r="G387" s="72"/>
      <c r="H387" s="146"/>
      <c r="I387" s="73"/>
      <c r="J387" s="153"/>
      <c r="K387" s="88"/>
      <c r="L387" s="160"/>
    </row>
    <row r="388" spans="1:12" x14ac:dyDescent="0.25">
      <c r="A388" s="9">
        <v>45329</v>
      </c>
      <c r="B388" s="10" t="str">
        <f t="shared" si="179"/>
        <v>S7 - 2024</v>
      </c>
      <c r="C388" s="10">
        <f t="shared" si="177"/>
        <v>2</v>
      </c>
      <c r="D388" s="10" t="str">
        <f t="shared" si="180"/>
        <v>T1 - 2024</v>
      </c>
      <c r="E388" s="10">
        <f t="shared" si="178"/>
        <v>2024</v>
      </c>
      <c r="F388" s="11" t="s">
        <v>14</v>
      </c>
      <c r="G388" s="80">
        <f>SUM(G380:G387)</f>
        <v>0</v>
      </c>
      <c r="H388" s="147"/>
      <c r="I388" s="83">
        <f t="shared" ref="I388" si="181">SUM(I380:I387)</f>
        <v>0</v>
      </c>
      <c r="J388" s="154"/>
      <c r="K388" s="89">
        <f t="shared" ref="K388" si="182">SUM(K380:K387)</f>
        <v>0</v>
      </c>
      <c r="L388" s="161"/>
    </row>
    <row r="389" spans="1:12" x14ac:dyDescent="0.25">
      <c r="A389" s="4">
        <v>45330</v>
      </c>
      <c r="B389" s="5" t="str">
        <f t="shared" si="179"/>
        <v>S7 - 2024</v>
      </c>
      <c r="C389" s="5">
        <f t="shared" ref="C389:C397" si="183">MONTH(A389)</f>
        <v>2</v>
      </c>
      <c r="D389" s="5" t="str">
        <f t="shared" si="180"/>
        <v>T1 - 2024</v>
      </c>
      <c r="E389" s="5">
        <f>YEAR(A389)</f>
        <v>2024</v>
      </c>
      <c r="F389" s="14" t="s">
        <v>2</v>
      </c>
      <c r="G389" s="79"/>
      <c r="H389" s="141"/>
      <c r="I389" s="82"/>
      <c r="J389" s="148"/>
      <c r="K389" s="85"/>
      <c r="L389" s="155"/>
    </row>
    <row r="390" spans="1:12" x14ac:dyDescent="0.25">
      <c r="A390" s="6">
        <v>45330</v>
      </c>
      <c r="B390" s="7" t="str">
        <f t="shared" si="179"/>
        <v>S7 - 2024</v>
      </c>
      <c r="C390" s="7">
        <f t="shared" si="183"/>
        <v>2</v>
      </c>
      <c r="D390" s="7" t="str">
        <f t="shared" si="180"/>
        <v>T1 - 2024</v>
      </c>
      <c r="E390" s="7">
        <f t="shared" ref="E390:E397" si="184">YEAR(A390)</f>
        <v>2024</v>
      </c>
      <c r="F390" s="19" t="s">
        <v>3</v>
      </c>
      <c r="G390" s="74"/>
      <c r="H390" s="142"/>
      <c r="I390" s="75"/>
      <c r="J390" s="149"/>
      <c r="K390" s="86"/>
      <c r="L390" s="156"/>
    </row>
    <row r="391" spans="1:12" x14ac:dyDescent="0.25">
      <c r="A391" s="6">
        <v>45330</v>
      </c>
      <c r="B391" s="7" t="str">
        <f t="shared" si="179"/>
        <v>S7 - 2024</v>
      </c>
      <c r="C391" s="7">
        <f t="shared" si="183"/>
        <v>2</v>
      </c>
      <c r="D391" s="7" t="str">
        <f t="shared" si="180"/>
        <v>T1 - 2024</v>
      </c>
      <c r="E391" s="7">
        <f t="shared" si="184"/>
        <v>2024</v>
      </c>
      <c r="F391" s="128" t="s">
        <v>7</v>
      </c>
      <c r="G391" s="130"/>
      <c r="H391" s="143"/>
      <c r="I391" s="131"/>
      <c r="J391" s="150"/>
      <c r="K391" s="132"/>
      <c r="L391" s="157"/>
    </row>
    <row r="392" spans="1:12" x14ac:dyDescent="0.25">
      <c r="A392" s="6">
        <v>45330</v>
      </c>
      <c r="B392" s="7" t="str">
        <f t="shared" si="179"/>
        <v>S7 - 2024</v>
      </c>
      <c r="C392" s="7">
        <f t="shared" si="183"/>
        <v>2</v>
      </c>
      <c r="D392" s="7" t="str">
        <f t="shared" si="180"/>
        <v>T1 - 2024</v>
      </c>
      <c r="E392" s="7">
        <f t="shared" si="184"/>
        <v>2024</v>
      </c>
      <c r="F392" s="129" t="s">
        <v>8</v>
      </c>
      <c r="G392" s="133"/>
      <c r="H392" s="144"/>
      <c r="I392" s="134"/>
      <c r="J392" s="151"/>
      <c r="K392" s="135"/>
      <c r="L392" s="158"/>
    </row>
    <row r="393" spans="1:12" x14ac:dyDescent="0.25">
      <c r="A393" s="6">
        <v>45330</v>
      </c>
      <c r="B393" s="7" t="str">
        <f t="shared" si="179"/>
        <v>S7 - 2024</v>
      </c>
      <c r="C393" s="7">
        <f t="shared" si="183"/>
        <v>2</v>
      </c>
      <c r="D393" s="7" t="str">
        <f t="shared" si="180"/>
        <v>T1 - 2024</v>
      </c>
      <c r="E393" s="7">
        <f t="shared" si="184"/>
        <v>2024</v>
      </c>
      <c r="F393" s="21" t="s">
        <v>4</v>
      </c>
      <c r="G393" s="76"/>
      <c r="H393" s="145"/>
      <c r="I393" s="77"/>
      <c r="J393" s="152"/>
      <c r="K393" s="87"/>
      <c r="L393" s="159"/>
    </row>
    <row r="394" spans="1:12" x14ac:dyDescent="0.25">
      <c r="A394" s="6">
        <v>45330</v>
      </c>
      <c r="B394" s="7" t="str">
        <f t="shared" si="179"/>
        <v>S7 - 2024</v>
      </c>
      <c r="C394" s="7">
        <f t="shared" si="183"/>
        <v>2</v>
      </c>
      <c r="D394" s="7" t="str">
        <f t="shared" si="180"/>
        <v>T1 - 2024</v>
      </c>
      <c r="E394" s="7">
        <f t="shared" si="184"/>
        <v>2024</v>
      </c>
      <c r="F394" s="8" t="s">
        <v>5</v>
      </c>
      <c r="G394" s="72"/>
      <c r="H394" s="146"/>
      <c r="I394" s="73"/>
      <c r="J394" s="153"/>
      <c r="K394" s="88"/>
      <c r="L394" s="160"/>
    </row>
    <row r="395" spans="1:12" x14ac:dyDescent="0.25">
      <c r="A395" s="6">
        <v>45330</v>
      </c>
      <c r="B395" s="7" t="str">
        <f t="shared" si="179"/>
        <v>S7 - 2024</v>
      </c>
      <c r="C395" s="7">
        <f t="shared" si="183"/>
        <v>2</v>
      </c>
      <c r="D395" s="7" t="str">
        <f t="shared" si="180"/>
        <v>T1 - 2024</v>
      </c>
      <c r="E395" s="7">
        <f t="shared" si="184"/>
        <v>2024</v>
      </c>
      <c r="F395" s="8" t="s">
        <v>6</v>
      </c>
      <c r="G395" s="72"/>
      <c r="H395" s="146"/>
      <c r="I395" s="73"/>
      <c r="J395" s="153"/>
      <c r="K395" s="88"/>
      <c r="L395" s="160"/>
    </row>
    <row r="396" spans="1:12" x14ac:dyDescent="0.25">
      <c r="A396" s="6">
        <v>45330</v>
      </c>
      <c r="B396" s="7" t="str">
        <f t="shared" si="179"/>
        <v>S7 - 2024</v>
      </c>
      <c r="C396" s="7">
        <f t="shared" si="183"/>
        <v>2</v>
      </c>
      <c r="D396" s="7" t="str">
        <f t="shared" si="180"/>
        <v>T1 - 2024</v>
      </c>
      <c r="E396" s="7">
        <f t="shared" si="184"/>
        <v>2024</v>
      </c>
      <c r="F396" s="8" t="s">
        <v>1</v>
      </c>
      <c r="G396" s="72"/>
      <c r="H396" s="146"/>
      <c r="I396" s="73"/>
      <c r="J396" s="153"/>
      <c r="K396" s="88"/>
      <c r="L396" s="160"/>
    </row>
    <row r="397" spans="1:12" x14ac:dyDescent="0.25">
      <c r="A397" s="9">
        <v>45330</v>
      </c>
      <c r="B397" s="10" t="str">
        <f t="shared" si="179"/>
        <v>S7 - 2024</v>
      </c>
      <c r="C397" s="10">
        <f t="shared" si="183"/>
        <v>2</v>
      </c>
      <c r="D397" s="10" t="str">
        <f t="shared" si="180"/>
        <v>T1 - 2024</v>
      </c>
      <c r="E397" s="10">
        <f t="shared" si="184"/>
        <v>2024</v>
      </c>
      <c r="F397" s="11" t="s">
        <v>14</v>
      </c>
      <c r="G397" s="80">
        <f>SUM(G389:G396)</f>
        <v>0</v>
      </c>
      <c r="H397" s="147"/>
      <c r="I397" s="83">
        <f t="shared" ref="I397" si="185">SUM(I389:I396)</f>
        <v>0</v>
      </c>
      <c r="J397" s="154"/>
      <c r="K397" s="89">
        <f t="shared" ref="K397" si="186">SUM(K389:K396)</f>
        <v>0</v>
      </c>
      <c r="L397" s="161"/>
    </row>
    <row r="398" spans="1:12" x14ac:dyDescent="0.25">
      <c r="A398" s="4">
        <v>45331</v>
      </c>
      <c r="B398" s="5" t="str">
        <f t="shared" si="179"/>
        <v>S7 - 2024</v>
      </c>
      <c r="C398" s="5">
        <f t="shared" ref="C398:C406" si="187">MONTH(A398)</f>
        <v>2</v>
      </c>
      <c r="D398" s="5" t="str">
        <f t="shared" si="180"/>
        <v>T1 - 2024</v>
      </c>
      <c r="E398" s="5">
        <f>YEAR(A398)</f>
        <v>2024</v>
      </c>
      <c r="F398" s="14" t="s">
        <v>2</v>
      </c>
      <c r="G398" s="79"/>
      <c r="H398" s="141"/>
      <c r="I398" s="82"/>
      <c r="J398" s="148"/>
      <c r="K398" s="85"/>
      <c r="L398" s="155"/>
    </row>
    <row r="399" spans="1:12" x14ac:dyDescent="0.25">
      <c r="A399" s="6">
        <v>45331</v>
      </c>
      <c r="B399" s="7" t="str">
        <f t="shared" si="179"/>
        <v>S7 - 2024</v>
      </c>
      <c r="C399" s="7">
        <f t="shared" si="187"/>
        <v>2</v>
      </c>
      <c r="D399" s="7" t="str">
        <f t="shared" si="180"/>
        <v>T1 - 2024</v>
      </c>
      <c r="E399" s="7">
        <f t="shared" ref="E399:E406" si="188">YEAR(A399)</f>
        <v>2024</v>
      </c>
      <c r="F399" s="19" t="s">
        <v>3</v>
      </c>
      <c r="G399" s="74"/>
      <c r="H399" s="142"/>
      <c r="I399" s="75"/>
      <c r="J399" s="149"/>
      <c r="K399" s="86"/>
      <c r="L399" s="156"/>
    </row>
    <row r="400" spans="1:12" x14ac:dyDescent="0.25">
      <c r="A400" s="6">
        <v>45331</v>
      </c>
      <c r="B400" s="7" t="str">
        <f t="shared" si="179"/>
        <v>S7 - 2024</v>
      </c>
      <c r="C400" s="7">
        <f t="shared" si="187"/>
        <v>2</v>
      </c>
      <c r="D400" s="7" t="str">
        <f t="shared" si="180"/>
        <v>T1 - 2024</v>
      </c>
      <c r="E400" s="7">
        <f t="shared" si="188"/>
        <v>2024</v>
      </c>
      <c r="F400" s="128" t="s">
        <v>7</v>
      </c>
      <c r="G400" s="130"/>
      <c r="H400" s="143"/>
      <c r="I400" s="131"/>
      <c r="J400" s="150"/>
      <c r="K400" s="132"/>
      <c r="L400" s="157"/>
    </row>
    <row r="401" spans="1:12" x14ac:dyDescent="0.25">
      <c r="A401" s="6">
        <v>45331</v>
      </c>
      <c r="B401" s="7" t="str">
        <f t="shared" si="179"/>
        <v>S7 - 2024</v>
      </c>
      <c r="C401" s="7">
        <f t="shared" si="187"/>
        <v>2</v>
      </c>
      <c r="D401" s="7" t="str">
        <f t="shared" si="180"/>
        <v>T1 - 2024</v>
      </c>
      <c r="E401" s="7">
        <f t="shared" si="188"/>
        <v>2024</v>
      </c>
      <c r="F401" s="129" t="s">
        <v>8</v>
      </c>
      <c r="G401" s="133"/>
      <c r="H401" s="144"/>
      <c r="I401" s="134"/>
      <c r="J401" s="151"/>
      <c r="K401" s="135"/>
      <c r="L401" s="158"/>
    </row>
    <row r="402" spans="1:12" x14ac:dyDescent="0.25">
      <c r="A402" s="6">
        <v>45331</v>
      </c>
      <c r="B402" s="7" t="str">
        <f t="shared" si="179"/>
        <v>S7 - 2024</v>
      </c>
      <c r="C402" s="7">
        <f t="shared" si="187"/>
        <v>2</v>
      </c>
      <c r="D402" s="7" t="str">
        <f t="shared" si="180"/>
        <v>T1 - 2024</v>
      </c>
      <c r="E402" s="7">
        <f t="shared" si="188"/>
        <v>2024</v>
      </c>
      <c r="F402" s="21" t="s">
        <v>4</v>
      </c>
      <c r="G402" s="76"/>
      <c r="H402" s="145"/>
      <c r="I402" s="77"/>
      <c r="J402" s="152"/>
      <c r="K402" s="87"/>
      <c r="L402" s="159"/>
    </row>
    <row r="403" spans="1:12" x14ac:dyDescent="0.25">
      <c r="A403" s="6">
        <v>45331</v>
      </c>
      <c r="B403" s="7" t="str">
        <f t="shared" si="179"/>
        <v>S7 - 2024</v>
      </c>
      <c r="C403" s="7">
        <f t="shared" si="187"/>
        <v>2</v>
      </c>
      <c r="D403" s="7" t="str">
        <f t="shared" si="180"/>
        <v>T1 - 2024</v>
      </c>
      <c r="E403" s="7">
        <f t="shared" si="188"/>
        <v>2024</v>
      </c>
      <c r="F403" s="8" t="s">
        <v>5</v>
      </c>
      <c r="G403" s="72"/>
      <c r="H403" s="146"/>
      <c r="I403" s="73"/>
      <c r="J403" s="153"/>
      <c r="K403" s="88"/>
      <c r="L403" s="160"/>
    </row>
    <row r="404" spans="1:12" x14ac:dyDescent="0.25">
      <c r="A404" s="6">
        <v>45331</v>
      </c>
      <c r="B404" s="7" t="str">
        <f t="shared" si="179"/>
        <v>S7 - 2024</v>
      </c>
      <c r="C404" s="7">
        <f t="shared" si="187"/>
        <v>2</v>
      </c>
      <c r="D404" s="7" t="str">
        <f t="shared" si="180"/>
        <v>T1 - 2024</v>
      </c>
      <c r="E404" s="7">
        <f t="shared" si="188"/>
        <v>2024</v>
      </c>
      <c r="F404" s="8" t="s">
        <v>6</v>
      </c>
      <c r="G404" s="72"/>
      <c r="H404" s="146"/>
      <c r="I404" s="73"/>
      <c r="J404" s="153"/>
      <c r="K404" s="88"/>
      <c r="L404" s="160"/>
    </row>
    <row r="405" spans="1:12" x14ac:dyDescent="0.25">
      <c r="A405" s="6">
        <v>45331</v>
      </c>
      <c r="B405" s="7" t="str">
        <f t="shared" si="179"/>
        <v>S7 - 2024</v>
      </c>
      <c r="C405" s="7">
        <f t="shared" si="187"/>
        <v>2</v>
      </c>
      <c r="D405" s="7" t="str">
        <f t="shared" si="180"/>
        <v>T1 - 2024</v>
      </c>
      <c r="E405" s="7">
        <f t="shared" si="188"/>
        <v>2024</v>
      </c>
      <c r="F405" s="8" t="s">
        <v>1</v>
      </c>
      <c r="G405" s="72"/>
      <c r="H405" s="146"/>
      <c r="I405" s="73"/>
      <c r="J405" s="153"/>
      <c r="K405" s="88"/>
      <c r="L405" s="160"/>
    </row>
    <row r="406" spans="1:12" x14ac:dyDescent="0.25">
      <c r="A406" s="9">
        <v>45331</v>
      </c>
      <c r="B406" s="10" t="str">
        <f t="shared" si="179"/>
        <v>S7 - 2024</v>
      </c>
      <c r="C406" s="10">
        <f t="shared" si="187"/>
        <v>2</v>
      </c>
      <c r="D406" s="10" t="str">
        <f t="shared" si="180"/>
        <v>T1 - 2024</v>
      </c>
      <c r="E406" s="10">
        <f t="shared" si="188"/>
        <v>2024</v>
      </c>
      <c r="F406" s="11" t="s">
        <v>14</v>
      </c>
      <c r="G406" s="80">
        <f>SUM(G398:G405)</f>
        <v>0</v>
      </c>
      <c r="H406" s="147"/>
      <c r="I406" s="83">
        <f t="shared" ref="I406" si="189">SUM(I398:I405)</f>
        <v>0</v>
      </c>
      <c r="J406" s="154"/>
      <c r="K406" s="89">
        <f t="shared" ref="K406" si="190">SUM(K398:K405)</f>
        <v>0</v>
      </c>
      <c r="L406" s="161"/>
    </row>
    <row r="407" spans="1:12" x14ac:dyDescent="0.25">
      <c r="A407" s="4">
        <v>45332</v>
      </c>
      <c r="B407" s="5" t="str">
        <f t="shared" si="179"/>
        <v>S7 - 2024</v>
      </c>
      <c r="C407" s="5">
        <f t="shared" ref="C407:C415" si="191">MONTH(A407)</f>
        <v>2</v>
      </c>
      <c r="D407" s="5" t="str">
        <f t="shared" si="180"/>
        <v>T1 - 2024</v>
      </c>
      <c r="E407" s="5">
        <f>YEAR(A407)</f>
        <v>2024</v>
      </c>
      <c r="F407" s="14" t="s">
        <v>2</v>
      </c>
      <c r="G407" s="79"/>
      <c r="H407" s="141"/>
      <c r="I407" s="82"/>
      <c r="J407" s="148"/>
      <c r="K407" s="85"/>
      <c r="L407" s="155"/>
    </row>
    <row r="408" spans="1:12" x14ac:dyDescent="0.25">
      <c r="A408" s="6">
        <v>45332</v>
      </c>
      <c r="B408" s="7" t="str">
        <f t="shared" si="179"/>
        <v>S7 - 2024</v>
      </c>
      <c r="C408" s="7">
        <f t="shared" si="191"/>
        <v>2</v>
      </c>
      <c r="D408" s="7" t="str">
        <f t="shared" si="180"/>
        <v>T1 - 2024</v>
      </c>
      <c r="E408" s="7">
        <f t="shared" ref="E408:E415" si="192">YEAR(A408)</f>
        <v>2024</v>
      </c>
      <c r="F408" s="19" t="s">
        <v>3</v>
      </c>
      <c r="G408" s="74"/>
      <c r="H408" s="142"/>
      <c r="I408" s="75"/>
      <c r="J408" s="149"/>
      <c r="K408" s="86"/>
      <c r="L408" s="156"/>
    </row>
    <row r="409" spans="1:12" x14ac:dyDescent="0.25">
      <c r="A409" s="6">
        <v>45332</v>
      </c>
      <c r="B409" s="7" t="str">
        <f t="shared" si="179"/>
        <v>S7 - 2024</v>
      </c>
      <c r="C409" s="7">
        <f t="shared" si="191"/>
        <v>2</v>
      </c>
      <c r="D409" s="7" t="str">
        <f t="shared" si="180"/>
        <v>T1 - 2024</v>
      </c>
      <c r="E409" s="7">
        <f t="shared" si="192"/>
        <v>2024</v>
      </c>
      <c r="F409" s="128" t="s">
        <v>7</v>
      </c>
      <c r="G409" s="130"/>
      <c r="H409" s="143"/>
      <c r="I409" s="131"/>
      <c r="J409" s="150"/>
      <c r="K409" s="132"/>
      <c r="L409" s="157"/>
    </row>
    <row r="410" spans="1:12" x14ac:dyDescent="0.25">
      <c r="A410" s="6">
        <v>45332</v>
      </c>
      <c r="B410" s="7" t="str">
        <f t="shared" si="179"/>
        <v>S7 - 2024</v>
      </c>
      <c r="C410" s="7">
        <f t="shared" si="191"/>
        <v>2</v>
      </c>
      <c r="D410" s="7" t="str">
        <f t="shared" si="180"/>
        <v>T1 - 2024</v>
      </c>
      <c r="E410" s="7">
        <f t="shared" si="192"/>
        <v>2024</v>
      </c>
      <c r="F410" s="129" t="s">
        <v>8</v>
      </c>
      <c r="G410" s="133"/>
      <c r="H410" s="144"/>
      <c r="I410" s="134"/>
      <c r="J410" s="151"/>
      <c r="K410" s="135"/>
      <c r="L410" s="158"/>
    </row>
    <row r="411" spans="1:12" x14ac:dyDescent="0.25">
      <c r="A411" s="6">
        <v>45332</v>
      </c>
      <c r="B411" s="7" t="str">
        <f t="shared" si="179"/>
        <v>S7 - 2024</v>
      </c>
      <c r="C411" s="7">
        <f t="shared" si="191"/>
        <v>2</v>
      </c>
      <c r="D411" s="7" t="str">
        <f t="shared" si="180"/>
        <v>T1 - 2024</v>
      </c>
      <c r="E411" s="7">
        <f t="shared" si="192"/>
        <v>2024</v>
      </c>
      <c r="F411" s="21" t="s">
        <v>4</v>
      </c>
      <c r="G411" s="76"/>
      <c r="H411" s="145"/>
      <c r="I411" s="77"/>
      <c r="J411" s="152"/>
      <c r="K411" s="87"/>
      <c r="L411" s="159"/>
    </row>
    <row r="412" spans="1:12" x14ac:dyDescent="0.25">
      <c r="A412" s="6">
        <v>45332</v>
      </c>
      <c r="B412" s="7" t="str">
        <f t="shared" si="179"/>
        <v>S7 - 2024</v>
      </c>
      <c r="C412" s="7">
        <f t="shared" si="191"/>
        <v>2</v>
      </c>
      <c r="D412" s="7" t="str">
        <f t="shared" si="180"/>
        <v>T1 - 2024</v>
      </c>
      <c r="E412" s="7">
        <f t="shared" si="192"/>
        <v>2024</v>
      </c>
      <c r="F412" s="8" t="s">
        <v>5</v>
      </c>
      <c r="G412" s="72"/>
      <c r="H412" s="146"/>
      <c r="I412" s="73"/>
      <c r="J412" s="153"/>
      <c r="K412" s="88"/>
      <c r="L412" s="160"/>
    </row>
    <row r="413" spans="1:12" x14ac:dyDescent="0.25">
      <c r="A413" s="6">
        <v>45332</v>
      </c>
      <c r="B413" s="7" t="str">
        <f t="shared" si="179"/>
        <v>S7 - 2024</v>
      </c>
      <c r="C413" s="7">
        <f t="shared" si="191"/>
        <v>2</v>
      </c>
      <c r="D413" s="7" t="str">
        <f t="shared" si="180"/>
        <v>T1 - 2024</v>
      </c>
      <c r="E413" s="7">
        <f t="shared" si="192"/>
        <v>2024</v>
      </c>
      <c r="F413" s="8" t="s">
        <v>6</v>
      </c>
      <c r="G413" s="72"/>
      <c r="H413" s="146"/>
      <c r="I413" s="73"/>
      <c r="J413" s="153"/>
      <c r="K413" s="88"/>
      <c r="L413" s="160"/>
    </row>
    <row r="414" spans="1:12" x14ac:dyDescent="0.25">
      <c r="A414" s="6">
        <v>45332</v>
      </c>
      <c r="B414" s="7" t="str">
        <f t="shared" si="179"/>
        <v>S7 - 2024</v>
      </c>
      <c r="C414" s="7">
        <f t="shared" si="191"/>
        <v>2</v>
      </c>
      <c r="D414" s="7" t="str">
        <f t="shared" si="180"/>
        <v>T1 - 2024</v>
      </c>
      <c r="E414" s="7">
        <f t="shared" si="192"/>
        <v>2024</v>
      </c>
      <c r="F414" s="8" t="s">
        <v>1</v>
      </c>
      <c r="G414" s="72"/>
      <c r="H414" s="146"/>
      <c r="I414" s="73"/>
      <c r="J414" s="153"/>
      <c r="K414" s="88"/>
      <c r="L414" s="160"/>
    </row>
    <row r="415" spans="1:12" x14ac:dyDescent="0.25">
      <c r="A415" s="9">
        <v>45332</v>
      </c>
      <c r="B415" s="10" t="str">
        <f t="shared" si="179"/>
        <v>S7 - 2024</v>
      </c>
      <c r="C415" s="10">
        <f t="shared" si="191"/>
        <v>2</v>
      </c>
      <c r="D415" s="10" t="str">
        <f t="shared" si="180"/>
        <v>T1 - 2024</v>
      </c>
      <c r="E415" s="10">
        <f t="shared" si="192"/>
        <v>2024</v>
      </c>
      <c r="F415" s="11" t="s">
        <v>14</v>
      </c>
      <c r="G415" s="80">
        <f>SUM(G407:G414)</f>
        <v>0</v>
      </c>
      <c r="H415" s="147"/>
      <c r="I415" s="83">
        <f t="shared" ref="I415" si="193">SUM(I407:I414)</f>
        <v>0</v>
      </c>
      <c r="J415" s="154"/>
      <c r="K415" s="89">
        <f t="shared" ref="K415" si="194">SUM(K407:K414)</f>
        <v>0</v>
      </c>
      <c r="L415" s="161"/>
    </row>
    <row r="416" spans="1:12" x14ac:dyDescent="0.25">
      <c r="A416" s="4">
        <v>45333</v>
      </c>
      <c r="B416" s="5" t="str">
        <f t="shared" si="179"/>
        <v>S7 - 2024</v>
      </c>
      <c r="C416" s="5">
        <f t="shared" ref="C416:C424" si="195">MONTH(A416)</f>
        <v>2</v>
      </c>
      <c r="D416" s="5" t="str">
        <f t="shared" si="180"/>
        <v>T1 - 2024</v>
      </c>
      <c r="E416" s="5">
        <f>YEAR(A416)</f>
        <v>2024</v>
      </c>
      <c r="F416" s="14" t="s">
        <v>2</v>
      </c>
      <c r="G416" s="79"/>
      <c r="H416" s="141"/>
      <c r="I416" s="82"/>
      <c r="J416" s="148"/>
      <c r="K416" s="85"/>
      <c r="L416" s="155"/>
    </row>
    <row r="417" spans="1:12" x14ac:dyDescent="0.25">
      <c r="A417" s="6">
        <v>45333</v>
      </c>
      <c r="B417" s="7" t="str">
        <f t="shared" si="179"/>
        <v>S7 - 2024</v>
      </c>
      <c r="C417" s="7">
        <f t="shared" si="195"/>
        <v>2</v>
      </c>
      <c r="D417" s="7" t="str">
        <f t="shared" si="180"/>
        <v>T1 - 2024</v>
      </c>
      <c r="E417" s="7">
        <f t="shared" ref="E417:E424" si="196">YEAR(A417)</f>
        <v>2024</v>
      </c>
      <c r="F417" s="19" t="s">
        <v>3</v>
      </c>
      <c r="G417" s="74"/>
      <c r="H417" s="142"/>
      <c r="I417" s="75"/>
      <c r="J417" s="149"/>
      <c r="K417" s="86"/>
      <c r="L417" s="156"/>
    </row>
    <row r="418" spans="1:12" x14ac:dyDescent="0.25">
      <c r="A418" s="6">
        <v>45333</v>
      </c>
      <c r="B418" s="7" t="str">
        <f t="shared" si="179"/>
        <v>S7 - 2024</v>
      </c>
      <c r="C418" s="7">
        <f t="shared" si="195"/>
        <v>2</v>
      </c>
      <c r="D418" s="7" t="str">
        <f t="shared" si="180"/>
        <v>T1 - 2024</v>
      </c>
      <c r="E418" s="7">
        <f t="shared" si="196"/>
        <v>2024</v>
      </c>
      <c r="F418" s="128" t="s">
        <v>7</v>
      </c>
      <c r="G418" s="130"/>
      <c r="H418" s="143"/>
      <c r="I418" s="131"/>
      <c r="J418" s="150"/>
      <c r="K418" s="132"/>
      <c r="L418" s="157"/>
    </row>
    <row r="419" spans="1:12" x14ac:dyDescent="0.25">
      <c r="A419" s="6">
        <v>45333</v>
      </c>
      <c r="B419" s="7" t="str">
        <f t="shared" si="179"/>
        <v>S7 - 2024</v>
      </c>
      <c r="C419" s="7">
        <f t="shared" si="195"/>
        <v>2</v>
      </c>
      <c r="D419" s="7" t="str">
        <f t="shared" si="180"/>
        <v>T1 - 2024</v>
      </c>
      <c r="E419" s="7">
        <f t="shared" si="196"/>
        <v>2024</v>
      </c>
      <c r="F419" s="129" t="s">
        <v>8</v>
      </c>
      <c r="G419" s="133"/>
      <c r="H419" s="144"/>
      <c r="I419" s="134"/>
      <c r="J419" s="151"/>
      <c r="K419" s="135"/>
      <c r="L419" s="158"/>
    </row>
    <row r="420" spans="1:12" x14ac:dyDescent="0.25">
      <c r="A420" s="6">
        <v>45333</v>
      </c>
      <c r="B420" s="7" t="str">
        <f t="shared" si="179"/>
        <v>S7 - 2024</v>
      </c>
      <c r="C420" s="7">
        <f t="shared" si="195"/>
        <v>2</v>
      </c>
      <c r="D420" s="7" t="str">
        <f t="shared" si="180"/>
        <v>T1 - 2024</v>
      </c>
      <c r="E420" s="7">
        <f t="shared" si="196"/>
        <v>2024</v>
      </c>
      <c r="F420" s="21" t="s">
        <v>4</v>
      </c>
      <c r="G420" s="76"/>
      <c r="H420" s="145"/>
      <c r="I420" s="77"/>
      <c r="J420" s="152"/>
      <c r="K420" s="87"/>
      <c r="L420" s="159"/>
    </row>
    <row r="421" spans="1:12" x14ac:dyDescent="0.25">
      <c r="A421" s="6">
        <v>45333</v>
      </c>
      <c r="B421" s="7" t="str">
        <f t="shared" si="179"/>
        <v>S7 - 2024</v>
      </c>
      <c r="C421" s="7">
        <f t="shared" si="195"/>
        <v>2</v>
      </c>
      <c r="D421" s="7" t="str">
        <f t="shared" si="180"/>
        <v>T1 - 2024</v>
      </c>
      <c r="E421" s="7">
        <f t="shared" si="196"/>
        <v>2024</v>
      </c>
      <c r="F421" s="8" t="s">
        <v>5</v>
      </c>
      <c r="G421" s="72"/>
      <c r="H421" s="146"/>
      <c r="I421" s="73"/>
      <c r="J421" s="153"/>
      <c r="K421" s="88"/>
      <c r="L421" s="160"/>
    </row>
    <row r="422" spans="1:12" x14ac:dyDescent="0.25">
      <c r="A422" s="6">
        <v>45333</v>
      </c>
      <c r="B422" s="7" t="str">
        <f t="shared" si="179"/>
        <v>S7 - 2024</v>
      </c>
      <c r="C422" s="7">
        <f t="shared" si="195"/>
        <v>2</v>
      </c>
      <c r="D422" s="7" t="str">
        <f t="shared" si="180"/>
        <v>T1 - 2024</v>
      </c>
      <c r="E422" s="7">
        <f t="shared" si="196"/>
        <v>2024</v>
      </c>
      <c r="F422" s="8" t="s">
        <v>6</v>
      </c>
      <c r="G422" s="72"/>
      <c r="H422" s="146"/>
      <c r="I422" s="73"/>
      <c r="J422" s="153"/>
      <c r="K422" s="88"/>
      <c r="L422" s="160"/>
    </row>
    <row r="423" spans="1:12" x14ac:dyDescent="0.25">
      <c r="A423" s="6">
        <v>45333</v>
      </c>
      <c r="B423" s="7" t="str">
        <f t="shared" si="179"/>
        <v>S7 - 2024</v>
      </c>
      <c r="C423" s="7">
        <f t="shared" si="195"/>
        <v>2</v>
      </c>
      <c r="D423" s="7" t="str">
        <f t="shared" si="180"/>
        <v>T1 - 2024</v>
      </c>
      <c r="E423" s="7">
        <f t="shared" si="196"/>
        <v>2024</v>
      </c>
      <c r="F423" s="8" t="s">
        <v>1</v>
      </c>
      <c r="G423" s="72"/>
      <c r="H423" s="146"/>
      <c r="I423" s="73"/>
      <c r="J423" s="153"/>
      <c r="K423" s="88"/>
      <c r="L423" s="160"/>
    </row>
    <row r="424" spans="1:12" x14ac:dyDescent="0.25">
      <c r="A424" s="9">
        <v>45333</v>
      </c>
      <c r="B424" s="10" t="str">
        <f t="shared" si="179"/>
        <v>S7 - 2024</v>
      </c>
      <c r="C424" s="10">
        <f t="shared" si="195"/>
        <v>2</v>
      </c>
      <c r="D424" s="10" t="str">
        <f t="shared" si="180"/>
        <v>T1 - 2024</v>
      </c>
      <c r="E424" s="10">
        <f t="shared" si="196"/>
        <v>2024</v>
      </c>
      <c r="F424" s="11" t="s">
        <v>14</v>
      </c>
      <c r="G424" s="80">
        <f>SUM(G416:G423)</f>
        <v>0</v>
      </c>
      <c r="H424" s="147"/>
      <c r="I424" s="83">
        <f t="shared" ref="I424" si="197">SUM(I416:I423)</f>
        <v>0</v>
      </c>
      <c r="J424" s="154"/>
      <c r="K424" s="89">
        <f t="shared" ref="K424" si="198">SUM(K416:K423)</f>
        <v>0</v>
      </c>
      <c r="L424" s="161"/>
    </row>
    <row r="425" spans="1:12" x14ac:dyDescent="0.25">
      <c r="A425" s="4">
        <v>45334</v>
      </c>
      <c r="B425" s="5" t="str">
        <f t="shared" si="179"/>
        <v>S7 - 2024</v>
      </c>
      <c r="C425" s="5">
        <f t="shared" ref="C425:C433" si="199">MONTH(A425)</f>
        <v>2</v>
      </c>
      <c r="D425" s="5" t="str">
        <f t="shared" si="180"/>
        <v>T1 - 2024</v>
      </c>
      <c r="E425" s="5">
        <f>YEAR(A425)</f>
        <v>2024</v>
      </c>
      <c r="F425" s="14" t="s">
        <v>2</v>
      </c>
      <c r="G425" s="79"/>
      <c r="H425" s="141"/>
      <c r="I425" s="82"/>
      <c r="J425" s="148"/>
      <c r="K425" s="85"/>
      <c r="L425" s="155"/>
    </row>
    <row r="426" spans="1:12" x14ac:dyDescent="0.25">
      <c r="A426" s="6">
        <v>45334</v>
      </c>
      <c r="B426" s="7" t="str">
        <f t="shared" si="179"/>
        <v>S7 - 2024</v>
      </c>
      <c r="C426" s="7">
        <f t="shared" si="199"/>
        <v>2</v>
      </c>
      <c r="D426" s="7" t="str">
        <f t="shared" si="180"/>
        <v>T1 - 2024</v>
      </c>
      <c r="E426" s="7">
        <f t="shared" ref="E426:E433" si="200">YEAR(A426)</f>
        <v>2024</v>
      </c>
      <c r="F426" s="19" t="s">
        <v>3</v>
      </c>
      <c r="G426" s="74"/>
      <c r="H426" s="142"/>
      <c r="I426" s="75"/>
      <c r="J426" s="149"/>
      <c r="K426" s="86"/>
      <c r="L426" s="156"/>
    </row>
    <row r="427" spans="1:12" x14ac:dyDescent="0.25">
      <c r="A427" s="6">
        <v>45334</v>
      </c>
      <c r="B427" s="7" t="str">
        <f t="shared" si="179"/>
        <v>S7 - 2024</v>
      </c>
      <c r="C427" s="7">
        <f t="shared" si="199"/>
        <v>2</v>
      </c>
      <c r="D427" s="7" t="str">
        <f t="shared" si="180"/>
        <v>T1 - 2024</v>
      </c>
      <c r="E427" s="7">
        <f t="shared" si="200"/>
        <v>2024</v>
      </c>
      <c r="F427" s="128" t="s">
        <v>7</v>
      </c>
      <c r="G427" s="130"/>
      <c r="H427" s="143"/>
      <c r="I427" s="131"/>
      <c r="J427" s="150"/>
      <c r="K427" s="132"/>
      <c r="L427" s="157"/>
    </row>
    <row r="428" spans="1:12" x14ac:dyDescent="0.25">
      <c r="A428" s="6">
        <v>45334</v>
      </c>
      <c r="B428" s="7" t="str">
        <f t="shared" si="179"/>
        <v>S7 - 2024</v>
      </c>
      <c r="C428" s="7">
        <f t="shared" si="199"/>
        <v>2</v>
      </c>
      <c r="D428" s="7" t="str">
        <f t="shared" si="180"/>
        <v>T1 - 2024</v>
      </c>
      <c r="E428" s="7">
        <f t="shared" si="200"/>
        <v>2024</v>
      </c>
      <c r="F428" s="129" t="s">
        <v>8</v>
      </c>
      <c r="G428" s="133"/>
      <c r="H428" s="144"/>
      <c r="I428" s="134"/>
      <c r="J428" s="151"/>
      <c r="K428" s="135"/>
      <c r="L428" s="158"/>
    </row>
    <row r="429" spans="1:12" x14ac:dyDescent="0.25">
      <c r="A429" s="6">
        <v>45334</v>
      </c>
      <c r="B429" s="7" t="str">
        <f t="shared" si="179"/>
        <v>S7 - 2024</v>
      </c>
      <c r="C429" s="7">
        <f t="shared" si="199"/>
        <v>2</v>
      </c>
      <c r="D429" s="7" t="str">
        <f t="shared" si="180"/>
        <v>T1 - 2024</v>
      </c>
      <c r="E429" s="7">
        <f t="shared" si="200"/>
        <v>2024</v>
      </c>
      <c r="F429" s="21" t="s">
        <v>4</v>
      </c>
      <c r="G429" s="76"/>
      <c r="H429" s="145"/>
      <c r="I429" s="77"/>
      <c r="J429" s="152"/>
      <c r="K429" s="87"/>
      <c r="L429" s="159"/>
    </row>
    <row r="430" spans="1:12" x14ac:dyDescent="0.25">
      <c r="A430" s="6">
        <v>45334</v>
      </c>
      <c r="B430" s="7" t="str">
        <f t="shared" si="179"/>
        <v>S7 - 2024</v>
      </c>
      <c r="C430" s="7">
        <f t="shared" si="199"/>
        <v>2</v>
      </c>
      <c r="D430" s="7" t="str">
        <f t="shared" si="180"/>
        <v>T1 - 2024</v>
      </c>
      <c r="E430" s="7">
        <f t="shared" si="200"/>
        <v>2024</v>
      </c>
      <c r="F430" s="8" t="s">
        <v>5</v>
      </c>
      <c r="G430" s="72"/>
      <c r="H430" s="146"/>
      <c r="I430" s="73"/>
      <c r="J430" s="153"/>
      <c r="K430" s="88"/>
      <c r="L430" s="160"/>
    </row>
    <row r="431" spans="1:12" x14ac:dyDescent="0.25">
      <c r="A431" s="6">
        <v>45334</v>
      </c>
      <c r="B431" s="7" t="str">
        <f t="shared" si="179"/>
        <v>S7 - 2024</v>
      </c>
      <c r="C431" s="7">
        <f t="shared" si="199"/>
        <v>2</v>
      </c>
      <c r="D431" s="7" t="str">
        <f t="shared" si="180"/>
        <v>T1 - 2024</v>
      </c>
      <c r="E431" s="7">
        <f t="shared" si="200"/>
        <v>2024</v>
      </c>
      <c r="F431" s="8" t="s">
        <v>6</v>
      </c>
      <c r="G431" s="72"/>
      <c r="H431" s="146"/>
      <c r="I431" s="73"/>
      <c r="J431" s="153"/>
      <c r="K431" s="88"/>
      <c r="L431" s="160"/>
    </row>
    <row r="432" spans="1:12" x14ac:dyDescent="0.25">
      <c r="A432" s="6">
        <v>45334</v>
      </c>
      <c r="B432" s="7" t="str">
        <f t="shared" si="179"/>
        <v>S7 - 2024</v>
      </c>
      <c r="C432" s="7">
        <f t="shared" si="199"/>
        <v>2</v>
      </c>
      <c r="D432" s="7" t="str">
        <f t="shared" si="180"/>
        <v>T1 - 2024</v>
      </c>
      <c r="E432" s="7">
        <f t="shared" si="200"/>
        <v>2024</v>
      </c>
      <c r="F432" s="8" t="s">
        <v>1</v>
      </c>
      <c r="G432" s="72"/>
      <c r="H432" s="146"/>
      <c r="I432" s="73"/>
      <c r="J432" s="153"/>
      <c r="K432" s="88"/>
      <c r="L432" s="160"/>
    </row>
    <row r="433" spans="1:12" x14ac:dyDescent="0.25">
      <c r="A433" s="9">
        <v>45334</v>
      </c>
      <c r="B433" s="10" t="str">
        <f t="shared" si="179"/>
        <v>S7 - 2024</v>
      </c>
      <c r="C433" s="10">
        <f t="shared" si="199"/>
        <v>2</v>
      </c>
      <c r="D433" s="10" t="str">
        <f t="shared" si="180"/>
        <v>T1 - 2024</v>
      </c>
      <c r="E433" s="10">
        <f t="shared" si="200"/>
        <v>2024</v>
      </c>
      <c r="F433" s="11" t="s">
        <v>14</v>
      </c>
      <c r="G433" s="80">
        <f>SUM(G425:G432)</f>
        <v>0</v>
      </c>
      <c r="H433" s="147"/>
      <c r="I433" s="83">
        <f t="shared" ref="I433" si="201">SUM(I425:I432)</f>
        <v>0</v>
      </c>
      <c r="J433" s="154"/>
      <c r="K433" s="89">
        <f t="shared" ref="K433" si="202">SUM(K425:K432)</f>
        <v>0</v>
      </c>
      <c r="L433" s="161"/>
    </row>
    <row r="434" spans="1:12" x14ac:dyDescent="0.25">
      <c r="A434" s="4">
        <v>45335</v>
      </c>
      <c r="B434" s="5" t="str">
        <f t="shared" si="179"/>
        <v>S7 - 2024</v>
      </c>
      <c r="C434" s="5">
        <f t="shared" ref="C434:C442" si="203">MONTH(A434)</f>
        <v>2</v>
      </c>
      <c r="D434" s="5" t="str">
        <f t="shared" si="180"/>
        <v>T1 - 2024</v>
      </c>
      <c r="E434" s="5">
        <f>YEAR(A434)</f>
        <v>2024</v>
      </c>
      <c r="F434" s="14" t="s">
        <v>2</v>
      </c>
      <c r="G434" s="79"/>
      <c r="H434" s="141"/>
      <c r="I434" s="82"/>
      <c r="J434" s="148"/>
      <c r="K434" s="85"/>
      <c r="L434" s="155"/>
    </row>
    <row r="435" spans="1:12" x14ac:dyDescent="0.25">
      <c r="A435" s="6">
        <v>45335</v>
      </c>
      <c r="B435" s="7" t="str">
        <f t="shared" si="179"/>
        <v>S7 - 2024</v>
      </c>
      <c r="C435" s="7">
        <f t="shared" si="203"/>
        <v>2</v>
      </c>
      <c r="D435" s="7" t="str">
        <f t="shared" si="180"/>
        <v>T1 - 2024</v>
      </c>
      <c r="E435" s="7">
        <f t="shared" ref="E435:E442" si="204">YEAR(A435)</f>
        <v>2024</v>
      </c>
      <c r="F435" s="19" t="s">
        <v>3</v>
      </c>
      <c r="G435" s="74"/>
      <c r="H435" s="142"/>
      <c r="I435" s="75"/>
      <c r="J435" s="149"/>
      <c r="K435" s="86"/>
      <c r="L435" s="156"/>
    </row>
    <row r="436" spans="1:12" x14ac:dyDescent="0.25">
      <c r="A436" s="6">
        <v>45335</v>
      </c>
      <c r="B436" s="7" t="str">
        <f t="shared" si="179"/>
        <v>S7 - 2024</v>
      </c>
      <c r="C436" s="7">
        <f t="shared" si="203"/>
        <v>2</v>
      </c>
      <c r="D436" s="7" t="str">
        <f t="shared" si="180"/>
        <v>T1 - 2024</v>
      </c>
      <c r="E436" s="7">
        <f t="shared" si="204"/>
        <v>2024</v>
      </c>
      <c r="F436" s="128" t="s">
        <v>7</v>
      </c>
      <c r="G436" s="130"/>
      <c r="H436" s="143"/>
      <c r="I436" s="131"/>
      <c r="J436" s="150"/>
      <c r="K436" s="132"/>
      <c r="L436" s="157"/>
    </row>
    <row r="437" spans="1:12" x14ac:dyDescent="0.25">
      <c r="A437" s="6">
        <v>45335</v>
      </c>
      <c r="B437" s="7" t="str">
        <f t="shared" si="179"/>
        <v>S7 - 2024</v>
      </c>
      <c r="C437" s="7">
        <f t="shared" si="203"/>
        <v>2</v>
      </c>
      <c r="D437" s="7" t="str">
        <f t="shared" si="180"/>
        <v>T1 - 2024</v>
      </c>
      <c r="E437" s="7">
        <f t="shared" si="204"/>
        <v>2024</v>
      </c>
      <c r="F437" s="129" t="s">
        <v>8</v>
      </c>
      <c r="G437" s="133"/>
      <c r="H437" s="144"/>
      <c r="I437" s="134"/>
      <c r="J437" s="151"/>
      <c r="K437" s="135"/>
      <c r="L437" s="158"/>
    </row>
    <row r="438" spans="1:12" x14ac:dyDescent="0.25">
      <c r="A438" s="6">
        <v>45335</v>
      </c>
      <c r="B438" s="7" t="str">
        <f t="shared" si="179"/>
        <v>S7 - 2024</v>
      </c>
      <c r="C438" s="7">
        <f t="shared" si="203"/>
        <v>2</v>
      </c>
      <c r="D438" s="7" t="str">
        <f t="shared" si="180"/>
        <v>T1 - 2024</v>
      </c>
      <c r="E438" s="7">
        <f t="shared" si="204"/>
        <v>2024</v>
      </c>
      <c r="F438" s="21" t="s">
        <v>4</v>
      </c>
      <c r="G438" s="76"/>
      <c r="H438" s="145"/>
      <c r="I438" s="77"/>
      <c r="J438" s="152"/>
      <c r="K438" s="87"/>
      <c r="L438" s="159"/>
    </row>
    <row r="439" spans="1:12" x14ac:dyDescent="0.25">
      <c r="A439" s="6">
        <v>45335</v>
      </c>
      <c r="B439" s="7" t="str">
        <f t="shared" si="179"/>
        <v>S7 - 2024</v>
      </c>
      <c r="C439" s="7">
        <f t="shared" si="203"/>
        <v>2</v>
      </c>
      <c r="D439" s="7" t="str">
        <f t="shared" si="180"/>
        <v>T1 - 2024</v>
      </c>
      <c r="E439" s="7">
        <f t="shared" si="204"/>
        <v>2024</v>
      </c>
      <c r="F439" s="8" t="s">
        <v>5</v>
      </c>
      <c r="G439" s="72"/>
      <c r="H439" s="146"/>
      <c r="I439" s="73"/>
      <c r="J439" s="153"/>
      <c r="K439" s="88"/>
      <c r="L439" s="160"/>
    </row>
    <row r="440" spans="1:12" x14ac:dyDescent="0.25">
      <c r="A440" s="6">
        <v>45335</v>
      </c>
      <c r="B440" s="7" t="str">
        <f t="shared" si="179"/>
        <v>S7 - 2024</v>
      </c>
      <c r="C440" s="7">
        <f t="shared" si="203"/>
        <v>2</v>
      </c>
      <c r="D440" s="7" t="str">
        <f t="shared" si="180"/>
        <v>T1 - 2024</v>
      </c>
      <c r="E440" s="7">
        <f t="shared" si="204"/>
        <v>2024</v>
      </c>
      <c r="F440" s="8" t="s">
        <v>6</v>
      </c>
      <c r="G440" s="72"/>
      <c r="H440" s="146"/>
      <c r="I440" s="73"/>
      <c r="J440" s="153"/>
      <c r="K440" s="88"/>
      <c r="L440" s="160"/>
    </row>
    <row r="441" spans="1:12" x14ac:dyDescent="0.25">
      <c r="A441" s="6">
        <v>45335</v>
      </c>
      <c r="B441" s="7" t="str">
        <f t="shared" si="179"/>
        <v>S7 - 2024</v>
      </c>
      <c r="C441" s="7">
        <f t="shared" si="203"/>
        <v>2</v>
      </c>
      <c r="D441" s="7" t="str">
        <f t="shared" si="180"/>
        <v>T1 - 2024</v>
      </c>
      <c r="E441" s="7">
        <f t="shared" si="204"/>
        <v>2024</v>
      </c>
      <c r="F441" s="8" t="s">
        <v>1</v>
      </c>
      <c r="G441" s="72"/>
      <c r="H441" s="146"/>
      <c r="I441" s="73"/>
      <c r="J441" s="153"/>
      <c r="K441" s="88"/>
      <c r="L441" s="160"/>
    </row>
    <row r="442" spans="1:12" x14ac:dyDescent="0.25">
      <c r="A442" s="9">
        <v>45335</v>
      </c>
      <c r="B442" s="10" t="str">
        <f t="shared" si="179"/>
        <v>S7 - 2024</v>
      </c>
      <c r="C442" s="10">
        <f t="shared" si="203"/>
        <v>2</v>
      </c>
      <c r="D442" s="10" t="str">
        <f t="shared" si="180"/>
        <v>T1 - 2024</v>
      </c>
      <c r="E442" s="10">
        <f t="shared" si="204"/>
        <v>2024</v>
      </c>
      <c r="F442" s="11" t="s">
        <v>14</v>
      </c>
      <c r="G442" s="80">
        <f>SUM(G434:G441)</f>
        <v>0</v>
      </c>
      <c r="H442" s="147"/>
      <c r="I442" s="83">
        <f t="shared" ref="I442" si="205">SUM(I434:I441)</f>
        <v>0</v>
      </c>
      <c r="J442" s="154"/>
      <c r="K442" s="89">
        <f t="shared" ref="K442" si="206">SUM(K434:K441)</f>
        <v>0</v>
      </c>
      <c r="L442" s="161"/>
    </row>
    <row r="443" spans="1:12" x14ac:dyDescent="0.25">
      <c r="A443" s="4">
        <v>45336</v>
      </c>
      <c r="B443" s="5" t="str">
        <f t="shared" si="179"/>
        <v>S8 - 2024</v>
      </c>
      <c r="C443" s="5">
        <f t="shared" ref="C443:C451" si="207">MONTH(A443)</f>
        <v>2</v>
      </c>
      <c r="D443" s="5" t="str">
        <f t="shared" si="180"/>
        <v>T1 - 2024</v>
      </c>
      <c r="E443" s="5">
        <f>YEAR(A443)</f>
        <v>2024</v>
      </c>
      <c r="F443" s="14" t="s">
        <v>2</v>
      </c>
      <c r="G443" s="79"/>
      <c r="H443" s="141"/>
      <c r="I443" s="82"/>
      <c r="J443" s="148"/>
      <c r="K443" s="85"/>
      <c r="L443" s="155"/>
    </row>
    <row r="444" spans="1:12" x14ac:dyDescent="0.25">
      <c r="A444" s="6">
        <v>45336</v>
      </c>
      <c r="B444" s="7" t="str">
        <f t="shared" si="179"/>
        <v>S8 - 2024</v>
      </c>
      <c r="C444" s="7">
        <f t="shared" si="207"/>
        <v>2</v>
      </c>
      <c r="D444" s="7" t="str">
        <f t="shared" si="180"/>
        <v>T1 - 2024</v>
      </c>
      <c r="E444" s="7">
        <f t="shared" ref="E444:E451" si="208">YEAR(A444)</f>
        <v>2024</v>
      </c>
      <c r="F444" s="19" t="s">
        <v>3</v>
      </c>
      <c r="G444" s="74"/>
      <c r="H444" s="142"/>
      <c r="I444" s="75"/>
      <c r="J444" s="149"/>
      <c r="K444" s="86"/>
      <c r="L444" s="156"/>
    </row>
    <row r="445" spans="1:12" x14ac:dyDescent="0.25">
      <c r="A445" s="6">
        <v>45336</v>
      </c>
      <c r="B445" s="7" t="str">
        <f t="shared" si="179"/>
        <v>S8 - 2024</v>
      </c>
      <c r="C445" s="7">
        <f t="shared" si="207"/>
        <v>2</v>
      </c>
      <c r="D445" s="7" t="str">
        <f t="shared" si="180"/>
        <v>T1 - 2024</v>
      </c>
      <c r="E445" s="7">
        <f t="shared" si="208"/>
        <v>2024</v>
      </c>
      <c r="F445" s="128" t="s">
        <v>7</v>
      </c>
      <c r="G445" s="130"/>
      <c r="H445" s="143"/>
      <c r="I445" s="131"/>
      <c r="J445" s="150"/>
      <c r="K445" s="132"/>
      <c r="L445" s="157"/>
    </row>
    <row r="446" spans="1:12" x14ac:dyDescent="0.25">
      <c r="A446" s="6">
        <v>45336</v>
      </c>
      <c r="B446" s="7" t="str">
        <f t="shared" si="179"/>
        <v>S8 - 2024</v>
      </c>
      <c r="C446" s="7">
        <f t="shared" si="207"/>
        <v>2</v>
      </c>
      <c r="D446" s="7" t="str">
        <f t="shared" si="180"/>
        <v>T1 - 2024</v>
      </c>
      <c r="E446" s="7">
        <f t="shared" si="208"/>
        <v>2024</v>
      </c>
      <c r="F446" s="129" t="s">
        <v>8</v>
      </c>
      <c r="G446" s="133"/>
      <c r="H446" s="144"/>
      <c r="I446" s="134"/>
      <c r="J446" s="151"/>
      <c r="K446" s="135"/>
      <c r="L446" s="158"/>
    </row>
    <row r="447" spans="1:12" x14ac:dyDescent="0.25">
      <c r="A447" s="6">
        <v>45336</v>
      </c>
      <c r="B447" s="7" t="str">
        <f t="shared" si="179"/>
        <v>S8 - 2024</v>
      </c>
      <c r="C447" s="7">
        <f t="shared" si="207"/>
        <v>2</v>
      </c>
      <c r="D447" s="7" t="str">
        <f t="shared" si="180"/>
        <v>T1 - 2024</v>
      </c>
      <c r="E447" s="7">
        <f t="shared" si="208"/>
        <v>2024</v>
      </c>
      <c r="F447" s="21" t="s">
        <v>4</v>
      </c>
      <c r="G447" s="76"/>
      <c r="H447" s="145"/>
      <c r="I447" s="77"/>
      <c r="J447" s="152"/>
      <c r="K447" s="87"/>
      <c r="L447" s="159"/>
    </row>
    <row r="448" spans="1:12" x14ac:dyDescent="0.25">
      <c r="A448" s="6">
        <v>45336</v>
      </c>
      <c r="B448" s="7" t="str">
        <f t="shared" si="179"/>
        <v>S8 - 2024</v>
      </c>
      <c r="C448" s="7">
        <f t="shared" si="207"/>
        <v>2</v>
      </c>
      <c r="D448" s="7" t="str">
        <f t="shared" si="180"/>
        <v>T1 - 2024</v>
      </c>
      <c r="E448" s="7">
        <f t="shared" si="208"/>
        <v>2024</v>
      </c>
      <c r="F448" s="8" t="s">
        <v>5</v>
      </c>
      <c r="G448" s="72"/>
      <c r="H448" s="146"/>
      <c r="I448" s="73"/>
      <c r="J448" s="153"/>
      <c r="K448" s="88"/>
      <c r="L448" s="160"/>
    </row>
    <row r="449" spans="1:12" x14ac:dyDescent="0.25">
      <c r="A449" s="6">
        <v>45336</v>
      </c>
      <c r="B449" s="7" t="str">
        <f t="shared" si="179"/>
        <v>S8 - 2024</v>
      </c>
      <c r="C449" s="7">
        <f t="shared" si="207"/>
        <v>2</v>
      </c>
      <c r="D449" s="7" t="str">
        <f t="shared" si="180"/>
        <v>T1 - 2024</v>
      </c>
      <c r="E449" s="7">
        <f t="shared" si="208"/>
        <v>2024</v>
      </c>
      <c r="F449" s="8" t="s">
        <v>6</v>
      </c>
      <c r="G449" s="72"/>
      <c r="H449" s="146"/>
      <c r="I449" s="73"/>
      <c r="J449" s="153"/>
      <c r="K449" s="88"/>
      <c r="L449" s="160"/>
    </row>
    <row r="450" spans="1:12" x14ac:dyDescent="0.25">
      <c r="A450" s="6">
        <v>45336</v>
      </c>
      <c r="B450" s="7" t="str">
        <f t="shared" ref="B450:B515" si="209">"S"&amp;WEEKNUM($A450,13)&amp;" - "&amp;YEAR($A450)</f>
        <v>S8 - 2024</v>
      </c>
      <c r="C450" s="7">
        <f t="shared" si="207"/>
        <v>2</v>
      </c>
      <c r="D450" s="7" t="str">
        <f t="shared" si="180"/>
        <v>T1 - 2024</v>
      </c>
      <c r="E450" s="7">
        <f t="shared" si="208"/>
        <v>2024</v>
      </c>
      <c r="F450" s="8" t="s">
        <v>1</v>
      </c>
      <c r="G450" s="72"/>
      <c r="H450" s="146"/>
      <c r="I450" s="73"/>
      <c r="J450" s="153"/>
      <c r="K450" s="88"/>
      <c r="L450" s="160"/>
    </row>
    <row r="451" spans="1:12" x14ac:dyDescent="0.25">
      <c r="A451" s="9">
        <v>45336</v>
      </c>
      <c r="B451" s="10" t="str">
        <f t="shared" si="209"/>
        <v>S8 - 2024</v>
      </c>
      <c r="C451" s="10">
        <f t="shared" si="207"/>
        <v>2</v>
      </c>
      <c r="D451" s="10" t="str">
        <f t="shared" ref="D451:D514" si="210">IF(OR(MONTH(A451)=1,MONTH(A451)=2,MONTH(A451)=3),"T1 - "&amp;E451,IF(OR(MONTH(A451)=4,MONTH(A451)=5,MONTH(A451)=6),"T2 - "&amp;E451,IF(OR(MONTH(A451)=7,MONTH(A451)=8,MONTH(A451)=9),"T3 - "&amp;E451,"T4 - "&amp;E451)))</f>
        <v>T1 - 2024</v>
      </c>
      <c r="E451" s="10">
        <f t="shared" si="208"/>
        <v>2024</v>
      </c>
      <c r="F451" s="11" t="s">
        <v>14</v>
      </c>
      <c r="G451" s="80">
        <f>SUM(G443:G450)</f>
        <v>0</v>
      </c>
      <c r="H451" s="147"/>
      <c r="I451" s="83">
        <f t="shared" ref="I451" si="211">SUM(I443:I450)</f>
        <v>0</v>
      </c>
      <c r="J451" s="154"/>
      <c r="K451" s="89">
        <f t="shared" ref="K451" si="212">SUM(K443:K450)</f>
        <v>0</v>
      </c>
      <c r="L451" s="161"/>
    </row>
    <row r="452" spans="1:12" x14ac:dyDescent="0.25">
      <c r="A452" s="4">
        <v>45337</v>
      </c>
      <c r="B452" s="5" t="str">
        <f t="shared" si="209"/>
        <v>S8 - 2024</v>
      </c>
      <c r="C452" s="5">
        <f t="shared" ref="C452:C460" si="213">MONTH(A452)</f>
        <v>2</v>
      </c>
      <c r="D452" s="5" t="str">
        <f t="shared" si="210"/>
        <v>T1 - 2024</v>
      </c>
      <c r="E452" s="5">
        <f>YEAR(A452)</f>
        <v>2024</v>
      </c>
      <c r="F452" s="14" t="s">
        <v>2</v>
      </c>
      <c r="G452" s="79"/>
      <c r="H452" s="141"/>
      <c r="I452" s="82"/>
      <c r="J452" s="148"/>
      <c r="K452" s="85"/>
      <c r="L452" s="155"/>
    </row>
    <row r="453" spans="1:12" x14ac:dyDescent="0.25">
      <c r="A453" s="6">
        <v>45337</v>
      </c>
      <c r="B453" s="7" t="str">
        <f t="shared" si="209"/>
        <v>S8 - 2024</v>
      </c>
      <c r="C453" s="7">
        <f t="shared" si="213"/>
        <v>2</v>
      </c>
      <c r="D453" s="7" t="str">
        <f t="shared" si="210"/>
        <v>T1 - 2024</v>
      </c>
      <c r="E453" s="7">
        <f t="shared" ref="E453:E460" si="214">YEAR(A453)</f>
        <v>2024</v>
      </c>
      <c r="F453" s="19" t="s">
        <v>3</v>
      </c>
      <c r="G453" s="74"/>
      <c r="H453" s="142"/>
      <c r="I453" s="75"/>
      <c r="J453" s="149"/>
      <c r="K453" s="86"/>
      <c r="L453" s="156"/>
    </row>
    <row r="454" spans="1:12" x14ac:dyDescent="0.25">
      <c r="A454" s="6">
        <v>45337</v>
      </c>
      <c r="B454" s="7" t="str">
        <f t="shared" si="209"/>
        <v>S8 - 2024</v>
      </c>
      <c r="C454" s="7">
        <f t="shared" si="213"/>
        <v>2</v>
      </c>
      <c r="D454" s="7" t="str">
        <f t="shared" si="210"/>
        <v>T1 - 2024</v>
      </c>
      <c r="E454" s="7">
        <f t="shared" si="214"/>
        <v>2024</v>
      </c>
      <c r="F454" s="128" t="s">
        <v>7</v>
      </c>
      <c r="G454" s="130"/>
      <c r="H454" s="143"/>
      <c r="I454" s="131"/>
      <c r="J454" s="150"/>
      <c r="K454" s="132"/>
      <c r="L454" s="157"/>
    </row>
    <row r="455" spans="1:12" x14ac:dyDescent="0.25">
      <c r="A455" s="6">
        <v>45337</v>
      </c>
      <c r="B455" s="7" t="str">
        <f t="shared" si="209"/>
        <v>S8 - 2024</v>
      </c>
      <c r="C455" s="7">
        <f t="shared" si="213"/>
        <v>2</v>
      </c>
      <c r="D455" s="7" t="str">
        <f t="shared" si="210"/>
        <v>T1 - 2024</v>
      </c>
      <c r="E455" s="7">
        <f t="shared" si="214"/>
        <v>2024</v>
      </c>
      <c r="F455" s="129" t="s">
        <v>8</v>
      </c>
      <c r="G455" s="133"/>
      <c r="H455" s="144"/>
      <c r="I455" s="134"/>
      <c r="J455" s="151"/>
      <c r="K455" s="135"/>
      <c r="L455" s="158"/>
    </row>
    <row r="456" spans="1:12" x14ac:dyDescent="0.25">
      <c r="A456" s="6">
        <v>45337</v>
      </c>
      <c r="B456" s="7" t="str">
        <f t="shared" si="209"/>
        <v>S8 - 2024</v>
      </c>
      <c r="C456" s="7">
        <f t="shared" si="213"/>
        <v>2</v>
      </c>
      <c r="D456" s="7" t="str">
        <f t="shared" si="210"/>
        <v>T1 - 2024</v>
      </c>
      <c r="E456" s="7">
        <f t="shared" si="214"/>
        <v>2024</v>
      </c>
      <c r="F456" s="21" t="s">
        <v>4</v>
      </c>
      <c r="G456" s="76"/>
      <c r="H456" s="145"/>
      <c r="I456" s="77"/>
      <c r="J456" s="152"/>
      <c r="K456" s="87"/>
      <c r="L456" s="159"/>
    </row>
    <row r="457" spans="1:12" x14ac:dyDescent="0.25">
      <c r="A457" s="6">
        <v>45337</v>
      </c>
      <c r="B457" s="7" t="str">
        <f t="shared" si="209"/>
        <v>S8 - 2024</v>
      </c>
      <c r="C457" s="7">
        <f t="shared" si="213"/>
        <v>2</v>
      </c>
      <c r="D457" s="7" t="str">
        <f t="shared" si="210"/>
        <v>T1 - 2024</v>
      </c>
      <c r="E457" s="7">
        <f t="shared" si="214"/>
        <v>2024</v>
      </c>
      <c r="F457" s="8" t="s">
        <v>5</v>
      </c>
      <c r="G457" s="72"/>
      <c r="H457" s="146"/>
      <c r="I457" s="73"/>
      <c r="J457" s="153"/>
      <c r="K457" s="88"/>
      <c r="L457" s="160"/>
    </row>
    <row r="458" spans="1:12" x14ac:dyDescent="0.25">
      <c r="A458" s="6">
        <v>45337</v>
      </c>
      <c r="B458" s="7" t="str">
        <f t="shared" si="209"/>
        <v>S8 - 2024</v>
      </c>
      <c r="C458" s="7">
        <f t="shared" si="213"/>
        <v>2</v>
      </c>
      <c r="D458" s="7" t="str">
        <f t="shared" si="210"/>
        <v>T1 - 2024</v>
      </c>
      <c r="E458" s="7">
        <f t="shared" si="214"/>
        <v>2024</v>
      </c>
      <c r="F458" s="8" t="s">
        <v>6</v>
      </c>
      <c r="G458" s="72"/>
      <c r="H458" s="146"/>
      <c r="I458" s="73"/>
      <c r="J458" s="153"/>
      <c r="K458" s="88"/>
      <c r="L458" s="160"/>
    </row>
    <row r="459" spans="1:12" x14ac:dyDescent="0.25">
      <c r="A459" s="6">
        <v>45337</v>
      </c>
      <c r="B459" s="7" t="str">
        <f t="shared" si="209"/>
        <v>S8 - 2024</v>
      </c>
      <c r="C459" s="7">
        <f t="shared" si="213"/>
        <v>2</v>
      </c>
      <c r="D459" s="7" t="str">
        <f t="shared" si="210"/>
        <v>T1 - 2024</v>
      </c>
      <c r="E459" s="7">
        <f t="shared" si="214"/>
        <v>2024</v>
      </c>
      <c r="F459" s="8" t="s">
        <v>1</v>
      </c>
      <c r="G459" s="72"/>
      <c r="H459" s="146"/>
      <c r="I459" s="73"/>
      <c r="J459" s="153"/>
      <c r="K459" s="88"/>
      <c r="L459" s="160"/>
    </row>
    <row r="460" spans="1:12" x14ac:dyDescent="0.25">
      <c r="A460" s="9">
        <v>45337</v>
      </c>
      <c r="B460" s="10" t="str">
        <f t="shared" si="209"/>
        <v>S8 - 2024</v>
      </c>
      <c r="C460" s="10">
        <f t="shared" si="213"/>
        <v>2</v>
      </c>
      <c r="D460" s="10" t="str">
        <f t="shared" si="210"/>
        <v>T1 - 2024</v>
      </c>
      <c r="E460" s="10">
        <f t="shared" si="214"/>
        <v>2024</v>
      </c>
      <c r="F460" s="11" t="s">
        <v>14</v>
      </c>
      <c r="G460" s="80">
        <f>SUM(G452:G459)</f>
        <v>0</v>
      </c>
      <c r="H460" s="147"/>
      <c r="I460" s="83">
        <f t="shared" ref="I460" si="215">SUM(I452:I459)</f>
        <v>0</v>
      </c>
      <c r="J460" s="154"/>
      <c r="K460" s="89">
        <f t="shared" ref="K460" si="216">SUM(K452:K459)</f>
        <v>0</v>
      </c>
      <c r="L460" s="161"/>
    </row>
    <row r="461" spans="1:12" x14ac:dyDescent="0.25">
      <c r="A461" s="4">
        <v>45338</v>
      </c>
      <c r="B461" s="5" t="str">
        <f t="shared" si="209"/>
        <v>S8 - 2024</v>
      </c>
      <c r="C461" s="5">
        <f t="shared" ref="C461:C469" si="217">MONTH(A461)</f>
        <v>2</v>
      </c>
      <c r="D461" s="5" t="str">
        <f t="shared" si="210"/>
        <v>T1 - 2024</v>
      </c>
      <c r="E461" s="5">
        <f>YEAR(A461)</f>
        <v>2024</v>
      </c>
      <c r="F461" s="14" t="s">
        <v>2</v>
      </c>
      <c r="G461" s="79"/>
      <c r="H461" s="141"/>
      <c r="I461" s="82"/>
      <c r="J461" s="148"/>
      <c r="K461" s="85"/>
      <c r="L461" s="155"/>
    </row>
    <row r="462" spans="1:12" x14ac:dyDescent="0.25">
      <c r="A462" s="6">
        <v>45338</v>
      </c>
      <c r="B462" s="7" t="str">
        <f t="shared" si="209"/>
        <v>S8 - 2024</v>
      </c>
      <c r="C462" s="7">
        <f t="shared" si="217"/>
        <v>2</v>
      </c>
      <c r="D462" s="7" t="str">
        <f t="shared" si="210"/>
        <v>T1 - 2024</v>
      </c>
      <c r="E462" s="7">
        <f t="shared" ref="E462:E469" si="218">YEAR(A462)</f>
        <v>2024</v>
      </c>
      <c r="F462" s="19" t="s">
        <v>3</v>
      </c>
      <c r="G462" s="74"/>
      <c r="H462" s="142"/>
      <c r="I462" s="75"/>
      <c r="J462" s="149"/>
      <c r="K462" s="86"/>
      <c r="L462" s="156"/>
    </row>
    <row r="463" spans="1:12" x14ac:dyDescent="0.25">
      <c r="A463" s="6">
        <v>45338</v>
      </c>
      <c r="B463" s="7" t="str">
        <f t="shared" si="209"/>
        <v>S8 - 2024</v>
      </c>
      <c r="C463" s="7">
        <f t="shared" si="217"/>
        <v>2</v>
      </c>
      <c r="D463" s="7" t="str">
        <f t="shared" si="210"/>
        <v>T1 - 2024</v>
      </c>
      <c r="E463" s="7">
        <f t="shared" si="218"/>
        <v>2024</v>
      </c>
      <c r="F463" s="128" t="s">
        <v>7</v>
      </c>
      <c r="G463" s="130"/>
      <c r="H463" s="143"/>
      <c r="I463" s="131"/>
      <c r="J463" s="150"/>
      <c r="K463" s="132"/>
      <c r="L463" s="157"/>
    </row>
    <row r="464" spans="1:12" x14ac:dyDescent="0.25">
      <c r="A464" s="6">
        <v>45338</v>
      </c>
      <c r="B464" s="7" t="str">
        <f t="shared" si="209"/>
        <v>S8 - 2024</v>
      </c>
      <c r="C464" s="7">
        <f t="shared" si="217"/>
        <v>2</v>
      </c>
      <c r="D464" s="7" t="str">
        <f t="shared" si="210"/>
        <v>T1 - 2024</v>
      </c>
      <c r="E464" s="7">
        <f t="shared" si="218"/>
        <v>2024</v>
      </c>
      <c r="F464" s="129" t="s">
        <v>8</v>
      </c>
      <c r="G464" s="133"/>
      <c r="H464" s="144"/>
      <c r="I464" s="134"/>
      <c r="J464" s="151"/>
      <c r="K464" s="135"/>
      <c r="L464" s="158"/>
    </row>
    <row r="465" spans="1:12" x14ac:dyDescent="0.25">
      <c r="A465" s="6">
        <v>45338</v>
      </c>
      <c r="B465" s="7" t="str">
        <f t="shared" si="209"/>
        <v>S8 - 2024</v>
      </c>
      <c r="C465" s="7">
        <f t="shared" si="217"/>
        <v>2</v>
      </c>
      <c r="D465" s="7" t="str">
        <f t="shared" si="210"/>
        <v>T1 - 2024</v>
      </c>
      <c r="E465" s="7">
        <f t="shared" si="218"/>
        <v>2024</v>
      </c>
      <c r="F465" s="21" t="s">
        <v>4</v>
      </c>
      <c r="G465" s="76"/>
      <c r="H465" s="145"/>
      <c r="I465" s="77"/>
      <c r="J465" s="152"/>
      <c r="K465" s="87"/>
      <c r="L465" s="159"/>
    </row>
    <row r="466" spans="1:12" x14ac:dyDescent="0.25">
      <c r="A466" s="6">
        <v>45338</v>
      </c>
      <c r="B466" s="7" t="str">
        <f t="shared" si="209"/>
        <v>S8 - 2024</v>
      </c>
      <c r="C466" s="7">
        <f t="shared" si="217"/>
        <v>2</v>
      </c>
      <c r="D466" s="7" t="str">
        <f t="shared" si="210"/>
        <v>T1 - 2024</v>
      </c>
      <c r="E466" s="7">
        <f t="shared" si="218"/>
        <v>2024</v>
      </c>
      <c r="F466" s="8" t="s">
        <v>5</v>
      </c>
      <c r="G466" s="72"/>
      <c r="H466" s="146"/>
      <c r="I466" s="73"/>
      <c r="J466" s="153"/>
      <c r="K466" s="88"/>
      <c r="L466" s="160"/>
    </row>
    <row r="467" spans="1:12" x14ac:dyDescent="0.25">
      <c r="A467" s="6">
        <v>45338</v>
      </c>
      <c r="B467" s="7" t="str">
        <f t="shared" si="209"/>
        <v>S8 - 2024</v>
      </c>
      <c r="C467" s="7">
        <f t="shared" si="217"/>
        <v>2</v>
      </c>
      <c r="D467" s="7" t="str">
        <f t="shared" si="210"/>
        <v>T1 - 2024</v>
      </c>
      <c r="E467" s="7">
        <f t="shared" si="218"/>
        <v>2024</v>
      </c>
      <c r="F467" s="8" t="s">
        <v>6</v>
      </c>
      <c r="G467" s="72"/>
      <c r="H467" s="146"/>
      <c r="I467" s="73"/>
      <c r="J467" s="153"/>
      <c r="K467" s="88"/>
      <c r="L467" s="160"/>
    </row>
    <row r="468" spans="1:12" x14ac:dyDescent="0.25">
      <c r="A468" s="6">
        <v>45338</v>
      </c>
      <c r="B468" s="7" t="str">
        <f t="shared" si="209"/>
        <v>S8 - 2024</v>
      </c>
      <c r="C468" s="7">
        <f t="shared" si="217"/>
        <v>2</v>
      </c>
      <c r="D468" s="7" t="str">
        <f t="shared" si="210"/>
        <v>T1 - 2024</v>
      </c>
      <c r="E468" s="7">
        <f t="shared" si="218"/>
        <v>2024</v>
      </c>
      <c r="F468" s="8" t="s">
        <v>1</v>
      </c>
      <c r="G468" s="72"/>
      <c r="H468" s="146"/>
      <c r="I468" s="73"/>
      <c r="J468" s="153"/>
      <c r="K468" s="88"/>
      <c r="L468" s="160"/>
    </row>
    <row r="469" spans="1:12" x14ac:dyDescent="0.25">
      <c r="A469" s="9">
        <v>45338</v>
      </c>
      <c r="B469" s="10" t="str">
        <f t="shared" si="209"/>
        <v>S8 - 2024</v>
      </c>
      <c r="C469" s="10">
        <f t="shared" si="217"/>
        <v>2</v>
      </c>
      <c r="D469" s="10" t="str">
        <f t="shared" si="210"/>
        <v>T1 - 2024</v>
      </c>
      <c r="E469" s="10">
        <f t="shared" si="218"/>
        <v>2024</v>
      </c>
      <c r="F469" s="11" t="s">
        <v>14</v>
      </c>
      <c r="G469" s="80">
        <f>SUM(G461:G468)</f>
        <v>0</v>
      </c>
      <c r="H469" s="147"/>
      <c r="I469" s="83">
        <f t="shared" ref="I469" si="219">SUM(I461:I468)</f>
        <v>0</v>
      </c>
      <c r="J469" s="154"/>
      <c r="K469" s="89">
        <f t="shared" ref="K469" si="220">SUM(K461:K468)</f>
        <v>0</v>
      </c>
      <c r="L469" s="161"/>
    </row>
    <row r="470" spans="1:12" x14ac:dyDescent="0.25">
      <c r="A470" s="4">
        <v>45339</v>
      </c>
      <c r="B470" s="5" t="str">
        <f t="shared" si="209"/>
        <v>S8 - 2024</v>
      </c>
      <c r="C470" s="5">
        <f t="shared" ref="C470:C478" si="221">MONTH(A470)</f>
        <v>2</v>
      </c>
      <c r="D470" s="5" t="str">
        <f t="shared" si="210"/>
        <v>T1 - 2024</v>
      </c>
      <c r="E470" s="5">
        <f>YEAR(A470)</f>
        <v>2024</v>
      </c>
      <c r="F470" s="14" t="s">
        <v>2</v>
      </c>
      <c r="G470" s="79"/>
      <c r="H470" s="141"/>
      <c r="I470" s="82"/>
      <c r="J470" s="148"/>
      <c r="K470" s="85"/>
      <c r="L470" s="155"/>
    </row>
    <row r="471" spans="1:12" x14ac:dyDescent="0.25">
      <c r="A471" s="6">
        <v>45339</v>
      </c>
      <c r="B471" s="7" t="str">
        <f t="shared" si="209"/>
        <v>S8 - 2024</v>
      </c>
      <c r="C471" s="7">
        <f t="shared" si="221"/>
        <v>2</v>
      </c>
      <c r="D471" s="7" t="str">
        <f t="shared" si="210"/>
        <v>T1 - 2024</v>
      </c>
      <c r="E471" s="7">
        <f t="shared" ref="E471:E478" si="222">YEAR(A471)</f>
        <v>2024</v>
      </c>
      <c r="F471" s="19" t="s">
        <v>3</v>
      </c>
      <c r="G471" s="74"/>
      <c r="H471" s="142"/>
      <c r="I471" s="75"/>
      <c r="J471" s="149"/>
      <c r="K471" s="86"/>
      <c r="L471" s="156"/>
    </row>
    <row r="472" spans="1:12" x14ac:dyDescent="0.25">
      <c r="A472" s="6">
        <v>45339</v>
      </c>
      <c r="B472" s="7" t="str">
        <f t="shared" si="209"/>
        <v>S8 - 2024</v>
      </c>
      <c r="C472" s="7">
        <f t="shared" si="221"/>
        <v>2</v>
      </c>
      <c r="D472" s="7" t="str">
        <f t="shared" si="210"/>
        <v>T1 - 2024</v>
      </c>
      <c r="E472" s="7">
        <f t="shared" si="222"/>
        <v>2024</v>
      </c>
      <c r="F472" s="128" t="s">
        <v>7</v>
      </c>
      <c r="G472" s="130"/>
      <c r="H472" s="143"/>
      <c r="I472" s="131"/>
      <c r="J472" s="150"/>
      <c r="K472" s="132"/>
      <c r="L472" s="157"/>
    </row>
    <row r="473" spans="1:12" x14ac:dyDescent="0.25">
      <c r="A473" s="6">
        <v>45339</v>
      </c>
      <c r="B473" s="7" t="str">
        <f t="shared" si="209"/>
        <v>S8 - 2024</v>
      </c>
      <c r="C473" s="7">
        <f t="shared" si="221"/>
        <v>2</v>
      </c>
      <c r="D473" s="7" t="str">
        <f t="shared" si="210"/>
        <v>T1 - 2024</v>
      </c>
      <c r="E473" s="7">
        <f t="shared" si="222"/>
        <v>2024</v>
      </c>
      <c r="F473" s="129" t="s">
        <v>8</v>
      </c>
      <c r="G473" s="133"/>
      <c r="H473" s="144"/>
      <c r="I473" s="134"/>
      <c r="J473" s="151"/>
      <c r="K473" s="135"/>
      <c r="L473" s="158"/>
    </row>
    <row r="474" spans="1:12" x14ac:dyDescent="0.25">
      <c r="A474" s="6">
        <v>45339</v>
      </c>
      <c r="B474" s="7" t="str">
        <f t="shared" si="209"/>
        <v>S8 - 2024</v>
      </c>
      <c r="C474" s="7">
        <f t="shared" si="221"/>
        <v>2</v>
      </c>
      <c r="D474" s="7" t="str">
        <f t="shared" si="210"/>
        <v>T1 - 2024</v>
      </c>
      <c r="E474" s="7">
        <f t="shared" si="222"/>
        <v>2024</v>
      </c>
      <c r="F474" s="21" t="s">
        <v>4</v>
      </c>
      <c r="G474" s="76"/>
      <c r="H474" s="145"/>
      <c r="I474" s="77"/>
      <c r="J474" s="152"/>
      <c r="K474" s="87"/>
      <c r="L474" s="159"/>
    </row>
    <row r="475" spans="1:12" x14ac:dyDescent="0.25">
      <c r="A475" s="6">
        <v>45339</v>
      </c>
      <c r="B475" s="7" t="str">
        <f t="shared" si="209"/>
        <v>S8 - 2024</v>
      </c>
      <c r="C475" s="7">
        <f t="shared" si="221"/>
        <v>2</v>
      </c>
      <c r="D475" s="7" t="str">
        <f t="shared" si="210"/>
        <v>T1 - 2024</v>
      </c>
      <c r="E475" s="7">
        <f t="shared" si="222"/>
        <v>2024</v>
      </c>
      <c r="F475" s="8" t="s">
        <v>5</v>
      </c>
      <c r="G475" s="72"/>
      <c r="H475" s="146"/>
      <c r="I475" s="73"/>
      <c r="J475" s="153"/>
      <c r="K475" s="88"/>
      <c r="L475" s="160"/>
    </row>
    <row r="476" spans="1:12" x14ac:dyDescent="0.25">
      <c r="A476" s="6">
        <v>45339</v>
      </c>
      <c r="B476" s="7" t="str">
        <f t="shared" si="209"/>
        <v>S8 - 2024</v>
      </c>
      <c r="C476" s="7">
        <f t="shared" si="221"/>
        <v>2</v>
      </c>
      <c r="D476" s="7" t="str">
        <f t="shared" si="210"/>
        <v>T1 - 2024</v>
      </c>
      <c r="E476" s="7">
        <f t="shared" si="222"/>
        <v>2024</v>
      </c>
      <c r="F476" s="8" t="s">
        <v>6</v>
      </c>
      <c r="G476" s="72"/>
      <c r="H476" s="146"/>
      <c r="I476" s="73"/>
      <c r="J476" s="153"/>
      <c r="K476" s="88"/>
      <c r="L476" s="160"/>
    </row>
    <row r="477" spans="1:12" x14ac:dyDescent="0.25">
      <c r="A477" s="6">
        <v>45339</v>
      </c>
      <c r="B477" s="7" t="str">
        <f t="shared" si="209"/>
        <v>S8 - 2024</v>
      </c>
      <c r="C477" s="7">
        <f t="shared" si="221"/>
        <v>2</v>
      </c>
      <c r="D477" s="7" t="str">
        <f t="shared" si="210"/>
        <v>T1 - 2024</v>
      </c>
      <c r="E477" s="7">
        <f t="shared" si="222"/>
        <v>2024</v>
      </c>
      <c r="F477" s="8" t="s">
        <v>1</v>
      </c>
      <c r="G477" s="72"/>
      <c r="H477" s="146"/>
      <c r="I477" s="73"/>
      <c r="J477" s="153"/>
      <c r="K477" s="88"/>
      <c r="L477" s="160"/>
    </row>
    <row r="478" spans="1:12" x14ac:dyDescent="0.25">
      <c r="A478" s="9">
        <v>45339</v>
      </c>
      <c r="B478" s="10" t="str">
        <f t="shared" si="209"/>
        <v>S8 - 2024</v>
      </c>
      <c r="C478" s="10">
        <f t="shared" si="221"/>
        <v>2</v>
      </c>
      <c r="D478" s="10" t="str">
        <f t="shared" si="210"/>
        <v>T1 - 2024</v>
      </c>
      <c r="E478" s="10">
        <f t="shared" si="222"/>
        <v>2024</v>
      </c>
      <c r="F478" s="11" t="s">
        <v>14</v>
      </c>
      <c r="G478" s="80">
        <f>SUM(G470:G477)</f>
        <v>0</v>
      </c>
      <c r="H478" s="147"/>
      <c r="I478" s="83">
        <f t="shared" ref="I478" si="223">SUM(I470:I477)</f>
        <v>0</v>
      </c>
      <c r="J478" s="154"/>
      <c r="K478" s="89">
        <f t="shared" ref="K478" si="224">SUM(K470:K477)</f>
        <v>0</v>
      </c>
      <c r="L478" s="161"/>
    </row>
    <row r="479" spans="1:12" x14ac:dyDescent="0.25">
      <c r="A479" s="4">
        <v>45340</v>
      </c>
      <c r="B479" s="5" t="str">
        <f t="shared" si="209"/>
        <v>S8 - 2024</v>
      </c>
      <c r="C479" s="5">
        <f t="shared" ref="C479:C487" si="225">MONTH(A479)</f>
        <v>2</v>
      </c>
      <c r="D479" s="5" t="str">
        <f t="shared" si="210"/>
        <v>T1 - 2024</v>
      </c>
      <c r="E479" s="5">
        <f>YEAR(A479)</f>
        <v>2024</v>
      </c>
      <c r="F479" s="14" t="s">
        <v>2</v>
      </c>
      <c r="G479" s="79"/>
      <c r="H479" s="141"/>
      <c r="I479" s="82"/>
      <c r="J479" s="148"/>
      <c r="K479" s="85"/>
      <c r="L479" s="155"/>
    </row>
    <row r="480" spans="1:12" x14ac:dyDescent="0.25">
      <c r="A480" s="6">
        <v>45340</v>
      </c>
      <c r="B480" s="7" t="str">
        <f t="shared" si="209"/>
        <v>S8 - 2024</v>
      </c>
      <c r="C480" s="7">
        <f t="shared" si="225"/>
        <v>2</v>
      </c>
      <c r="D480" s="7" t="str">
        <f t="shared" si="210"/>
        <v>T1 - 2024</v>
      </c>
      <c r="E480" s="7">
        <f t="shared" ref="E480:E487" si="226">YEAR(A480)</f>
        <v>2024</v>
      </c>
      <c r="F480" s="19" t="s">
        <v>3</v>
      </c>
      <c r="G480" s="74"/>
      <c r="H480" s="142"/>
      <c r="I480" s="75"/>
      <c r="J480" s="149"/>
      <c r="K480" s="86"/>
      <c r="L480" s="156"/>
    </row>
    <row r="481" spans="1:12" x14ac:dyDescent="0.25">
      <c r="A481" s="6">
        <v>45340</v>
      </c>
      <c r="B481" s="7" t="str">
        <f t="shared" si="209"/>
        <v>S8 - 2024</v>
      </c>
      <c r="C481" s="7">
        <f t="shared" si="225"/>
        <v>2</v>
      </c>
      <c r="D481" s="7" t="str">
        <f t="shared" si="210"/>
        <v>T1 - 2024</v>
      </c>
      <c r="E481" s="7">
        <f t="shared" si="226"/>
        <v>2024</v>
      </c>
      <c r="F481" s="128" t="s">
        <v>7</v>
      </c>
      <c r="G481" s="130"/>
      <c r="H481" s="143"/>
      <c r="I481" s="131"/>
      <c r="J481" s="150"/>
      <c r="K481" s="132"/>
      <c r="L481" s="157"/>
    </row>
    <row r="482" spans="1:12" x14ac:dyDescent="0.25">
      <c r="A482" s="6">
        <v>45340</v>
      </c>
      <c r="B482" s="7" t="str">
        <f t="shared" si="209"/>
        <v>S8 - 2024</v>
      </c>
      <c r="C482" s="7">
        <f t="shared" si="225"/>
        <v>2</v>
      </c>
      <c r="D482" s="7" t="str">
        <f t="shared" si="210"/>
        <v>T1 - 2024</v>
      </c>
      <c r="E482" s="7">
        <f t="shared" si="226"/>
        <v>2024</v>
      </c>
      <c r="F482" s="129" t="s">
        <v>8</v>
      </c>
      <c r="G482" s="133"/>
      <c r="H482" s="144"/>
      <c r="I482" s="134"/>
      <c r="J482" s="151"/>
      <c r="K482" s="135"/>
      <c r="L482" s="158"/>
    </row>
    <row r="483" spans="1:12" x14ac:dyDescent="0.25">
      <c r="A483" s="6">
        <v>45340</v>
      </c>
      <c r="B483" s="7" t="str">
        <f t="shared" si="209"/>
        <v>S8 - 2024</v>
      </c>
      <c r="C483" s="7">
        <f t="shared" si="225"/>
        <v>2</v>
      </c>
      <c r="D483" s="7" t="str">
        <f t="shared" si="210"/>
        <v>T1 - 2024</v>
      </c>
      <c r="E483" s="7">
        <f t="shared" si="226"/>
        <v>2024</v>
      </c>
      <c r="F483" s="21" t="s">
        <v>4</v>
      </c>
      <c r="G483" s="76"/>
      <c r="H483" s="145"/>
      <c r="I483" s="77"/>
      <c r="J483" s="152"/>
      <c r="K483" s="87"/>
      <c r="L483" s="159"/>
    </row>
    <row r="484" spans="1:12" x14ac:dyDescent="0.25">
      <c r="A484" s="6">
        <v>45340</v>
      </c>
      <c r="B484" s="7" t="str">
        <f t="shared" si="209"/>
        <v>S8 - 2024</v>
      </c>
      <c r="C484" s="7">
        <f t="shared" si="225"/>
        <v>2</v>
      </c>
      <c r="D484" s="7" t="str">
        <f t="shared" si="210"/>
        <v>T1 - 2024</v>
      </c>
      <c r="E484" s="7">
        <f t="shared" si="226"/>
        <v>2024</v>
      </c>
      <c r="F484" s="8" t="s">
        <v>5</v>
      </c>
      <c r="G484" s="72"/>
      <c r="H484" s="146"/>
      <c r="I484" s="73"/>
      <c r="J484" s="153"/>
      <c r="K484" s="88"/>
      <c r="L484" s="160"/>
    </row>
    <row r="485" spans="1:12" x14ac:dyDescent="0.25">
      <c r="A485" s="6">
        <v>45340</v>
      </c>
      <c r="B485" s="7" t="str">
        <f t="shared" si="209"/>
        <v>S8 - 2024</v>
      </c>
      <c r="C485" s="7">
        <f t="shared" si="225"/>
        <v>2</v>
      </c>
      <c r="D485" s="7" t="str">
        <f t="shared" si="210"/>
        <v>T1 - 2024</v>
      </c>
      <c r="E485" s="7">
        <f t="shared" si="226"/>
        <v>2024</v>
      </c>
      <c r="F485" s="8" t="s">
        <v>6</v>
      </c>
      <c r="G485" s="72"/>
      <c r="H485" s="146"/>
      <c r="I485" s="73"/>
      <c r="J485" s="153"/>
      <c r="K485" s="88"/>
      <c r="L485" s="160"/>
    </row>
    <row r="486" spans="1:12" x14ac:dyDescent="0.25">
      <c r="A486" s="6">
        <v>45340</v>
      </c>
      <c r="B486" s="7" t="str">
        <f t="shared" si="209"/>
        <v>S8 - 2024</v>
      </c>
      <c r="C486" s="7">
        <f t="shared" si="225"/>
        <v>2</v>
      </c>
      <c r="D486" s="7" t="str">
        <f t="shared" si="210"/>
        <v>T1 - 2024</v>
      </c>
      <c r="E486" s="7">
        <f t="shared" si="226"/>
        <v>2024</v>
      </c>
      <c r="F486" s="8" t="s">
        <v>1</v>
      </c>
      <c r="G486" s="72"/>
      <c r="H486" s="146"/>
      <c r="I486" s="73"/>
      <c r="J486" s="153"/>
      <c r="K486" s="88"/>
      <c r="L486" s="160"/>
    </row>
    <row r="487" spans="1:12" x14ac:dyDescent="0.25">
      <c r="A487" s="9">
        <v>45340</v>
      </c>
      <c r="B487" s="10" t="str">
        <f t="shared" si="209"/>
        <v>S8 - 2024</v>
      </c>
      <c r="C487" s="10">
        <f t="shared" si="225"/>
        <v>2</v>
      </c>
      <c r="D487" s="10" t="str">
        <f t="shared" si="210"/>
        <v>T1 - 2024</v>
      </c>
      <c r="E487" s="10">
        <f t="shared" si="226"/>
        <v>2024</v>
      </c>
      <c r="F487" s="11" t="s">
        <v>14</v>
      </c>
      <c r="G487" s="80">
        <f>SUM(G479:G486)</f>
        <v>0</v>
      </c>
      <c r="H487" s="147"/>
      <c r="I487" s="83">
        <f t="shared" ref="I487" si="227">SUM(I479:I486)</f>
        <v>0</v>
      </c>
      <c r="J487" s="154"/>
      <c r="K487" s="89">
        <f t="shared" ref="K487" si="228">SUM(K479:K486)</f>
        <v>0</v>
      </c>
      <c r="L487" s="161"/>
    </row>
    <row r="488" spans="1:12" x14ac:dyDescent="0.25">
      <c r="A488" s="4">
        <v>45341</v>
      </c>
      <c r="B488" s="5" t="str">
        <f t="shared" si="209"/>
        <v>S8 - 2024</v>
      </c>
      <c r="C488" s="5">
        <f t="shared" ref="C488:C496" si="229">MONTH(A488)</f>
        <v>2</v>
      </c>
      <c r="D488" s="5" t="str">
        <f t="shared" si="210"/>
        <v>T1 - 2024</v>
      </c>
      <c r="E488" s="5">
        <f>YEAR(A488)</f>
        <v>2024</v>
      </c>
      <c r="F488" s="14" t="s">
        <v>2</v>
      </c>
      <c r="G488" s="79"/>
      <c r="H488" s="141"/>
      <c r="I488" s="82"/>
      <c r="J488" s="148"/>
      <c r="K488" s="85"/>
      <c r="L488" s="155"/>
    </row>
    <row r="489" spans="1:12" x14ac:dyDescent="0.25">
      <c r="A489" s="6">
        <v>45341</v>
      </c>
      <c r="B489" s="7" t="str">
        <f t="shared" si="209"/>
        <v>S8 - 2024</v>
      </c>
      <c r="C489" s="7">
        <f t="shared" si="229"/>
        <v>2</v>
      </c>
      <c r="D489" s="7" t="str">
        <f t="shared" si="210"/>
        <v>T1 - 2024</v>
      </c>
      <c r="E489" s="7">
        <f t="shared" ref="E489:E496" si="230">YEAR(A489)</f>
        <v>2024</v>
      </c>
      <c r="F489" s="19" t="s">
        <v>3</v>
      </c>
      <c r="G489" s="74"/>
      <c r="H489" s="142"/>
      <c r="I489" s="75"/>
      <c r="J489" s="149"/>
      <c r="K489" s="86"/>
      <c r="L489" s="156"/>
    </row>
    <row r="490" spans="1:12" x14ac:dyDescent="0.25">
      <c r="A490" s="6">
        <v>45341</v>
      </c>
      <c r="B490" s="7" t="str">
        <f t="shared" si="209"/>
        <v>S8 - 2024</v>
      </c>
      <c r="C490" s="7">
        <f t="shared" si="229"/>
        <v>2</v>
      </c>
      <c r="D490" s="7" t="str">
        <f t="shared" si="210"/>
        <v>T1 - 2024</v>
      </c>
      <c r="E490" s="7">
        <f t="shared" si="230"/>
        <v>2024</v>
      </c>
      <c r="F490" s="128" t="s">
        <v>7</v>
      </c>
      <c r="G490" s="130"/>
      <c r="H490" s="143"/>
      <c r="I490" s="131"/>
      <c r="J490" s="150"/>
      <c r="K490" s="132"/>
      <c r="L490" s="157"/>
    </row>
    <row r="491" spans="1:12" x14ac:dyDescent="0.25">
      <c r="A491" s="6">
        <v>45341</v>
      </c>
      <c r="B491" s="7" t="str">
        <f t="shared" si="209"/>
        <v>S8 - 2024</v>
      </c>
      <c r="C491" s="7">
        <f t="shared" si="229"/>
        <v>2</v>
      </c>
      <c r="D491" s="7" t="str">
        <f t="shared" si="210"/>
        <v>T1 - 2024</v>
      </c>
      <c r="E491" s="7">
        <f t="shared" si="230"/>
        <v>2024</v>
      </c>
      <c r="F491" s="129" t="s">
        <v>8</v>
      </c>
      <c r="G491" s="133"/>
      <c r="H491" s="144"/>
      <c r="I491" s="134"/>
      <c r="J491" s="151"/>
      <c r="K491" s="135"/>
      <c r="L491" s="158"/>
    </row>
    <row r="492" spans="1:12" x14ac:dyDescent="0.25">
      <c r="A492" s="6">
        <v>45341</v>
      </c>
      <c r="B492" s="7" t="str">
        <f t="shared" si="209"/>
        <v>S8 - 2024</v>
      </c>
      <c r="C492" s="7">
        <f t="shared" si="229"/>
        <v>2</v>
      </c>
      <c r="D492" s="7" t="str">
        <f t="shared" si="210"/>
        <v>T1 - 2024</v>
      </c>
      <c r="E492" s="7">
        <f t="shared" si="230"/>
        <v>2024</v>
      </c>
      <c r="F492" s="21" t="s">
        <v>4</v>
      </c>
      <c r="G492" s="76"/>
      <c r="H492" s="145"/>
      <c r="I492" s="77"/>
      <c r="J492" s="152"/>
      <c r="K492" s="87"/>
      <c r="L492" s="159"/>
    </row>
    <row r="493" spans="1:12" x14ac:dyDescent="0.25">
      <c r="A493" s="6">
        <v>45341</v>
      </c>
      <c r="B493" s="7" t="str">
        <f t="shared" si="209"/>
        <v>S8 - 2024</v>
      </c>
      <c r="C493" s="7">
        <f t="shared" si="229"/>
        <v>2</v>
      </c>
      <c r="D493" s="7" t="str">
        <f t="shared" si="210"/>
        <v>T1 - 2024</v>
      </c>
      <c r="E493" s="7">
        <f t="shared" si="230"/>
        <v>2024</v>
      </c>
      <c r="F493" s="8" t="s">
        <v>5</v>
      </c>
      <c r="G493" s="72"/>
      <c r="H493" s="146"/>
      <c r="I493" s="73"/>
      <c r="J493" s="153"/>
      <c r="K493" s="88"/>
      <c r="L493" s="160"/>
    </row>
    <row r="494" spans="1:12" x14ac:dyDescent="0.25">
      <c r="A494" s="6">
        <v>45341</v>
      </c>
      <c r="B494" s="7" t="str">
        <f t="shared" si="209"/>
        <v>S8 - 2024</v>
      </c>
      <c r="C494" s="7">
        <f t="shared" si="229"/>
        <v>2</v>
      </c>
      <c r="D494" s="7" t="str">
        <f t="shared" si="210"/>
        <v>T1 - 2024</v>
      </c>
      <c r="E494" s="7">
        <f t="shared" si="230"/>
        <v>2024</v>
      </c>
      <c r="F494" s="8" t="s">
        <v>6</v>
      </c>
      <c r="G494" s="72"/>
      <c r="H494" s="146"/>
      <c r="I494" s="73"/>
      <c r="J494" s="153"/>
      <c r="K494" s="88"/>
      <c r="L494" s="160"/>
    </row>
    <row r="495" spans="1:12" x14ac:dyDescent="0.25">
      <c r="A495" s="6">
        <v>45341</v>
      </c>
      <c r="B495" s="7" t="str">
        <f t="shared" si="209"/>
        <v>S8 - 2024</v>
      </c>
      <c r="C495" s="7">
        <f t="shared" si="229"/>
        <v>2</v>
      </c>
      <c r="D495" s="7" t="str">
        <f t="shared" si="210"/>
        <v>T1 - 2024</v>
      </c>
      <c r="E495" s="7">
        <f t="shared" si="230"/>
        <v>2024</v>
      </c>
      <c r="F495" s="8" t="s">
        <v>1</v>
      </c>
      <c r="G495" s="72"/>
      <c r="H495" s="146"/>
      <c r="I495" s="73"/>
      <c r="J495" s="153"/>
      <c r="K495" s="88"/>
      <c r="L495" s="160"/>
    </row>
    <row r="496" spans="1:12" x14ac:dyDescent="0.25">
      <c r="A496" s="9">
        <v>45341</v>
      </c>
      <c r="B496" s="10" t="str">
        <f t="shared" si="209"/>
        <v>S8 - 2024</v>
      </c>
      <c r="C496" s="10">
        <f t="shared" si="229"/>
        <v>2</v>
      </c>
      <c r="D496" s="10" t="str">
        <f t="shared" si="210"/>
        <v>T1 - 2024</v>
      </c>
      <c r="E496" s="10">
        <f t="shared" si="230"/>
        <v>2024</v>
      </c>
      <c r="F496" s="11" t="s">
        <v>14</v>
      </c>
      <c r="G496" s="80">
        <f>SUM(G488:G495)</f>
        <v>0</v>
      </c>
      <c r="H496" s="147"/>
      <c r="I496" s="83">
        <f t="shared" ref="I496" si="231">SUM(I488:I495)</f>
        <v>0</v>
      </c>
      <c r="J496" s="154"/>
      <c r="K496" s="89">
        <f t="shared" ref="K496" si="232">SUM(K488:K495)</f>
        <v>0</v>
      </c>
      <c r="L496" s="161"/>
    </row>
    <row r="497" spans="1:12" x14ac:dyDescent="0.25">
      <c r="A497" s="4">
        <v>45342</v>
      </c>
      <c r="B497" s="5" t="str">
        <f t="shared" si="209"/>
        <v>S8 - 2024</v>
      </c>
      <c r="C497" s="5">
        <f t="shared" ref="C497:C505" si="233">MONTH(A497)</f>
        <v>2</v>
      </c>
      <c r="D497" s="5" t="str">
        <f t="shared" si="210"/>
        <v>T1 - 2024</v>
      </c>
      <c r="E497" s="5">
        <f>YEAR(A497)</f>
        <v>2024</v>
      </c>
      <c r="F497" s="14" t="s">
        <v>2</v>
      </c>
      <c r="G497" s="79"/>
      <c r="H497" s="141"/>
      <c r="I497" s="82"/>
      <c r="J497" s="148"/>
      <c r="K497" s="85"/>
      <c r="L497" s="155"/>
    </row>
    <row r="498" spans="1:12" x14ac:dyDescent="0.25">
      <c r="A498" s="6">
        <v>45342</v>
      </c>
      <c r="B498" s="7" t="str">
        <f t="shared" si="209"/>
        <v>S8 - 2024</v>
      </c>
      <c r="C498" s="7">
        <f t="shared" si="233"/>
        <v>2</v>
      </c>
      <c r="D498" s="7" t="str">
        <f t="shared" si="210"/>
        <v>T1 - 2024</v>
      </c>
      <c r="E498" s="7">
        <f t="shared" ref="E498:E505" si="234">YEAR(A498)</f>
        <v>2024</v>
      </c>
      <c r="F498" s="19" t="s">
        <v>3</v>
      </c>
      <c r="G498" s="74"/>
      <c r="H498" s="142"/>
      <c r="I498" s="75"/>
      <c r="J498" s="149"/>
      <c r="K498" s="86"/>
      <c r="L498" s="156"/>
    </row>
    <row r="499" spans="1:12" x14ac:dyDescent="0.25">
      <c r="A499" s="6">
        <v>45342</v>
      </c>
      <c r="B499" s="7" t="str">
        <f t="shared" si="209"/>
        <v>S8 - 2024</v>
      </c>
      <c r="C499" s="7">
        <f t="shared" si="233"/>
        <v>2</v>
      </c>
      <c r="D499" s="7" t="str">
        <f t="shared" si="210"/>
        <v>T1 - 2024</v>
      </c>
      <c r="E499" s="7">
        <f t="shared" si="234"/>
        <v>2024</v>
      </c>
      <c r="F499" s="128" t="s">
        <v>7</v>
      </c>
      <c r="G499" s="130"/>
      <c r="H499" s="143"/>
      <c r="I499" s="131"/>
      <c r="J499" s="150"/>
      <c r="K499" s="132"/>
      <c r="L499" s="157"/>
    </row>
    <row r="500" spans="1:12" x14ac:dyDescent="0.25">
      <c r="A500" s="6">
        <v>45342</v>
      </c>
      <c r="B500" s="7" t="str">
        <f t="shared" si="209"/>
        <v>S8 - 2024</v>
      </c>
      <c r="C500" s="7">
        <f t="shared" si="233"/>
        <v>2</v>
      </c>
      <c r="D500" s="7" t="str">
        <f t="shared" si="210"/>
        <v>T1 - 2024</v>
      </c>
      <c r="E500" s="7">
        <f t="shared" si="234"/>
        <v>2024</v>
      </c>
      <c r="F500" s="129" t="s">
        <v>8</v>
      </c>
      <c r="G500" s="133"/>
      <c r="H500" s="144"/>
      <c r="I500" s="134"/>
      <c r="J500" s="151"/>
      <c r="K500" s="135"/>
      <c r="L500" s="158"/>
    </row>
    <row r="501" spans="1:12" x14ac:dyDescent="0.25">
      <c r="A501" s="6">
        <v>45342</v>
      </c>
      <c r="B501" s="7" t="str">
        <f t="shared" si="209"/>
        <v>S8 - 2024</v>
      </c>
      <c r="C501" s="7">
        <f t="shared" si="233"/>
        <v>2</v>
      </c>
      <c r="D501" s="7" t="str">
        <f t="shared" si="210"/>
        <v>T1 - 2024</v>
      </c>
      <c r="E501" s="7">
        <f t="shared" si="234"/>
        <v>2024</v>
      </c>
      <c r="F501" s="21" t="s">
        <v>4</v>
      </c>
      <c r="G501" s="76"/>
      <c r="H501" s="145"/>
      <c r="I501" s="77"/>
      <c r="J501" s="152"/>
      <c r="K501" s="87"/>
      <c r="L501" s="159"/>
    </row>
    <row r="502" spans="1:12" x14ac:dyDescent="0.25">
      <c r="A502" s="6">
        <v>45342</v>
      </c>
      <c r="B502" s="7" t="str">
        <f t="shared" si="209"/>
        <v>S8 - 2024</v>
      </c>
      <c r="C502" s="7">
        <f t="shared" si="233"/>
        <v>2</v>
      </c>
      <c r="D502" s="7" t="str">
        <f t="shared" si="210"/>
        <v>T1 - 2024</v>
      </c>
      <c r="E502" s="7">
        <f t="shared" si="234"/>
        <v>2024</v>
      </c>
      <c r="F502" s="8" t="s">
        <v>5</v>
      </c>
      <c r="G502" s="72"/>
      <c r="H502" s="146"/>
      <c r="I502" s="73"/>
      <c r="J502" s="153"/>
      <c r="K502" s="88"/>
      <c r="L502" s="160"/>
    </row>
    <row r="503" spans="1:12" x14ac:dyDescent="0.25">
      <c r="A503" s="6">
        <v>45342</v>
      </c>
      <c r="B503" s="7" t="str">
        <f t="shared" si="209"/>
        <v>S8 - 2024</v>
      </c>
      <c r="C503" s="7">
        <f t="shared" si="233"/>
        <v>2</v>
      </c>
      <c r="D503" s="7" t="str">
        <f t="shared" si="210"/>
        <v>T1 - 2024</v>
      </c>
      <c r="E503" s="7">
        <f t="shared" si="234"/>
        <v>2024</v>
      </c>
      <c r="F503" s="8" t="s">
        <v>6</v>
      </c>
      <c r="G503" s="72"/>
      <c r="H503" s="146"/>
      <c r="I503" s="73"/>
      <c r="J503" s="153"/>
      <c r="K503" s="88"/>
      <c r="L503" s="160"/>
    </row>
    <row r="504" spans="1:12" x14ac:dyDescent="0.25">
      <c r="A504" s="6">
        <v>45342</v>
      </c>
      <c r="B504" s="7" t="str">
        <f t="shared" si="209"/>
        <v>S8 - 2024</v>
      </c>
      <c r="C504" s="7">
        <f t="shared" si="233"/>
        <v>2</v>
      </c>
      <c r="D504" s="7" t="str">
        <f t="shared" si="210"/>
        <v>T1 - 2024</v>
      </c>
      <c r="E504" s="7">
        <f t="shared" si="234"/>
        <v>2024</v>
      </c>
      <c r="F504" s="8" t="s">
        <v>1</v>
      </c>
      <c r="G504" s="72"/>
      <c r="H504" s="146"/>
      <c r="I504" s="73"/>
      <c r="J504" s="153"/>
      <c r="K504" s="88"/>
      <c r="L504" s="160"/>
    </row>
    <row r="505" spans="1:12" x14ac:dyDescent="0.25">
      <c r="A505" s="9">
        <v>45342</v>
      </c>
      <c r="B505" s="10" t="str">
        <f t="shared" si="209"/>
        <v>S8 - 2024</v>
      </c>
      <c r="C505" s="10">
        <f t="shared" si="233"/>
        <v>2</v>
      </c>
      <c r="D505" s="10" t="str">
        <f t="shared" si="210"/>
        <v>T1 - 2024</v>
      </c>
      <c r="E505" s="10">
        <f t="shared" si="234"/>
        <v>2024</v>
      </c>
      <c r="F505" s="11" t="s">
        <v>14</v>
      </c>
      <c r="G505" s="80">
        <f>SUM(G497:G504)</f>
        <v>0</v>
      </c>
      <c r="H505" s="147"/>
      <c r="I505" s="83">
        <f t="shared" ref="I505" si="235">SUM(I497:I504)</f>
        <v>0</v>
      </c>
      <c r="J505" s="154"/>
      <c r="K505" s="89">
        <f t="shared" ref="K505" si="236">SUM(K497:K504)</f>
        <v>0</v>
      </c>
      <c r="L505" s="161"/>
    </row>
    <row r="506" spans="1:12" x14ac:dyDescent="0.25">
      <c r="A506" s="4">
        <v>45343</v>
      </c>
      <c r="B506" s="5" t="str">
        <f t="shared" si="209"/>
        <v>S9 - 2024</v>
      </c>
      <c r="C506" s="5">
        <f t="shared" ref="C506:C514" si="237">MONTH(A506)</f>
        <v>2</v>
      </c>
      <c r="D506" s="5" t="str">
        <f t="shared" si="210"/>
        <v>T1 - 2024</v>
      </c>
      <c r="E506" s="5">
        <f>YEAR(A506)</f>
        <v>2024</v>
      </c>
      <c r="F506" s="14" t="s">
        <v>2</v>
      </c>
      <c r="G506" s="79"/>
      <c r="H506" s="141"/>
      <c r="I506" s="82"/>
      <c r="J506" s="148"/>
      <c r="K506" s="85"/>
      <c r="L506" s="155"/>
    </row>
    <row r="507" spans="1:12" x14ac:dyDescent="0.25">
      <c r="A507" s="6">
        <v>45343</v>
      </c>
      <c r="B507" s="7" t="str">
        <f t="shared" si="209"/>
        <v>S9 - 2024</v>
      </c>
      <c r="C507" s="7">
        <f t="shared" si="237"/>
        <v>2</v>
      </c>
      <c r="D507" s="7" t="str">
        <f t="shared" si="210"/>
        <v>T1 - 2024</v>
      </c>
      <c r="E507" s="7">
        <f t="shared" ref="E507:E514" si="238">YEAR(A507)</f>
        <v>2024</v>
      </c>
      <c r="F507" s="19" t="s">
        <v>3</v>
      </c>
      <c r="G507" s="74"/>
      <c r="H507" s="142"/>
      <c r="I507" s="75"/>
      <c r="J507" s="149"/>
      <c r="K507" s="86"/>
      <c r="L507" s="156"/>
    </row>
    <row r="508" spans="1:12" x14ac:dyDescent="0.25">
      <c r="A508" s="6">
        <v>45343</v>
      </c>
      <c r="B508" s="7" t="str">
        <f t="shared" si="209"/>
        <v>S9 - 2024</v>
      </c>
      <c r="C508" s="7">
        <f t="shared" si="237"/>
        <v>2</v>
      </c>
      <c r="D508" s="7" t="str">
        <f t="shared" si="210"/>
        <v>T1 - 2024</v>
      </c>
      <c r="E508" s="7">
        <f t="shared" si="238"/>
        <v>2024</v>
      </c>
      <c r="F508" s="128" t="s">
        <v>7</v>
      </c>
      <c r="G508" s="130"/>
      <c r="H508" s="143"/>
      <c r="I508" s="131"/>
      <c r="J508" s="150"/>
      <c r="K508" s="132"/>
      <c r="L508" s="157"/>
    </row>
    <row r="509" spans="1:12" x14ac:dyDescent="0.25">
      <c r="A509" s="6">
        <v>45343</v>
      </c>
      <c r="B509" s="7" t="str">
        <f t="shared" si="209"/>
        <v>S9 - 2024</v>
      </c>
      <c r="C509" s="7">
        <f t="shared" si="237"/>
        <v>2</v>
      </c>
      <c r="D509" s="7" t="str">
        <f t="shared" si="210"/>
        <v>T1 - 2024</v>
      </c>
      <c r="E509" s="7">
        <f t="shared" si="238"/>
        <v>2024</v>
      </c>
      <c r="F509" s="129" t="s">
        <v>8</v>
      </c>
      <c r="G509" s="133"/>
      <c r="H509" s="144"/>
      <c r="I509" s="134"/>
      <c r="J509" s="151"/>
      <c r="K509" s="135"/>
      <c r="L509" s="158"/>
    </row>
    <row r="510" spans="1:12" x14ac:dyDescent="0.25">
      <c r="A510" s="6">
        <v>45343</v>
      </c>
      <c r="B510" s="7" t="str">
        <f t="shared" si="209"/>
        <v>S9 - 2024</v>
      </c>
      <c r="C510" s="7">
        <f t="shared" si="237"/>
        <v>2</v>
      </c>
      <c r="D510" s="7" t="str">
        <f t="shared" si="210"/>
        <v>T1 - 2024</v>
      </c>
      <c r="E510" s="7">
        <f t="shared" si="238"/>
        <v>2024</v>
      </c>
      <c r="F510" s="21" t="s">
        <v>4</v>
      </c>
      <c r="G510" s="76"/>
      <c r="H510" s="145"/>
      <c r="I510" s="77"/>
      <c r="J510" s="152"/>
      <c r="K510" s="87"/>
      <c r="L510" s="159"/>
    </row>
    <row r="511" spans="1:12" x14ac:dyDescent="0.25">
      <c r="A511" s="6">
        <v>45343</v>
      </c>
      <c r="B511" s="7" t="str">
        <f t="shared" si="209"/>
        <v>S9 - 2024</v>
      </c>
      <c r="C511" s="7">
        <f t="shared" si="237"/>
        <v>2</v>
      </c>
      <c r="D511" s="7" t="str">
        <f t="shared" si="210"/>
        <v>T1 - 2024</v>
      </c>
      <c r="E511" s="7">
        <f t="shared" si="238"/>
        <v>2024</v>
      </c>
      <c r="F511" s="8" t="s">
        <v>5</v>
      </c>
      <c r="G511" s="72"/>
      <c r="H511" s="146"/>
      <c r="I511" s="73"/>
      <c r="J511" s="153"/>
      <c r="K511" s="88"/>
      <c r="L511" s="160"/>
    </row>
    <row r="512" spans="1:12" x14ac:dyDescent="0.25">
      <c r="A512" s="6">
        <v>45343</v>
      </c>
      <c r="B512" s="7" t="str">
        <f t="shared" si="209"/>
        <v>S9 - 2024</v>
      </c>
      <c r="C512" s="7">
        <f t="shared" si="237"/>
        <v>2</v>
      </c>
      <c r="D512" s="7" t="str">
        <f t="shared" si="210"/>
        <v>T1 - 2024</v>
      </c>
      <c r="E512" s="7">
        <f t="shared" si="238"/>
        <v>2024</v>
      </c>
      <c r="F512" s="8" t="s">
        <v>6</v>
      </c>
      <c r="G512" s="72"/>
      <c r="H512" s="146"/>
      <c r="I512" s="73"/>
      <c r="J512" s="153"/>
      <c r="K512" s="88"/>
      <c r="L512" s="160"/>
    </row>
    <row r="513" spans="1:12" x14ac:dyDescent="0.25">
      <c r="A513" s="6">
        <v>45343</v>
      </c>
      <c r="B513" s="7" t="str">
        <f t="shared" si="209"/>
        <v>S9 - 2024</v>
      </c>
      <c r="C513" s="7">
        <f t="shared" si="237"/>
        <v>2</v>
      </c>
      <c r="D513" s="7" t="str">
        <f t="shared" si="210"/>
        <v>T1 - 2024</v>
      </c>
      <c r="E513" s="7">
        <f t="shared" si="238"/>
        <v>2024</v>
      </c>
      <c r="F513" s="8" t="s">
        <v>1</v>
      </c>
      <c r="G513" s="72"/>
      <c r="H513" s="146"/>
      <c r="I513" s="73"/>
      <c r="J513" s="153"/>
      <c r="K513" s="88"/>
      <c r="L513" s="160"/>
    </row>
    <row r="514" spans="1:12" x14ac:dyDescent="0.25">
      <c r="A514" s="9">
        <v>45343</v>
      </c>
      <c r="B514" s="10" t="str">
        <f t="shared" ref="B514" si="239">"S"&amp;WEEKNUM($A514,13)&amp;" - "&amp;YEAR($A514)</f>
        <v>S9 - 2024</v>
      </c>
      <c r="C514" s="10">
        <f t="shared" si="237"/>
        <v>2</v>
      </c>
      <c r="D514" s="10" t="str">
        <f t="shared" si="210"/>
        <v>T1 - 2024</v>
      </c>
      <c r="E514" s="10">
        <f t="shared" si="238"/>
        <v>2024</v>
      </c>
      <c r="F514" s="11" t="s">
        <v>14</v>
      </c>
      <c r="G514" s="80">
        <f>SUM(G506:G513)</f>
        <v>0</v>
      </c>
      <c r="H514" s="147"/>
      <c r="I514" s="83">
        <f t="shared" ref="I514" si="240">SUM(I506:I513)</f>
        <v>0</v>
      </c>
      <c r="J514" s="154"/>
      <c r="K514" s="89">
        <f t="shared" ref="K514" si="241">SUM(K506:K513)</f>
        <v>0</v>
      </c>
      <c r="L514" s="161"/>
    </row>
    <row r="515" spans="1:12" x14ac:dyDescent="0.25">
      <c r="A515" s="4">
        <v>45344</v>
      </c>
      <c r="B515" s="5" t="str">
        <f t="shared" si="209"/>
        <v>S9 - 2024</v>
      </c>
      <c r="C515" s="5">
        <f t="shared" ref="C515:C523" si="242">MONTH(A515)</f>
        <v>2</v>
      </c>
      <c r="D515" s="5" t="str">
        <f t="shared" ref="D515:D578" si="243">IF(OR(MONTH(A515)=1,MONTH(A515)=2,MONTH(A515)=3),"T1 - "&amp;E515,IF(OR(MONTH(A515)=4,MONTH(A515)=5,MONTH(A515)=6),"T2 - "&amp;E515,IF(OR(MONTH(A515)=7,MONTH(A515)=8,MONTH(A515)=9),"T3 - "&amp;E515,"T4 - "&amp;E515)))</f>
        <v>T1 - 2024</v>
      </c>
      <c r="E515" s="5">
        <f>YEAR(A515)</f>
        <v>2024</v>
      </c>
      <c r="F515" s="14" t="s">
        <v>2</v>
      </c>
      <c r="G515" s="79"/>
      <c r="H515" s="141"/>
      <c r="I515" s="82"/>
      <c r="J515" s="148"/>
      <c r="K515" s="85"/>
      <c r="L515" s="155"/>
    </row>
    <row r="516" spans="1:12" x14ac:dyDescent="0.25">
      <c r="A516" s="6">
        <v>45344</v>
      </c>
      <c r="B516" s="7" t="str">
        <f t="shared" ref="B516:B579" si="244">"S"&amp;WEEKNUM($A516,13)&amp;" - "&amp;YEAR($A516)</f>
        <v>S9 - 2024</v>
      </c>
      <c r="C516" s="7">
        <f t="shared" si="242"/>
        <v>2</v>
      </c>
      <c r="D516" s="7" t="str">
        <f t="shared" si="243"/>
        <v>T1 - 2024</v>
      </c>
      <c r="E516" s="7">
        <f t="shared" ref="E516:E523" si="245">YEAR(A516)</f>
        <v>2024</v>
      </c>
      <c r="F516" s="19" t="s">
        <v>3</v>
      </c>
      <c r="G516" s="74"/>
      <c r="H516" s="142"/>
      <c r="I516" s="75"/>
      <c r="J516" s="149"/>
      <c r="K516" s="86"/>
      <c r="L516" s="156"/>
    </row>
    <row r="517" spans="1:12" x14ac:dyDescent="0.25">
      <c r="A517" s="6">
        <v>45344</v>
      </c>
      <c r="B517" s="7" t="str">
        <f t="shared" si="244"/>
        <v>S9 - 2024</v>
      </c>
      <c r="C517" s="7">
        <f t="shared" si="242"/>
        <v>2</v>
      </c>
      <c r="D517" s="7" t="str">
        <f t="shared" si="243"/>
        <v>T1 - 2024</v>
      </c>
      <c r="E517" s="7">
        <f t="shared" si="245"/>
        <v>2024</v>
      </c>
      <c r="F517" s="128" t="s">
        <v>7</v>
      </c>
      <c r="G517" s="130"/>
      <c r="H517" s="143"/>
      <c r="I517" s="131"/>
      <c r="J517" s="150"/>
      <c r="K517" s="132"/>
      <c r="L517" s="157"/>
    </row>
    <row r="518" spans="1:12" x14ac:dyDescent="0.25">
      <c r="A518" s="6">
        <v>45344</v>
      </c>
      <c r="B518" s="7" t="str">
        <f t="shared" si="244"/>
        <v>S9 - 2024</v>
      </c>
      <c r="C518" s="7">
        <f t="shared" si="242"/>
        <v>2</v>
      </c>
      <c r="D518" s="7" t="str">
        <f t="shared" si="243"/>
        <v>T1 - 2024</v>
      </c>
      <c r="E518" s="7">
        <f t="shared" si="245"/>
        <v>2024</v>
      </c>
      <c r="F518" s="129" t="s">
        <v>8</v>
      </c>
      <c r="G518" s="133"/>
      <c r="H518" s="144"/>
      <c r="I518" s="134"/>
      <c r="J518" s="151"/>
      <c r="K518" s="135"/>
      <c r="L518" s="158"/>
    </row>
    <row r="519" spans="1:12" x14ac:dyDescent="0.25">
      <c r="A519" s="6">
        <v>45344</v>
      </c>
      <c r="B519" s="7" t="str">
        <f t="shared" si="244"/>
        <v>S9 - 2024</v>
      </c>
      <c r="C519" s="7">
        <f t="shared" si="242"/>
        <v>2</v>
      </c>
      <c r="D519" s="7" t="str">
        <f t="shared" si="243"/>
        <v>T1 - 2024</v>
      </c>
      <c r="E519" s="7">
        <f t="shared" si="245"/>
        <v>2024</v>
      </c>
      <c r="F519" s="21" t="s">
        <v>4</v>
      </c>
      <c r="G519" s="76"/>
      <c r="H519" s="145"/>
      <c r="I519" s="77"/>
      <c r="J519" s="152"/>
      <c r="K519" s="87"/>
      <c r="L519" s="159"/>
    </row>
    <row r="520" spans="1:12" x14ac:dyDescent="0.25">
      <c r="A520" s="6">
        <v>45344</v>
      </c>
      <c r="B520" s="7" t="str">
        <f t="shared" si="244"/>
        <v>S9 - 2024</v>
      </c>
      <c r="C520" s="7">
        <f t="shared" si="242"/>
        <v>2</v>
      </c>
      <c r="D520" s="7" t="str">
        <f t="shared" si="243"/>
        <v>T1 - 2024</v>
      </c>
      <c r="E520" s="7">
        <f t="shared" si="245"/>
        <v>2024</v>
      </c>
      <c r="F520" s="8" t="s">
        <v>5</v>
      </c>
      <c r="G520" s="72"/>
      <c r="H520" s="146"/>
      <c r="I520" s="73"/>
      <c r="J520" s="153"/>
      <c r="K520" s="88"/>
      <c r="L520" s="160"/>
    </row>
    <row r="521" spans="1:12" x14ac:dyDescent="0.25">
      <c r="A521" s="6">
        <v>45344</v>
      </c>
      <c r="B521" s="7" t="str">
        <f t="shared" si="244"/>
        <v>S9 - 2024</v>
      </c>
      <c r="C521" s="7">
        <f t="shared" si="242"/>
        <v>2</v>
      </c>
      <c r="D521" s="7" t="str">
        <f t="shared" si="243"/>
        <v>T1 - 2024</v>
      </c>
      <c r="E521" s="7">
        <f t="shared" si="245"/>
        <v>2024</v>
      </c>
      <c r="F521" s="8" t="s">
        <v>6</v>
      </c>
      <c r="G521" s="72"/>
      <c r="H521" s="146"/>
      <c r="I521" s="73"/>
      <c r="J521" s="153"/>
      <c r="K521" s="88"/>
      <c r="L521" s="160"/>
    </row>
    <row r="522" spans="1:12" x14ac:dyDescent="0.25">
      <c r="A522" s="6">
        <v>45344</v>
      </c>
      <c r="B522" s="7" t="str">
        <f t="shared" si="244"/>
        <v>S9 - 2024</v>
      </c>
      <c r="C522" s="7">
        <f t="shared" si="242"/>
        <v>2</v>
      </c>
      <c r="D522" s="7" t="str">
        <f t="shared" si="243"/>
        <v>T1 - 2024</v>
      </c>
      <c r="E522" s="7">
        <f t="shared" si="245"/>
        <v>2024</v>
      </c>
      <c r="F522" s="8" t="s">
        <v>1</v>
      </c>
      <c r="G522" s="72"/>
      <c r="H522" s="146"/>
      <c r="I522" s="73"/>
      <c r="J522" s="153"/>
      <c r="K522" s="88"/>
      <c r="L522" s="160"/>
    </row>
    <row r="523" spans="1:12" x14ac:dyDescent="0.25">
      <c r="A523" s="9">
        <v>45344</v>
      </c>
      <c r="B523" s="10" t="str">
        <f t="shared" si="244"/>
        <v>S9 - 2024</v>
      </c>
      <c r="C523" s="10">
        <f t="shared" si="242"/>
        <v>2</v>
      </c>
      <c r="D523" s="10" t="str">
        <f t="shared" si="243"/>
        <v>T1 - 2024</v>
      </c>
      <c r="E523" s="10">
        <f t="shared" si="245"/>
        <v>2024</v>
      </c>
      <c r="F523" s="11" t="s">
        <v>14</v>
      </c>
      <c r="G523" s="80">
        <f>SUM(G515:G522)</f>
        <v>0</v>
      </c>
      <c r="H523" s="147"/>
      <c r="I523" s="83">
        <f t="shared" ref="I523" si="246">SUM(I515:I522)</f>
        <v>0</v>
      </c>
      <c r="J523" s="154"/>
      <c r="K523" s="89">
        <f t="shared" ref="K523" si="247">SUM(K515:K522)</f>
        <v>0</v>
      </c>
      <c r="L523" s="161"/>
    </row>
    <row r="524" spans="1:12" x14ac:dyDescent="0.25">
      <c r="A524" s="4">
        <v>45345</v>
      </c>
      <c r="B524" s="5" t="str">
        <f t="shared" si="244"/>
        <v>S9 - 2024</v>
      </c>
      <c r="C524" s="5">
        <f t="shared" ref="C524:C532" si="248">MONTH(A524)</f>
        <v>2</v>
      </c>
      <c r="D524" s="5" t="str">
        <f t="shared" si="243"/>
        <v>T1 - 2024</v>
      </c>
      <c r="E524" s="5">
        <f>YEAR(A524)</f>
        <v>2024</v>
      </c>
      <c r="F524" s="14" t="s">
        <v>2</v>
      </c>
      <c r="G524" s="79"/>
      <c r="H524" s="141"/>
      <c r="I524" s="82"/>
      <c r="J524" s="148"/>
      <c r="K524" s="85"/>
      <c r="L524" s="155"/>
    </row>
    <row r="525" spans="1:12" x14ac:dyDescent="0.25">
      <c r="A525" s="6">
        <v>45345</v>
      </c>
      <c r="B525" s="7" t="str">
        <f t="shared" si="244"/>
        <v>S9 - 2024</v>
      </c>
      <c r="C525" s="7">
        <f t="shared" si="248"/>
        <v>2</v>
      </c>
      <c r="D525" s="7" t="str">
        <f t="shared" si="243"/>
        <v>T1 - 2024</v>
      </c>
      <c r="E525" s="7">
        <f t="shared" ref="E525:E532" si="249">YEAR(A525)</f>
        <v>2024</v>
      </c>
      <c r="F525" s="19" t="s">
        <v>3</v>
      </c>
      <c r="G525" s="74"/>
      <c r="H525" s="142"/>
      <c r="I525" s="75"/>
      <c r="J525" s="149"/>
      <c r="K525" s="86"/>
      <c r="L525" s="156"/>
    </row>
    <row r="526" spans="1:12" x14ac:dyDescent="0.25">
      <c r="A526" s="6">
        <v>45345</v>
      </c>
      <c r="B526" s="7" t="str">
        <f t="shared" si="244"/>
        <v>S9 - 2024</v>
      </c>
      <c r="C526" s="7">
        <f t="shared" si="248"/>
        <v>2</v>
      </c>
      <c r="D526" s="7" t="str">
        <f t="shared" si="243"/>
        <v>T1 - 2024</v>
      </c>
      <c r="E526" s="7">
        <f t="shared" si="249"/>
        <v>2024</v>
      </c>
      <c r="F526" s="128" t="s">
        <v>7</v>
      </c>
      <c r="G526" s="130"/>
      <c r="H526" s="143"/>
      <c r="I526" s="131"/>
      <c r="J526" s="150"/>
      <c r="K526" s="132"/>
      <c r="L526" s="157"/>
    </row>
    <row r="527" spans="1:12" x14ac:dyDescent="0.25">
      <c r="A527" s="6">
        <v>45345</v>
      </c>
      <c r="B527" s="7" t="str">
        <f t="shared" si="244"/>
        <v>S9 - 2024</v>
      </c>
      <c r="C527" s="7">
        <f t="shared" si="248"/>
        <v>2</v>
      </c>
      <c r="D527" s="7" t="str">
        <f t="shared" si="243"/>
        <v>T1 - 2024</v>
      </c>
      <c r="E527" s="7">
        <f t="shared" si="249"/>
        <v>2024</v>
      </c>
      <c r="F527" s="129" t="s">
        <v>8</v>
      </c>
      <c r="G527" s="133"/>
      <c r="H527" s="144"/>
      <c r="I527" s="134"/>
      <c r="J527" s="151"/>
      <c r="K527" s="135"/>
      <c r="L527" s="158"/>
    </row>
    <row r="528" spans="1:12" x14ac:dyDescent="0.25">
      <c r="A528" s="6">
        <v>45345</v>
      </c>
      <c r="B528" s="7" t="str">
        <f t="shared" si="244"/>
        <v>S9 - 2024</v>
      </c>
      <c r="C528" s="7">
        <f t="shared" si="248"/>
        <v>2</v>
      </c>
      <c r="D528" s="7" t="str">
        <f t="shared" si="243"/>
        <v>T1 - 2024</v>
      </c>
      <c r="E528" s="7">
        <f t="shared" si="249"/>
        <v>2024</v>
      </c>
      <c r="F528" s="21" t="s">
        <v>4</v>
      </c>
      <c r="G528" s="76"/>
      <c r="H528" s="145"/>
      <c r="I528" s="77"/>
      <c r="J528" s="152"/>
      <c r="K528" s="87"/>
      <c r="L528" s="159"/>
    </row>
    <row r="529" spans="1:12" x14ac:dyDescent="0.25">
      <c r="A529" s="6">
        <v>45345</v>
      </c>
      <c r="B529" s="7" t="str">
        <f t="shared" si="244"/>
        <v>S9 - 2024</v>
      </c>
      <c r="C529" s="7">
        <f t="shared" si="248"/>
        <v>2</v>
      </c>
      <c r="D529" s="7" t="str">
        <f t="shared" si="243"/>
        <v>T1 - 2024</v>
      </c>
      <c r="E529" s="7">
        <f t="shared" si="249"/>
        <v>2024</v>
      </c>
      <c r="F529" s="8" t="s">
        <v>5</v>
      </c>
      <c r="G529" s="72"/>
      <c r="H529" s="146"/>
      <c r="I529" s="73"/>
      <c r="J529" s="153"/>
      <c r="K529" s="88"/>
      <c r="L529" s="160"/>
    </row>
    <row r="530" spans="1:12" x14ac:dyDescent="0.25">
      <c r="A530" s="6">
        <v>45345</v>
      </c>
      <c r="B530" s="7" t="str">
        <f t="shared" si="244"/>
        <v>S9 - 2024</v>
      </c>
      <c r="C530" s="7">
        <f t="shared" si="248"/>
        <v>2</v>
      </c>
      <c r="D530" s="7" t="str">
        <f t="shared" si="243"/>
        <v>T1 - 2024</v>
      </c>
      <c r="E530" s="7">
        <f t="shared" si="249"/>
        <v>2024</v>
      </c>
      <c r="F530" s="8" t="s">
        <v>6</v>
      </c>
      <c r="G530" s="72"/>
      <c r="H530" s="146"/>
      <c r="I530" s="73"/>
      <c r="J530" s="153"/>
      <c r="K530" s="88"/>
      <c r="L530" s="160"/>
    </row>
    <row r="531" spans="1:12" x14ac:dyDescent="0.25">
      <c r="A531" s="6">
        <v>45345</v>
      </c>
      <c r="B531" s="7" t="str">
        <f t="shared" si="244"/>
        <v>S9 - 2024</v>
      </c>
      <c r="C531" s="7">
        <f t="shared" si="248"/>
        <v>2</v>
      </c>
      <c r="D531" s="7" t="str">
        <f t="shared" si="243"/>
        <v>T1 - 2024</v>
      </c>
      <c r="E531" s="7">
        <f t="shared" si="249"/>
        <v>2024</v>
      </c>
      <c r="F531" s="8" t="s">
        <v>1</v>
      </c>
      <c r="G531" s="72"/>
      <c r="H531" s="146"/>
      <c r="I531" s="73"/>
      <c r="J531" s="153"/>
      <c r="K531" s="88"/>
      <c r="L531" s="160"/>
    </row>
    <row r="532" spans="1:12" x14ac:dyDescent="0.25">
      <c r="A532" s="9">
        <v>45345</v>
      </c>
      <c r="B532" s="10" t="str">
        <f t="shared" si="244"/>
        <v>S9 - 2024</v>
      </c>
      <c r="C532" s="10">
        <f t="shared" si="248"/>
        <v>2</v>
      </c>
      <c r="D532" s="10" t="str">
        <f t="shared" si="243"/>
        <v>T1 - 2024</v>
      </c>
      <c r="E532" s="10">
        <f t="shared" si="249"/>
        <v>2024</v>
      </c>
      <c r="F532" s="11" t="s">
        <v>14</v>
      </c>
      <c r="G532" s="80">
        <f>SUM(G524:G531)</f>
        <v>0</v>
      </c>
      <c r="H532" s="147"/>
      <c r="I532" s="83">
        <f t="shared" ref="I532" si="250">SUM(I524:I531)</f>
        <v>0</v>
      </c>
      <c r="J532" s="154"/>
      <c r="K532" s="89">
        <f t="shared" ref="K532" si="251">SUM(K524:K531)</f>
        <v>0</v>
      </c>
      <c r="L532" s="161"/>
    </row>
    <row r="533" spans="1:12" x14ac:dyDescent="0.25">
      <c r="A533" s="4">
        <v>45346</v>
      </c>
      <c r="B533" s="5" t="str">
        <f t="shared" si="244"/>
        <v>S9 - 2024</v>
      </c>
      <c r="C533" s="5">
        <f t="shared" ref="C533:C541" si="252">MONTH(A533)</f>
        <v>2</v>
      </c>
      <c r="D533" s="5" t="str">
        <f t="shared" si="243"/>
        <v>T1 - 2024</v>
      </c>
      <c r="E533" s="5">
        <f>YEAR(A533)</f>
        <v>2024</v>
      </c>
      <c r="F533" s="14" t="s">
        <v>2</v>
      </c>
      <c r="G533" s="79"/>
      <c r="H533" s="141"/>
      <c r="I533" s="82"/>
      <c r="J533" s="148"/>
      <c r="K533" s="85"/>
      <c r="L533" s="155"/>
    </row>
    <row r="534" spans="1:12" x14ac:dyDescent="0.25">
      <c r="A534" s="6">
        <v>45346</v>
      </c>
      <c r="B534" s="7" t="str">
        <f t="shared" si="244"/>
        <v>S9 - 2024</v>
      </c>
      <c r="C534" s="7">
        <f t="shared" si="252"/>
        <v>2</v>
      </c>
      <c r="D534" s="7" t="str">
        <f t="shared" si="243"/>
        <v>T1 - 2024</v>
      </c>
      <c r="E534" s="7">
        <f t="shared" ref="E534:E541" si="253">YEAR(A534)</f>
        <v>2024</v>
      </c>
      <c r="F534" s="19" t="s">
        <v>3</v>
      </c>
      <c r="G534" s="74"/>
      <c r="H534" s="142"/>
      <c r="I534" s="75"/>
      <c r="J534" s="149"/>
      <c r="K534" s="86"/>
      <c r="L534" s="156"/>
    </row>
    <row r="535" spans="1:12" x14ac:dyDescent="0.25">
      <c r="A535" s="6">
        <v>45346</v>
      </c>
      <c r="B535" s="7" t="str">
        <f t="shared" si="244"/>
        <v>S9 - 2024</v>
      </c>
      <c r="C535" s="7">
        <f t="shared" si="252"/>
        <v>2</v>
      </c>
      <c r="D535" s="7" t="str">
        <f t="shared" si="243"/>
        <v>T1 - 2024</v>
      </c>
      <c r="E535" s="7">
        <f t="shared" si="253"/>
        <v>2024</v>
      </c>
      <c r="F535" s="128" t="s">
        <v>7</v>
      </c>
      <c r="G535" s="130"/>
      <c r="H535" s="143"/>
      <c r="I535" s="131"/>
      <c r="J535" s="150"/>
      <c r="K535" s="132"/>
      <c r="L535" s="157"/>
    </row>
    <row r="536" spans="1:12" x14ac:dyDescent="0.25">
      <c r="A536" s="6">
        <v>45346</v>
      </c>
      <c r="B536" s="7" t="str">
        <f t="shared" si="244"/>
        <v>S9 - 2024</v>
      </c>
      <c r="C536" s="7">
        <f t="shared" si="252"/>
        <v>2</v>
      </c>
      <c r="D536" s="7" t="str">
        <f t="shared" si="243"/>
        <v>T1 - 2024</v>
      </c>
      <c r="E536" s="7">
        <f t="shared" si="253"/>
        <v>2024</v>
      </c>
      <c r="F536" s="129" t="s">
        <v>8</v>
      </c>
      <c r="G536" s="133"/>
      <c r="H536" s="144"/>
      <c r="I536" s="134"/>
      <c r="J536" s="151"/>
      <c r="K536" s="135"/>
      <c r="L536" s="158"/>
    </row>
    <row r="537" spans="1:12" x14ac:dyDescent="0.25">
      <c r="A537" s="6">
        <v>45346</v>
      </c>
      <c r="B537" s="7" t="str">
        <f t="shared" si="244"/>
        <v>S9 - 2024</v>
      </c>
      <c r="C537" s="7">
        <f t="shared" si="252"/>
        <v>2</v>
      </c>
      <c r="D537" s="7" t="str">
        <f t="shared" si="243"/>
        <v>T1 - 2024</v>
      </c>
      <c r="E537" s="7">
        <f t="shared" si="253"/>
        <v>2024</v>
      </c>
      <c r="F537" s="21" t="s">
        <v>4</v>
      </c>
      <c r="G537" s="76"/>
      <c r="H537" s="145"/>
      <c r="I537" s="77"/>
      <c r="J537" s="152"/>
      <c r="K537" s="87"/>
      <c r="L537" s="159"/>
    </row>
    <row r="538" spans="1:12" x14ac:dyDescent="0.25">
      <c r="A538" s="6">
        <v>45346</v>
      </c>
      <c r="B538" s="7" t="str">
        <f t="shared" si="244"/>
        <v>S9 - 2024</v>
      </c>
      <c r="C538" s="7">
        <f t="shared" si="252"/>
        <v>2</v>
      </c>
      <c r="D538" s="7" t="str">
        <f t="shared" si="243"/>
        <v>T1 - 2024</v>
      </c>
      <c r="E538" s="7">
        <f t="shared" si="253"/>
        <v>2024</v>
      </c>
      <c r="F538" s="8" t="s">
        <v>5</v>
      </c>
      <c r="G538" s="72"/>
      <c r="H538" s="146"/>
      <c r="I538" s="73"/>
      <c r="J538" s="153"/>
      <c r="K538" s="88"/>
      <c r="L538" s="160"/>
    </row>
    <row r="539" spans="1:12" x14ac:dyDescent="0.25">
      <c r="A539" s="6">
        <v>45346</v>
      </c>
      <c r="B539" s="7" t="str">
        <f t="shared" si="244"/>
        <v>S9 - 2024</v>
      </c>
      <c r="C539" s="7">
        <f t="shared" si="252"/>
        <v>2</v>
      </c>
      <c r="D539" s="7" t="str">
        <f t="shared" si="243"/>
        <v>T1 - 2024</v>
      </c>
      <c r="E539" s="7">
        <f t="shared" si="253"/>
        <v>2024</v>
      </c>
      <c r="F539" s="8" t="s">
        <v>6</v>
      </c>
      <c r="G539" s="72"/>
      <c r="H539" s="146"/>
      <c r="I539" s="73"/>
      <c r="J539" s="153"/>
      <c r="K539" s="88"/>
      <c r="L539" s="160"/>
    </row>
    <row r="540" spans="1:12" x14ac:dyDescent="0.25">
      <c r="A540" s="6">
        <v>45346</v>
      </c>
      <c r="B540" s="7" t="str">
        <f t="shared" si="244"/>
        <v>S9 - 2024</v>
      </c>
      <c r="C540" s="7">
        <f t="shared" si="252"/>
        <v>2</v>
      </c>
      <c r="D540" s="7" t="str">
        <f t="shared" si="243"/>
        <v>T1 - 2024</v>
      </c>
      <c r="E540" s="7">
        <f t="shared" si="253"/>
        <v>2024</v>
      </c>
      <c r="F540" s="8" t="s">
        <v>1</v>
      </c>
      <c r="G540" s="72"/>
      <c r="H540" s="146"/>
      <c r="I540" s="73"/>
      <c r="J540" s="153"/>
      <c r="K540" s="88"/>
      <c r="L540" s="160"/>
    </row>
    <row r="541" spans="1:12" x14ac:dyDescent="0.25">
      <c r="A541" s="9">
        <v>45346</v>
      </c>
      <c r="B541" s="10" t="str">
        <f t="shared" si="244"/>
        <v>S9 - 2024</v>
      </c>
      <c r="C541" s="10">
        <f t="shared" si="252"/>
        <v>2</v>
      </c>
      <c r="D541" s="10" t="str">
        <f t="shared" si="243"/>
        <v>T1 - 2024</v>
      </c>
      <c r="E541" s="10">
        <f t="shared" si="253"/>
        <v>2024</v>
      </c>
      <c r="F541" s="11" t="s">
        <v>14</v>
      </c>
      <c r="G541" s="80">
        <f>SUM(G533:G540)</f>
        <v>0</v>
      </c>
      <c r="H541" s="147"/>
      <c r="I541" s="83">
        <f t="shared" ref="I541" si="254">SUM(I533:I540)</f>
        <v>0</v>
      </c>
      <c r="J541" s="154"/>
      <c r="K541" s="89">
        <f t="shared" ref="K541" si="255">SUM(K533:K540)</f>
        <v>0</v>
      </c>
      <c r="L541" s="161"/>
    </row>
    <row r="542" spans="1:12" x14ac:dyDescent="0.25">
      <c r="A542" s="4">
        <v>45347</v>
      </c>
      <c r="B542" s="5" t="str">
        <f t="shared" si="244"/>
        <v>S9 - 2024</v>
      </c>
      <c r="C542" s="5">
        <f t="shared" ref="C542:C550" si="256">MONTH(A542)</f>
        <v>2</v>
      </c>
      <c r="D542" s="5" t="str">
        <f t="shared" si="243"/>
        <v>T1 - 2024</v>
      </c>
      <c r="E542" s="5">
        <f>YEAR(A542)</f>
        <v>2024</v>
      </c>
      <c r="F542" s="14" t="s">
        <v>2</v>
      </c>
      <c r="G542" s="79"/>
      <c r="H542" s="141"/>
      <c r="I542" s="82"/>
      <c r="J542" s="148"/>
      <c r="K542" s="85"/>
      <c r="L542" s="155"/>
    </row>
    <row r="543" spans="1:12" x14ac:dyDescent="0.25">
      <c r="A543" s="6">
        <v>45347</v>
      </c>
      <c r="B543" s="7" t="str">
        <f t="shared" si="244"/>
        <v>S9 - 2024</v>
      </c>
      <c r="C543" s="7">
        <f t="shared" si="256"/>
        <v>2</v>
      </c>
      <c r="D543" s="7" t="str">
        <f t="shared" si="243"/>
        <v>T1 - 2024</v>
      </c>
      <c r="E543" s="7">
        <f t="shared" ref="E543:E550" si="257">YEAR(A543)</f>
        <v>2024</v>
      </c>
      <c r="F543" s="19" t="s">
        <v>3</v>
      </c>
      <c r="G543" s="74"/>
      <c r="H543" s="142"/>
      <c r="I543" s="75"/>
      <c r="J543" s="149"/>
      <c r="K543" s="86"/>
      <c r="L543" s="156"/>
    </row>
    <row r="544" spans="1:12" x14ac:dyDescent="0.25">
      <c r="A544" s="6">
        <v>45347</v>
      </c>
      <c r="B544" s="7" t="str">
        <f t="shared" si="244"/>
        <v>S9 - 2024</v>
      </c>
      <c r="C544" s="7">
        <f t="shared" si="256"/>
        <v>2</v>
      </c>
      <c r="D544" s="7" t="str">
        <f t="shared" si="243"/>
        <v>T1 - 2024</v>
      </c>
      <c r="E544" s="7">
        <f t="shared" si="257"/>
        <v>2024</v>
      </c>
      <c r="F544" s="128" t="s">
        <v>7</v>
      </c>
      <c r="G544" s="130"/>
      <c r="H544" s="143"/>
      <c r="I544" s="131"/>
      <c r="J544" s="150"/>
      <c r="K544" s="132"/>
      <c r="L544" s="157"/>
    </row>
    <row r="545" spans="1:12" x14ac:dyDescent="0.25">
      <c r="A545" s="6">
        <v>45347</v>
      </c>
      <c r="B545" s="7" t="str">
        <f t="shared" si="244"/>
        <v>S9 - 2024</v>
      </c>
      <c r="C545" s="7">
        <f t="shared" si="256"/>
        <v>2</v>
      </c>
      <c r="D545" s="7" t="str">
        <f t="shared" si="243"/>
        <v>T1 - 2024</v>
      </c>
      <c r="E545" s="7">
        <f t="shared" si="257"/>
        <v>2024</v>
      </c>
      <c r="F545" s="129" t="s">
        <v>8</v>
      </c>
      <c r="G545" s="133"/>
      <c r="H545" s="144"/>
      <c r="I545" s="134"/>
      <c r="J545" s="151"/>
      <c r="K545" s="135"/>
      <c r="L545" s="158"/>
    </row>
    <row r="546" spans="1:12" x14ac:dyDescent="0.25">
      <c r="A546" s="6">
        <v>45347</v>
      </c>
      <c r="B546" s="7" t="str">
        <f t="shared" si="244"/>
        <v>S9 - 2024</v>
      </c>
      <c r="C546" s="7">
        <f t="shared" si="256"/>
        <v>2</v>
      </c>
      <c r="D546" s="7" t="str">
        <f t="shared" si="243"/>
        <v>T1 - 2024</v>
      </c>
      <c r="E546" s="7">
        <f t="shared" si="257"/>
        <v>2024</v>
      </c>
      <c r="F546" s="21" t="s">
        <v>4</v>
      </c>
      <c r="G546" s="76"/>
      <c r="H546" s="145"/>
      <c r="I546" s="77"/>
      <c r="J546" s="152"/>
      <c r="K546" s="87"/>
      <c r="L546" s="159"/>
    </row>
    <row r="547" spans="1:12" x14ac:dyDescent="0.25">
      <c r="A547" s="6">
        <v>45347</v>
      </c>
      <c r="B547" s="7" t="str">
        <f t="shared" si="244"/>
        <v>S9 - 2024</v>
      </c>
      <c r="C547" s="7">
        <f t="shared" si="256"/>
        <v>2</v>
      </c>
      <c r="D547" s="7" t="str">
        <f t="shared" si="243"/>
        <v>T1 - 2024</v>
      </c>
      <c r="E547" s="7">
        <f t="shared" si="257"/>
        <v>2024</v>
      </c>
      <c r="F547" s="8" t="s">
        <v>5</v>
      </c>
      <c r="G547" s="72"/>
      <c r="H547" s="146"/>
      <c r="I547" s="73"/>
      <c r="J547" s="153"/>
      <c r="K547" s="88"/>
      <c r="L547" s="160"/>
    </row>
    <row r="548" spans="1:12" x14ac:dyDescent="0.25">
      <c r="A548" s="6">
        <v>45347</v>
      </c>
      <c r="B548" s="7" t="str">
        <f t="shared" si="244"/>
        <v>S9 - 2024</v>
      </c>
      <c r="C548" s="7">
        <f t="shared" si="256"/>
        <v>2</v>
      </c>
      <c r="D548" s="7" t="str">
        <f t="shared" si="243"/>
        <v>T1 - 2024</v>
      </c>
      <c r="E548" s="7">
        <f t="shared" si="257"/>
        <v>2024</v>
      </c>
      <c r="F548" s="8" t="s">
        <v>6</v>
      </c>
      <c r="G548" s="72"/>
      <c r="H548" s="146"/>
      <c r="I548" s="73"/>
      <c r="J548" s="153"/>
      <c r="K548" s="88"/>
      <c r="L548" s="160"/>
    </row>
    <row r="549" spans="1:12" x14ac:dyDescent="0.25">
      <c r="A549" s="6">
        <v>45347</v>
      </c>
      <c r="B549" s="7" t="str">
        <f t="shared" si="244"/>
        <v>S9 - 2024</v>
      </c>
      <c r="C549" s="7">
        <f t="shared" si="256"/>
        <v>2</v>
      </c>
      <c r="D549" s="7" t="str">
        <f t="shared" si="243"/>
        <v>T1 - 2024</v>
      </c>
      <c r="E549" s="7">
        <f t="shared" si="257"/>
        <v>2024</v>
      </c>
      <c r="F549" s="8" t="s">
        <v>1</v>
      </c>
      <c r="G549" s="72"/>
      <c r="H549" s="146"/>
      <c r="I549" s="73"/>
      <c r="J549" s="153"/>
      <c r="K549" s="88"/>
      <c r="L549" s="160"/>
    </row>
    <row r="550" spans="1:12" x14ac:dyDescent="0.25">
      <c r="A550" s="9">
        <v>45347</v>
      </c>
      <c r="B550" s="10" t="str">
        <f t="shared" si="244"/>
        <v>S9 - 2024</v>
      </c>
      <c r="C550" s="10">
        <f t="shared" si="256"/>
        <v>2</v>
      </c>
      <c r="D550" s="10" t="str">
        <f t="shared" si="243"/>
        <v>T1 - 2024</v>
      </c>
      <c r="E550" s="10">
        <f t="shared" si="257"/>
        <v>2024</v>
      </c>
      <c r="F550" s="11" t="s">
        <v>14</v>
      </c>
      <c r="G550" s="80">
        <f>SUM(G542:G549)</f>
        <v>0</v>
      </c>
      <c r="H550" s="147"/>
      <c r="I550" s="83">
        <f t="shared" ref="I550" si="258">SUM(I542:I549)</f>
        <v>0</v>
      </c>
      <c r="J550" s="154"/>
      <c r="K550" s="89">
        <f t="shared" ref="K550" si="259">SUM(K542:K549)</f>
        <v>0</v>
      </c>
      <c r="L550" s="161"/>
    </row>
    <row r="551" spans="1:12" x14ac:dyDescent="0.25">
      <c r="A551" s="4">
        <v>45348</v>
      </c>
      <c r="B551" s="5" t="str">
        <f t="shared" si="244"/>
        <v>S9 - 2024</v>
      </c>
      <c r="C551" s="5">
        <f t="shared" ref="C551:C559" si="260">MONTH(A551)</f>
        <v>2</v>
      </c>
      <c r="D551" s="5" t="str">
        <f t="shared" si="243"/>
        <v>T1 - 2024</v>
      </c>
      <c r="E551" s="5">
        <f>YEAR(A551)</f>
        <v>2024</v>
      </c>
      <c r="F551" s="14" t="s">
        <v>2</v>
      </c>
      <c r="G551" s="79"/>
      <c r="H551" s="141"/>
      <c r="I551" s="82"/>
      <c r="J551" s="148"/>
      <c r="K551" s="85"/>
      <c r="L551" s="155"/>
    </row>
    <row r="552" spans="1:12" x14ac:dyDescent="0.25">
      <c r="A552" s="6">
        <v>45348</v>
      </c>
      <c r="B552" s="7" t="str">
        <f t="shared" si="244"/>
        <v>S9 - 2024</v>
      </c>
      <c r="C552" s="7">
        <f t="shared" si="260"/>
        <v>2</v>
      </c>
      <c r="D552" s="7" t="str">
        <f t="shared" si="243"/>
        <v>T1 - 2024</v>
      </c>
      <c r="E552" s="7">
        <f t="shared" ref="E552:E559" si="261">YEAR(A552)</f>
        <v>2024</v>
      </c>
      <c r="F552" s="19" t="s">
        <v>3</v>
      </c>
      <c r="G552" s="74"/>
      <c r="H552" s="142"/>
      <c r="I552" s="75"/>
      <c r="J552" s="149"/>
      <c r="K552" s="86"/>
      <c r="L552" s="156"/>
    </row>
    <row r="553" spans="1:12" x14ac:dyDescent="0.25">
      <c r="A553" s="6">
        <v>45348</v>
      </c>
      <c r="B553" s="7" t="str">
        <f t="shared" si="244"/>
        <v>S9 - 2024</v>
      </c>
      <c r="C553" s="7">
        <f t="shared" si="260"/>
        <v>2</v>
      </c>
      <c r="D553" s="7" t="str">
        <f t="shared" si="243"/>
        <v>T1 - 2024</v>
      </c>
      <c r="E553" s="7">
        <f t="shared" si="261"/>
        <v>2024</v>
      </c>
      <c r="F553" s="128" t="s">
        <v>7</v>
      </c>
      <c r="G553" s="130"/>
      <c r="H553" s="143"/>
      <c r="I553" s="131"/>
      <c r="J553" s="150"/>
      <c r="K553" s="132"/>
      <c r="L553" s="157"/>
    </row>
    <row r="554" spans="1:12" x14ac:dyDescent="0.25">
      <c r="A554" s="6">
        <v>45348</v>
      </c>
      <c r="B554" s="7" t="str">
        <f t="shared" si="244"/>
        <v>S9 - 2024</v>
      </c>
      <c r="C554" s="7">
        <f t="shared" si="260"/>
        <v>2</v>
      </c>
      <c r="D554" s="7" t="str">
        <f t="shared" si="243"/>
        <v>T1 - 2024</v>
      </c>
      <c r="E554" s="7">
        <f t="shared" si="261"/>
        <v>2024</v>
      </c>
      <c r="F554" s="129" t="s">
        <v>8</v>
      </c>
      <c r="G554" s="133"/>
      <c r="H554" s="144"/>
      <c r="I554" s="134"/>
      <c r="J554" s="151"/>
      <c r="K554" s="135"/>
      <c r="L554" s="158"/>
    </row>
    <row r="555" spans="1:12" x14ac:dyDescent="0.25">
      <c r="A555" s="6">
        <v>45348</v>
      </c>
      <c r="B555" s="7" t="str">
        <f t="shared" si="244"/>
        <v>S9 - 2024</v>
      </c>
      <c r="C555" s="7">
        <f t="shared" si="260"/>
        <v>2</v>
      </c>
      <c r="D555" s="7" t="str">
        <f t="shared" si="243"/>
        <v>T1 - 2024</v>
      </c>
      <c r="E555" s="7">
        <f t="shared" si="261"/>
        <v>2024</v>
      </c>
      <c r="F555" s="21" t="s">
        <v>4</v>
      </c>
      <c r="G555" s="76"/>
      <c r="H555" s="145"/>
      <c r="I555" s="77"/>
      <c r="J555" s="152"/>
      <c r="K555" s="87"/>
      <c r="L555" s="159"/>
    </row>
    <row r="556" spans="1:12" x14ac:dyDescent="0.25">
      <c r="A556" s="6">
        <v>45348</v>
      </c>
      <c r="B556" s="7" t="str">
        <f t="shared" si="244"/>
        <v>S9 - 2024</v>
      </c>
      <c r="C556" s="7">
        <f t="shared" si="260"/>
        <v>2</v>
      </c>
      <c r="D556" s="7" t="str">
        <f t="shared" si="243"/>
        <v>T1 - 2024</v>
      </c>
      <c r="E556" s="7">
        <f t="shared" si="261"/>
        <v>2024</v>
      </c>
      <c r="F556" s="8" t="s">
        <v>5</v>
      </c>
      <c r="G556" s="72"/>
      <c r="H556" s="146"/>
      <c r="I556" s="73"/>
      <c r="J556" s="153"/>
      <c r="K556" s="88"/>
      <c r="L556" s="160"/>
    </row>
    <row r="557" spans="1:12" x14ac:dyDescent="0.25">
      <c r="A557" s="6">
        <v>45348</v>
      </c>
      <c r="B557" s="7" t="str">
        <f t="shared" si="244"/>
        <v>S9 - 2024</v>
      </c>
      <c r="C557" s="7">
        <f t="shared" si="260"/>
        <v>2</v>
      </c>
      <c r="D557" s="7" t="str">
        <f t="shared" si="243"/>
        <v>T1 - 2024</v>
      </c>
      <c r="E557" s="7">
        <f t="shared" si="261"/>
        <v>2024</v>
      </c>
      <c r="F557" s="8" t="s">
        <v>6</v>
      </c>
      <c r="G557" s="72"/>
      <c r="H557" s="146"/>
      <c r="I557" s="73"/>
      <c r="J557" s="153"/>
      <c r="K557" s="88"/>
      <c r="L557" s="160"/>
    </row>
    <row r="558" spans="1:12" x14ac:dyDescent="0.25">
      <c r="A558" s="6">
        <v>45348</v>
      </c>
      <c r="B558" s="7" t="str">
        <f t="shared" si="244"/>
        <v>S9 - 2024</v>
      </c>
      <c r="C558" s="7">
        <f t="shared" si="260"/>
        <v>2</v>
      </c>
      <c r="D558" s="7" t="str">
        <f t="shared" si="243"/>
        <v>T1 - 2024</v>
      </c>
      <c r="E558" s="7">
        <f t="shared" si="261"/>
        <v>2024</v>
      </c>
      <c r="F558" s="8" t="s">
        <v>1</v>
      </c>
      <c r="G558" s="72"/>
      <c r="H558" s="146"/>
      <c r="I558" s="73"/>
      <c r="J558" s="153"/>
      <c r="K558" s="88"/>
      <c r="L558" s="160"/>
    </row>
    <row r="559" spans="1:12" x14ac:dyDescent="0.25">
      <c r="A559" s="9">
        <v>45348</v>
      </c>
      <c r="B559" s="10" t="str">
        <f t="shared" si="244"/>
        <v>S9 - 2024</v>
      </c>
      <c r="C559" s="10">
        <f t="shared" si="260"/>
        <v>2</v>
      </c>
      <c r="D559" s="10" t="str">
        <f t="shared" si="243"/>
        <v>T1 - 2024</v>
      </c>
      <c r="E559" s="10">
        <f t="shared" si="261"/>
        <v>2024</v>
      </c>
      <c r="F559" s="11" t="s">
        <v>14</v>
      </c>
      <c r="G559" s="80">
        <f>SUM(G551:G558)</f>
        <v>0</v>
      </c>
      <c r="H559" s="147"/>
      <c r="I559" s="83">
        <f t="shared" ref="I559" si="262">SUM(I551:I558)</f>
        <v>0</v>
      </c>
      <c r="J559" s="154"/>
      <c r="K559" s="89">
        <f t="shared" ref="K559" si="263">SUM(K551:K558)</f>
        <v>0</v>
      </c>
      <c r="L559" s="161"/>
    </row>
    <row r="560" spans="1:12" x14ac:dyDescent="0.25">
      <c r="A560" s="4">
        <v>45349</v>
      </c>
      <c r="B560" s="5" t="str">
        <f t="shared" si="244"/>
        <v>S9 - 2024</v>
      </c>
      <c r="C560" s="5">
        <f t="shared" ref="C560:C568" si="264">MONTH(A560)</f>
        <v>2</v>
      </c>
      <c r="D560" s="5" t="str">
        <f t="shared" si="243"/>
        <v>T1 - 2024</v>
      </c>
      <c r="E560" s="5">
        <f>YEAR(A560)</f>
        <v>2024</v>
      </c>
      <c r="F560" s="14" t="s">
        <v>2</v>
      </c>
      <c r="G560" s="79"/>
      <c r="H560" s="141"/>
      <c r="I560" s="82"/>
      <c r="J560" s="148"/>
      <c r="K560" s="85"/>
      <c r="L560" s="155"/>
    </row>
    <row r="561" spans="1:12" x14ac:dyDescent="0.25">
      <c r="A561" s="6">
        <v>45349</v>
      </c>
      <c r="B561" s="7" t="str">
        <f t="shared" si="244"/>
        <v>S9 - 2024</v>
      </c>
      <c r="C561" s="7">
        <f t="shared" si="264"/>
        <v>2</v>
      </c>
      <c r="D561" s="7" t="str">
        <f t="shared" si="243"/>
        <v>T1 - 2024</v>
      </c>
      <c r="E561" s="7">
        <f t="shared" ref="E561:E568" si="265">YEAR(A561)</f>
        <v>2024</v>
      </c>
      <c r="F561" s="19" t="s">
        <v>3</v>
      </c>
      <c r="G561" s="74"/>
      <c r="H561" s="142"/>
      <c r="I561" s="75"/>
      <c r="J561" s="149"/>
      <c r="K561" s="86"/>
      <c r="L561" s="156"/>
    </row>
    <row r="562" spans="1:12" x14ac:dyDescent="0.25">
      <c r="A562" s="6">
        <v>45349</v>
      </c>
      <c r="B562" s="7" t="str">
        <f t="shared" si="244"/>
        <v>S9 - 2024</v>
      </c>
      <c r="C562" s="7">
        <f t="shared" si="264"/>
        <v>2</v>
      </c>
      <c r="D562" s="7" t="str">
        <f t="shared" si="243"/>
        <v>T1 - 2024</v>
      </c>
      <c r="E562" s="7">
        <f t="shared" si="265"/>
        <v>2024</v>
      </c>
      <c r="F562" s="128" t="s">
        <v>7</v>
      </c>
      <c r="G562" s="130"/>
      <c r="H562" s="143"/>
      <c r="I562" s="131"/>
      <c r="J562" s="150"/>
      <c r="K562" s="132"/>
      <c r="L562" s="157"/>
    </row>
    <row r="563" spans="1:12" x14ac:dyDescent="0.25">
      <c r="A563" s="6">
        <v>45349</v>
      </c>
      <c r="B563" s="7" t="str">
        <f t="shared" si="244"/>
        <v>S9 - 2024</v>
      </c>
      <c r="C563" s="7">
        <f t="shared" si="264"/>
        <v>2</v>
      </c>
      <c r="D563" s="7" t="str">
        <f t="shared" si="243"/>
        <v>T1 - 2024</v>
      </c>
      <c r="E563" s="7">
        <f t="shared" si="265"/>
        <v>2024</v>
      </c>
      <c r="F563" s="129" t="s">
        <v>8</v>
      </c>
      <c r="G563" s="133"/>
      <c r="H563" s="144"/>
      <c r="I563" s="134"/>
      <c r="J563" s="151"/>
      <c r="K563" s="135"/>
      <c r="L563" s="158"/>
    </row>
    <row r="564" spans="1:12" x14ac:dyDescent="0.25">
      <c r="A564" s="6">
        <v>45349</v>
      </c>
      <c r="B564" s="7" t="str">
        <f t="shared" si="244"/>
        <v>S9 - 2024</v>
      </c>
      <c r="C564" s="7">
        <f t="shared" si="264"/>
        <v>2</v>
      </c>
      <c r="D564" s="7" t="str">
        <f t="shared" si="243"/>
        <v>T1 - 2024</v>
      </c>
      <c r="E564" s="7">
        <f t="shared" si="265"/>
        <v>2024</v>
      </c>
      <c r="F564" s="21" t="s">
        <v>4</v>
      </c>
      <c r="G564" s="76"/>
      <c r="H564" s="145"/>
      <c r="I564" s="77"/>
      <c r="J564" s="152"/>
      <c r="K564" s="87"/>
      <c r="L564" s="159"/>
    </row>
    <row r="565" spans="1:12" x14ac:dyDescent="0.25">
      <c r="A565" s="6">
        <v>45349</v>
      </c>
      <c r="B565" s="7" t="str">
        <f t="shared" si="244"/>
        <v>S9 - 2024</v>
      </c>
      <c r="C565" s="7">
        <f t="shared" si="264"/>
        <v>2</v>
      </c>
      <c r="D565" s="7" t="str">
        <f t="shared" si="243"/>
        <v>T1 - 2024</v>
      </c>
      <c r="E565" s="7">
        <f t="shared" si="265"/>
        <v>2024</v>
      </c>
      <c r="F565" s="8" t="s">
        <v>5</v>
      </c>
      <c r="G565" s="72"/>
      <c r="H565" s="146"/>
      <c r="I565" s="73"/>
      <c r="J565" s="153"/>
      <c r="K565" s="88"/>
      <c r="L565" s="160"/>
    </row>
    <row r="566" spans="1:12" x14ac:dyDescent="0.25">
      <c r="A566" s="6">
        <v>45349</v>
      </c>
      <c r="B566" s="7" t="str">
        <f t="shared" si="244"/>
        <v>S9 - 2024</v>
      </c>
      <c r="C566" s="7">
        <f t="shared" si="264"/>
        <v>2</v>
      </c>
      <c r="D566" s="7" t="str">
        <f t="shared" si="243"/>
        <v>T1 - 2024</v>
      </c>
      <c r="E566" s="7">
        <f t="shared" si="265"/>
        <v>2024</v>
      </c>
      <c r="F566" s="8" t="s">
        <v>6</v>
      </c>
      <c r="G566" s="72"/>
      <c r="H566" s="146"/>
      <c r="I566" s="73"/>
      <c r="J566" s="153"/>
      <c r="K566" s="88"/>
      <c r="L566" s="160"/>
    </row>
    <row r="567" spans="1:12" x14ac:dyDescent="0.25">
      <c r="A567" s="6">
        <v>45349</v>
      </c>
      <c r="B567" s="7" t="str">
        <f t="shared" si="244"/>
        <v>S9 - 2024</v>
      </c>
      <c r="C567" s="7">
        <f t="shared" si="264"/>
        <v>2</v>
      </c>
      <c r="D567" s="7" t="str">
        <f t="shared" si="243"/>
        <v>T1 - 2024</v>
      </c>
      <c r="E567" s="7">
        <f t="shared" si="265"/>
        <v>2024</v>
      </c>
      <c r="F567" s="8" t="s">
        <v>1</v>
      </c>
      <c r="G567" s="72"/>
      <c r="H567" s="146"/>
      <c r="I567" s="73"/>
      <c r="J567" s="153"/>
      <c r="K567" s="88"/>
      <c r="L567" s="160"/>
    </row>
    <row r="568" spans="1:12" x14ac:dyDescent="0.25">
      <c r="A568" s="9">
        <v>45349</v>
      </c>
      <c r="B568" s="10" t="str">
        <f t="shared" si="244"/>
        <v>S9 - 2024</v>
      </c>
      <c r="C568" s="10">
        <f t="shared" si="264"/>
        <v>2</v>
      </c>
      <c r="D568" s="10" t="str">
        <f t="shared" si="243"/>
        <v>T1 - 2024</v>
      </c>
      <c r="E568" s="10">
        <f t="shared" si="265"/>
        <v>2024</v>
      </c>
      <c r="F568" s="11" t="s">
        <v>14</v>
      </c>
      <c r="G568" s="80">
        <f>SUM(G560:G567)</f>
        <v>0</v>
      </c>
      <c r="H568" s="147"/>
      <c r="I568" s="83">
        <f t="shared" ref="I568" si="266">SUM(I560:I567)</f>
        <v>0</v>
      </c>
      <c r="J568" s="154"/>
      <c r="K568" s="89">
        <f t="shared" ref="K568" si="267">SUM(K560:K567)</f>
        <v>0</v>
      </c>
      <c r="L568" s="161"/>
    </row>
    <row r="569" spans="1:12" x14ac:dyDescent="0.25">
      <c r="A569" s="4">
        <v>45350</v>
      </c>
      <c r="B569" s="5" t="str">
        <f t="shared" si="244"/>
        <v>S10 - 2024</v>
      </c>
      <c r="C569" s="5">
        <f t="shared" ref="C569:C577" si="268">MONTH(A569)</f>
        <v>2</v>
      </c>
      <c r="D569" s="5" t="str">
        <f t="shared" si="243"/>
        <v>T1 - 2024</v>
      </c>
      <c r="E569" s="5">
        <f>YEAR(A569)</f>
        <v>2024</v>
      </c>
      <c r="F569" s="14" t="s">
        <v>2</v>
      </c>
      <c r="G569" s="79"/>
      <c r="H569" s="141"/>
      <c r="I569" s="82"/>
      <c r="J569" s="148"/>
      <c r="K569" s="85"/>
      <c r="L569" s="155"/>
    </row>
    <row r="570" spans="1:12" x14ac:dyDescent="0.25">
      <c r="A570" s="6">
        <v>45350</v>
      </c>
      <c r="B570" s="7" t="str">
        <f t="shared" si="244"/>
        <v>S10 - 2024</v>
      </c>
      <c r="C570" s="7">
        <f t="shared" si="268"/>
        <v>2</v>
      </c>
      <c r="D570" s="7" t="str">
        <f t="shared" si="243"/>
        <v>T1 - 2024</v>
      </c>
      <c r="E570" s="7">
        <f t="shared" ref="E570:E577" si="269">YEAR(A570)</f>
        <v>2024</v>
      </c>
      <c r="F570" s="19" t="s">
        <v>3</v>
      </c>
      <c r="G570" s="74"/>
      <c r="H570" s="142"/>
      <c r="I570" s="75"/>
      <c r="J570" s="149"/>
      <c r="K570" s="86"/>
      <c r="L570" s="156"/>
    </row>
    <row r="571" spans="1:12" x14ac:dyDescent="0.25">
      <c r="A571" s="6">
        <v>45350</v>
      </c>
      <c r="B571" s="7" t="str">
        <f t="shared" si="244"/>
        <v>S10 - 2024</v>
      </c>
      <c r="C571" s="7">
        <f t="shared" si="268"/>
        <v>2</v>
      </c>
      <c r="D571" s="7" t="str">
        <f t="shared" si="243"/>
        <v>T1 - 2024</v>
      </c>
      <c r="E571" s="7">
        <f t="shared" si="269"/>
        <v>2024</v>
      </c>
      <c r="F571" s="128" t="s">
        <v>7</v>
      </c>
      <c r="G571" s="130"/>
      <c r="H571" s="143"/>
      <c r="I571" s="131"/>
      <c r="J571" s="150"/>
      <c r="K571" s="132"/>
      <c r="L571" s="157"/>
    </row>
    <row r="572" spans="1:12" x14ac:dyDescent="0.25">
      <c r="A572" s="6">
        <v>45350</v>
      </c>
      <c r="B572" s="7" t="str">
        <f t="shared" si="244"/>
        <v>S10 - 2024</v>
      </c>
      <c r="C572" s="7">
        <f t="shared" si="268"/>
        <v>2</v>
      </c>
      <c r="D572" s="7" t="str">
        <f t="shared" si="243"/>
        <v>T1 - 2024</v>
      </c>
      <c r="E572" s="7">
        <f t="shared" si="269"/>
        <v>2024</v>
      </c>
      <c r="F572" s="129" t="s">
        <v>8</v>
      </c>
      <c r="G572" s="133"/>
      <c r="H572" s="144"/>
      <c r="I572" s="134"/>
      <c r="J572" s="151"/>
      <c r="K572" s="135"/>
      <c r="L572" s="158"/>
    </row>
    <row r="573" spans="1:12" x14ac:dyDescent="0.25">
      <c r="A573" s="6">
        <v>45350</v>
      </c>
      <c r="B573" s="7" t="str">
        <f t="shared" si="244"/>
        <v>S10 - 2024</v>
      </c>
      <c r="C573" s="7">
        <f t="shared" si="268"/>
        <v>2</v>
      </c>
      <c r="D573" s="7" t="str">
        <f t="shared" si="243"/>
        <v>T1 - 2024</v>
      </c>
      <c r="E573" s="7">
        <f t="shared" si="269"/>
        <v>2024</v>
      </c>
      <c r="F573" s="21" t="s">
        <v>4</v>
      </c>
      <c r="G573" s="76"/>
      <c r="H573" s="145"/>
      <c r="I573" s="77"/>
      <c r="J573" s="152"/>
      <c r="K573" s="87"/>
      <c r="L573" s="159"/>
    </row>
    <row r="574" spans="1:12" x14ac:dyDescent="0.25">
      <c r="A574" s="6">
        <v>45350</v>
      </c>
      <c r="B574" s="7" t="str">
        <f t="shared" si="244"/>
        <v>S10 - 2024</v>
      </c>
      <c r="C574" s="7">
        <f t="shared" si="268"/>
        <v>2</v>
      </c>
      <c r="D574" s="7" t="str">
        <f t="shared" si="243"/>
        <v>T1 - 2024</v>
      </c>
      <c r="E574" s="7">
        <f t="shared" si="269"/>
        <v>2024</v>
      </c>
      <c r="F574" s="8" t="s">
        <v>5</v>
      </c>
      <c r="G574" s="72"/>
      <c r="H574" s="146"/>
      <c r="I574" s="73"/>
      <c r="J574" s="153"/>
      <c r="K574" s="88"/>
      <c r="L574" s="160"/>
    </row>
    <row r="575" spans="1:12" x14ac:dyDescent="0.25">
      <c r="A575" s="6">
        <v>45350</v>
      </c>
      <c r="B575" s="7" t="str">
        <f t="shared" si="244"/>
        <v>S10 - 2024</v>
      </c>
      <c r="C575" s="7">
        <f t="shared" si="268"/>
        <v>2</v>
      </c>
      <c r="D575" s="7" t="str">
        <f t="shared" si="243"/>
        <v>T1 - 2024</v>
      </c>
      <c r="E575" s="7">
        <f t="shared" si="269"/>
        <v>2024</v>
      </c>
      <c r="F575" s="8" t="s">
        <v>6</v>
      </c>
      <c r="G575" s="72"/>
      <c r="H575" s="146"/>
      <c r="I575" s="73"/>
      <c r="J575" s="153"/>
      <c r="K575" s="88"/>
      <c r="L575" s="160"/>
    </row>
    <row r="576" spans="1:12" x14ac:dyDescent="0.25">
      <c r="A576" s="6">
        <v>45350</v>
      </c>
      <c r="B576" s="7" t="str">
        <f t="shared" si="244"/>
        <v>S10 - 2024</v>
      </c>
      <c r="C576" s="7">
        <f t="shared" si="268"/>
        <v>2</v>
      </c>
      <c r="D576" s="7" t="str">
        <f t="shared" si="243"/>
        <v>T1 - 2024</v>
      </c>
      <c r="E576" s="7">
        <f t="shared" si="269"/>
        <v>2024</v>
      </c>
      <c r="F576" s="8" t="s">
        <v>1</v>
      </c>
      <c r="G576" s="72"/>
      <c r="H576" s="146"/>
      <c r="I576" s="73"/>
      <c r="J576" s="153"/>
      <c r="K576" s="88"/>
      <c r="L576" s="160"/>
    </row>
    <row r="577" spans="1:12" x14ac:dyDescent="0.25">
      <c r="A577" s="9">
        <v>45350</v>
      </c>
      <c r="B577" s="10" t="str">
        <f t="shared" si="244"/>
        <v>S10 - 2024</v>
      </c>
      <c r="C577" s="10">
        <f t="shared" si="268"/>
        <v>2</v>
      </c>
      <c r="D577" s="10" t="str">
        <f t="shared" si="243"/>
        <v>T1 - 2024</v>
      </c>
      <c r="E577" s="10">
        <f t="shared" si="269"/>
        <v>2024</v>
      </c>
      <c r="F577" s="11" t="s">
        <v>14</v>
      </c>
      <c r="G577" s="80">
        <f>SUM(G569:G576)</f>
        <v>0</v>
      </c>
      <c r="H577" s="147"/>
      <c r="I577" s="83">
        <f t="shared" ref="I577" si="270">SUM(I569:I576)</f>
        <v>0</v>
      </c>
      <c r="J577" s="154"/>
      <c r="K577" s="89">
        <f t="shared" ref="K577" si="271">SUM(K569:K576)</f>
        <v>0</v>
      </c>
      <c r="L577" s="161"/>
    </row>
    <row r="578" spans="1:12" x14ac:dyDescent="0.25">
      <c r="A578" s="4">
        <v>45351</v>
      </c>
      <c r="B578" s="5" t="str">
        <f t="shared" si="244"/>
        <v>S10 - 2024</v>
      </c>
      <c r="C578" s="5">
        <f t="shared" ref="C578:C586" si="272">MONTH(A578)</f>
        <v>2</v>
      </c>
      <c r="D578" s="5" t="str">
        <f t="shared" si="243"/>
        <v>T1 - 2024</v>
      </c>
      <c r="E578" s="5">
        <f>YEAR(A578)</f>
        <v>2024</v>
      </c>
      <c r="F578" s="14" t="s">
        <v>2</v>
      </c>
      <c r="G578" s="79"/>
      <c r="H578" s="141"/>
      <c r="I578" s="82"/>
      <c r="J578" s="148"/>
      <c r="K578" s="85"/>
      <c r="L578" s="155"/>
    </row>
    <row r="579" spans="1:12" x14ac:dyDescent="0.25">
      <c r="A579" s="6">
        <v>45351</v>
      </c>
      <c r="B579" s="7" t="str">
        <f t="shared" si="244"/>
        <v>S10 - 2024</v>
      </c>
      <c r="C579" s="7">
        <f t="shared" si="272"/>
        <v>2</v>
      </c>
      <c r="D579" s="7" t="str">
        <f t="shared" ref="D579:D642" si="273">IF(OR(MONTH(A579)=1,MONTH(A579)=2,MONTH(A579)=3),"T1 - "&amp;E579,IF(OR(MONTH(A579)=4,MONTH(A579)=5,MONTH(A579)=6),"T2 - "&amp;E579,IF(OR(MONTH(A579)=7,MONTH(A579)=8,MONTH(A579)=9),"T3 - "&amp;E579,"T4 - "&amp;E579)))</f>
        <v>T1 - 2024</v>
      </c>
      <c r="E579" s="7">
        <f t="shared" ref="E579:E586" si="274">YEAR(A579)</f>
        <v>2024</v>
      </c>
      <c r="F579" s="19" t="s">
        <v>3</v>
      </c>
      <c r="G579" s="74"/>
      <c r="H579" s="142"/>
      <c r="I579" s="75"/>
      <c r="J579" s="149"/>
      <c r="K579" s="86"/>
      <c r="L579" s="156"/>
    </row>
    <row r="580" spans="1:12" x14ac:dyDescent="0.25">
      <c r="A580" s="6">
        <v>45351</v>
      </c>
      <c r="B580" s="7" t="str">
        <f t="shared" ref="B580:B643" si="275">"S"&amp;WEEKNUM($A580,13)&amp;" - "&amp;YEAR($A580)</f>
        <v>S10 - 2024</v>
      </c>
      <c r="C580" s="7">
        <f t="shared" si="272"/>
        <v>2</v>
      </c>
      <c r="D580" s="7" t="str">
        <f t="shared" si="273"/>
        <v>T1 - 2024</v>
      </c>
      <c r="E580" s="7">
        <f t="shared" si="274"/>
        <v>2024</v>
      </c>
      <c r="F580" s="128" t="s">
        <v>7</v>
      </c>
      <c r="G580" s="130"/>
      <c r="H580" s="143"/>
      <c r="I580" s="131"/>
      <c r="J580" s="150"/>
      <c r="K580" s="132"/>
      <c r="L580" s="157"/>
    </row>
    <row r="581" spans="1:12" x14ac:dyDescent="0.25">
      <c r="A581" s="6">
        <v>45351</v>
      </c>
      <c r="B581" s="7" t="str">
        <f t="shared" si="275"/>
        <v>S10 - 2024</v>
      </c>
      <c r="C581" s="7">
        <f t="shared" si="272"/>
        <v>2</v>
      </c>
      <c r="D581" s="7" t="str">
        <f t="shared" si="273"/>
        <v>T1 - 2024</v>
      </c>
      <c r="E581" s="7">
        <f t="shared" si="274"/>
        <v>2024</v>
      </c>
      <c r="F581" s="129" t="s">
        <v>8</v>
      </c>
      <c r="G581" s="133"/>
      <c r="H581" s="144"/>
      <c r="I581" s="134"/>
      <c r="J581" s="151"/>
      <c r="K581" s="135"/>
      <c r="L581" s="158"/>
    </row>
    <row r="582" spans="1:12" x14ac:dyDescent="0.25">
      <c r="A582" s="6">
        <v>45351</v>
      </c>
      <c r="B582" s="7" t="str">
        <f t="shared" si="275"/>
        <v>S10 - 2024</v>
      </c>
      <c r="C582" s="7">
        <f t="shared" si="272"/>
        <v>2</v>
      </c>
      <c r="D582" s="7" t="str">
        <f t="shared" si="273"/>
        <v>T1 - 2024</v>
      </c>
      <c r="E582" s="7">
        <f t="shared" si="274"/>
        <v>2024</v>
      </c>
      <c r="F582" s="21" t="s">
        <v>4</v>
      </c>
      <c r="G582" s="76"/>
      <c r="H582" s="145"/>
      <c r="I582" s="77"/>
      <c r="J582" s="152"/>
      <c r="K582" s="87"/>
      <c r="L582" s="159"/>
    </row>
    <row r="583" spans="1:12" x14ac:dyDescent="0.25">
      <c r="A583" s="6">
        <v>45351</v>
      </c>
      <c r="B583" s="7" t="str">
        <f t="shared" si="275"/>
        <v>S10 - 2024</v>
      </c>
      <c r="C583" s="7">
        <f t="shared" si="272"/>
        <v>2</v>
      </c>
      <c r="D583" s="7" t="str">
        <f t="shared" si="273"/>
        <v>T1 - 2024</v>
      </c>
      <c r="E583" s="7">
        <f t="shared" si="274"/>
        <v>2024</v>
      </c>
      <c r="F583" s="8" t="s">
        <v>5</v>
      </c>
      <c r="G583" s="72"/>
      <c r="H583" s="146"/>
      <c r="I583" s="73"/>
      <c r="J583" s="153"/>
      <c r="K583" s="88"/>
      <c r="L583" s="160"/>
    </row>
    <row r="584" spans="1:12" x14ac:dyDescent="0.25">
      <c r="A584" s="6">
        <v>45351</v>
      </c>
      <c r="B584" s="7" t="str">
        <f t="shared" si="275"/>
        <v>S10 - 2024</v>
      </c>
      <c r="C584" s="7">
        <f t="shared" si="272"/>
        <v>2</v>
      </c>
      <c r="D584" s="7" t="str">
        <f t="shared" si="273"/>
        <v>T1 - 2024</v>
      </c>
      <c r="E584" s="7">
        <f t="shared" si="274"/>
        <v>2024</v>
      </c>
      <c r="F584" s="8" t="s">
        <v>6</v>
      </c>
      <c r="G584" s="72"/>
      <c r="H584" s="146"/>
      <c r="I584" s="73"/>
      <c r="J584" s="153"/>
      <c r="K584" s="88"/>
      <c r="L584" s="160"/>
    </row>
    <row r="585" spans="1:12" x14ac:dyDescent="0.25">
      <c r="A585" s="6">
        <v>45351</v>
      </c>
      <c r="B585" s="7" t="str">
        <f t="shared" si="275"/>
        <v>S10 - 2024</v>
      </c>
      <c r="C585" s="7">
        <f t="shared" si="272"/>
        <v>2</v>
      </c>
      <c r="D585" s="7" t="str">
        <f t="shared" si="273"/>
        <v>T1 - 2024</v>
      </c>
      <c r="E585" s="7">
        <f t="shared" si="274"/>
        <v>2024</v>
      </c>
      <c r="F585" s="8" t="s">
        <v>1</v>
      </c>
      <c r="G585" s="72"/>
      <c r="H585" s="146"/>
      <c r="I585" s="73"/>
      <c r="J585" s="153"/>
      <c r="K585" s="88"/>
      <c r="L585" s="160"/>
    </row>
    <row r="586" spans="1:12" x14ac:dyDescent="0.25">
      <c r="A586" s="9">
        <v>45351</v>
      </c>
      <c r="B586" s="10" t="str">
        <f t="shared" si="275"/>
        <v>S10 - 2024</v>
      </c>
      <c r="C586" s="10">
        <f t="shared" si="272"/>
        <v>2</v>
      </c>
      <c r="D586" s="10" t="str">
        <f t="shared" si="273"/>
        <v>T1 - 2024</v>
      </c>
      <c r="E586" s="10">
        <f t="shared" si="274"/>
        <v>2024</v>
      </c>
      <c r="F586" s="11" t="s">
        <v>14</v>
      </c>
      <c r="G586" s="80">
        <f>SUM(G578:G585)</f>
        <v>0</v>
      </c>
      <c r="H586" s="147"/>
      <c r="I586" s="83">
        <f t="shared" ref="I586" si="276">SUM(I578:I585)</f>
        <v>0</v>
      </c>
      <c r="J586" s="154"/>
      <c r="K586" s="89">
        <f t="shared" ref="K586" si="277">SUM(K578:K585)</f>
        <v>0</v>
      </c>
      <c r="L586" s="161"/>
    </row>
    <row r="587" spans="1:12" x14ac:dyDescent="0.25">
      <c r="A587" s="4">
        <v>45352</v>
      </c>
      <c r="B587" s="5" t="str">
        <f t="shared" si="275"/>
        <v>S10 - 2024</v>
      </c>
      <c r="C587" s="5">
        <f t="shared" ref="C587:C595" si="278">MONTH(A587)</f>
        <v>3</v>
      </c>
      <c r="D587" s="5" t="str">
        <f t="shared" si="273"/>
        <v>T1 - 2024</v>
      </c>
      <c r="E587" s="5">
        <f>YEAR(A587)</f>
        <v>2024</v>
      </c>
      <c r="F587" s="14" t="s">
        <v>2</v>
      </c>
      <c r="G587" s="79">
        <v>1729</v>
      </c>
      <c r="H587" s="141"/>
      <c r="I587" s="82">
        <v>2570</v>
      </c>
      <c r="J587" s="148"/>
      <c r="K587" s="85">
        <v>1956</v>
      </c>
      <c r="L587" s="155"/>
    </row>
    <row r="588" spans="1:12" x14ac:dyDescent="0.25">
      <c r="A588" s="6">
        <v>45352</v>
      </c>
      <c r="B588" s="7" t="str">
        <f t="shared" si="275"/>
        <v>S10 - 2024</v>
      </c>
      <c r="C588" s="7">
        <f t="shared" si="278"/>
        <v>3</v>
      </c>
      <c r="D588" s="7" t="str">
        <f t="shared" si="273"/>
        <v>T1 - 2024</v>
      </c>
      <c r="E588" s="7">
        <f t="shared" ref="E588:E595" si="279">YEAR(A588)</f>
        <v>2024</v>
      </c>
      <c r="F588" s="19" t="s">
        <v>3</v>
      </c>
      <c r="G588" s="74">
        <v>10241</v>
      </c>
      <c r="H588" s="142"/>
      <c r="I588" s="75">
        <v>9683</v>
      </c>
      <c r="J588" s="149"/>
      <c r="K588" s="86">
        <v>12345</v>
      </c>
      <c r="L588" s="156"/>
    </row>
    <row r="589" spans="1:12" x14ac:dyDescent="0.25">
      <c r="A589" s="6">
        <v>45352</v>
      </c>
      <c r="B589" s="7" t="str">
        <f t="shared" si="275"/>
        <v>S10 - 2024</v>
      </c>
      <c r="C589" s="7">
        <f t="shared" si="278"/>
        <v>3</v>
      </c>
      <c r="D589" s="7" t="str">
        <f t="shared" si="273"/>
        <v>T1 - 2024</v>
      </c>
      <c r="E589" s="7">
        <f t="shared" si="279"/>
        <v>2024</v>
      </c>
      <c r="F589" s="128" t="s">
        <v>7</v>
      </c>
      <c r="G589" s="130">
        <v>1759</v>
      </c>
      <c r="H589" s="143"/>
      <c r="I589" s="131">
        <v>1051</v>
      </c>
      <c r="J589" s="150"/>
      <c r="K589" s="132">
        <v>945</v>
      </c>
      <c r="L589" s="157"/>
    </row>
    <row r="590" spans="1:12" x14ac:dyDescent="0.25">
      <c r="A590" s="6">
        <v>45352</v>
      </c>
      <c r="B590" s="7" t="str">
        <f t="shared" si="275"/>
        <v>S10 - 2024</v>
      </c>
      <c r="C590" s="7">
        <f t="shared" si="278"/>
        <v>3</v>
      </c>
      <c r="D590" s="7" t="str">
        <f t="shared" si="273"/>
        <v>T1 - 2024</v>
      </c>
      <c r="E590" s="7">
        <f t="shared" si="279"/>
        <v>2024</v>
      </c>
      <c r="F590" s="129" t="s">
        <v>8</v>
      </c>
      <c r="G590" s="133">
        <v>62</v>
      </c>
      <c r="H590" s="144"/>
      <c r="I590" s="134">
        <v>0</v>
      </c>
      <c r="J590" s="151"/>
      <c r="K590" s="135">
        <v>175</v>
      </c>
      <c r="L590" s="158"/>
    </row>
    <row r="591" spans="1:12" x14ac:dyDescent="0.25">
      <c r="A591" s="6">
        <v>45352</v>
      </c>
      <c r="B591" s="7" t="str">
        <f t="shared" si="275"/>
        <v>S10 - 2024</v>
      </c>
      <c r="C591" s="7">
        <f t="shared" si="278"/>
        <v>3</v>
      </c>
      <c r="D591" s="7" t="str">
        <f t="shared" si="273"/>
        <v>T1 - 2024</v>
      </c>
      <c r="E591" s="7">
        <f t="shared" si="279"/>
        <v>2024</v>
      </c>
      <c r="F591" s="21" t="s">
        <v>4</v>
      </c>
      <c r="G591" s="76">
        <v>0</v>
      </c>
      <c r="H591" s="145"/>
      <c r="I591" s="77">
        <v>0</v>
      </c>
      <c r="J591" s="152"/>
      <c r="K591" s="87">
        <v>0</v>
      </c>
      <c r="L591" s="159"/>
    </row>
    <row r="592" spans="1:12" x14ac:dyDescent="0.25">
      <c r="A592" s="6">
        <v>45352</v>
      </c>
      <c r="B592" s="7" t="str">
        <f t="shared" si="275"/>
        <v>S10 - 2024</v>
      </c>
      <c r="C592" s="7">
        <f t="shared" si="278"/>
        <v>3</v>
      </c>
      <c r="D592" s="7" t="str">
        <f t="shared" si="273"/>
        <v>T1 - 2024</v>
      </c>
      <c r="E592" s="7">
        <f t="shared" si="279"/>
        <v>2024</v>
      </c>
      <c r="F592" s="8" t="s">
        <v>5</v>
      </c>
      <c r="G592" s="72">
        <v>9084</v>
      </c>
      <c r="H592" s="146"/>
      <c r="I592" s="73">
        <v>8595</v>
      </c>
      <c r="J592" s="153"/>
      <c r="K592" s="88">
        <v>7609</v>
      </c>
      <c r="L592" s="160"/>
    </row>
    <row r="593" spans="1:12" x14ac:dyDescent="0.25">
      <c r="A593" s="6">
        <v>45352</v>
      </c>
      <c r="B593" s="7" t="str">
        <f t="shared" si="275"/>
        <v>S10 - 2024</v>
      </c>
      <c r="C593" s="7">
        <f t="shared" si="278"/>
        <v>3</v>
      </c>
      <c r="D593" s="7" t="str">
        <f t="shared" si="273"/>
        <v>T1 - 2024</v>
      </c>
      <c r="E593" s="7">
        <f t="shared" si="279"/>
        <v>2024</v>
      </c>
      <c r="F593" s="8" t="s">
        <v>6</v>
      </c>
      <c r="G593" s="72">
        <v>4735</v>
      </c>
      <c r="H593" s="146"/>
      <c r="I593" s="73">
        <v>3761</v>
      </c>
      <c r="J593" s="153"/>
      <c r="K593" s="88">
        <v>3363</v>
      </c>
      <c r="L593" s="160"/>
    </row>
    <row r="594" spans="1:12" x14ac:dyDescent="0.25">
      <c r="A594" s="6">
        <v>45352</v>
      </c>
      <c r="B594" s="7" t="str">
        <f t="shared" si="275"/>
        <v>S10 - 2024</v>
      </c>
      <c r="C594" s="7">
        <f t="shared" si="278"/>
        <v>3</v>
      </c>
      <c r="D594" s="7" t="str">
        <f t="shared" si="273"/>
        <v>T1 - 2024</v>
      </c>
      <c r="E594" s="7">
        <f t="shared" si="279"/>
        <v>2024</v>
      </c>
      <c r="F594" s="8" t="s">
        <v>1</v>
      </c>
      <c r="G594" s="72">
        <v>17090</v>
      </c>
      <c r="H594" s="146"/>
      <c r="I594" s="73">
        <v>19040</v>
      </c>
      <c r="J594" s="153"/>
      <c r="K594" s="88">
        <v>18307</v>
      </c>
      <c r="L594" s="160"/>
    </row>
    <row r="595" spans="1:12" x14ac:dyDescent="0.25">
      <c r="A595" s="9">
        <v>45352</v>
      </c>
      <c r="B595" s="10" t="str">
        <f t="shared" si="275"/>
        <v>S10 - 2024</v>
      </c>
      <c r="C595" s="10">
        <f t="shared" si="278"/>
        <v>3</v>
      </c>
      <c r="D595" s="10" t="str">
        <f t="shared" si="273"/>
        <v>T1 - 2024</v>
      </c>
      <c r="E595" s="10">
        <f t="shared" si="279"/>
        <v>2024</v>
      </c>
      <c r="F595" s="11" t="s">
        <v>14</v>
      </c>
      <c r="G595" s="80">
        <v>44580</v>
      </c>
      <c r="H595" s="147"/>
      <c r="I595" s="83">
        <v>44580</v>
      </c>
      <c r="J595" s="154"/>
      <c r="K595" s="89">
        <v>44580</v>
      </c>
      <c r="L595" s="161"/>
    </row>
    <row r="596" spans="1:12" x14ac:dyDescent="0.25">
      <c r="A596" s="4">
        <v>45353</v>
      </c>
      <c r="B596" s="5" t="str">
        <f t="shared" si="275"/>
        <v>S10 - 2024</v>
      </c>
      <c r="C596" s="5">
        <f t="shared" ref="C596:C604" si="280">MONTH(A596)</f>
        <v>3</v>
      </c>
      <c r="D596" s="5" t="str">
        <f t="shared" si="273"/>
        <v>T1 - 2024</v>
      </c>
      <c r="E596" s="5">
        <f>YEAR(A596)</f>
        <v>2024</v>
      </c>
      <c r="F596" s="14" t="s">
        <v>2</v>
      </c>
      <c r="G596" s="79"/>
      <c r="H596" s="141"/>
      <c r="I596" s="82"/>
      <c r="J596" s="148"/>
      <c r="K596" s="85"/>
      <c r="L596" s="155"/>
    </row>
    <row r="597" spans="1:12" x14ac:dyDescent="0.25">
      <c r="A597" s="6">
        <v>45353</v>
      </c>
      <c r="B597" s="7" t="str">
        <f t="shared" si="275"/>
        <v>S10 - 2024</v>
      </c>
      <c r="C597" s="7">
        <f t="shared" si="280"/>
        <v>3</v>
      </c>
      <c r="D597" s="7" t="str">
        <f t="shared" si="273"/>
        <v>T1 - 2024</v>
      </c>
      <c r="E597" s="7">
        <f t="shared" ref="E597:E604" si="281">YEAR(A597)</f>
        <v>2024</v>
      </c>
      <c r="F597" s="19" t="s">
        <v>3</v>
      </c>
      <c r="G597" s="74"/>
      <c r="H597" s="142"/>
      <c r="I597" s="75"/>
      <c r="J597" s="149"/>
      <c r="K597" s="86"/>
      <c r="L597" s="156"/>
    </row>
    <row r="598" spans="1:12" x14ac:dyDescent="0.25">
      <c r="A598" s="6">
        <v>45353</v>
      </c>
      <c r="B598" s="7" t="str">
        <f t="shared" si="275"/>
        <v>S10 - 2024</v>
      </c>
      <c r="C598" s="7">
        <f t="shared" si="280"/>
        <v>3</v>
      </c>
      <c r="D598" s="7" t="str">
        <f t="shared" si="273"/>
        <v>T1 - 2024</v>
      </c>
      <c r="E598" s="7">
        <f t="shared" si="281"/>
        <v>2024</v>
      </c>
      <c r="F598" s="128" t="s">
        <v>7</v>
      </c>
      <c r="G598" s="130"/>
      <c r="H598" s="143"/>
      <c r="I598" s="131"/>
      <c r="J598" s="150"/>
      <c r="K598" s="132"/>
      <c r="L598" s="157"/>
    </row>
    <row r="599" spans="1:12" x14ac:dyDescent="0.25">
      <c r="A599" s="6">
        <v>45353</v>
      </c>
      <c r="B599" s="7" t="str">
        <f t="shared" si="275"/>
        <v>S10 - 2024</v>
      </c>
      <c r="C599" s="7">
        <f t="shared" si="280"/>
        <v>3</v>
      </c>
      <c r="D599" s="7" t="str">
        <f t="shared" si="273"/>
        <v>T1 - 2024</v>
      </c>
      <c r="E599" s="7">
        <f t="shared" si="281"/>
        <v>2024</v>
      </c>
      <c r="F599" s="129" t="s">
        <v>8</v>
      </c>
      <c r="G599" s="133"/>
      <c r="H599" s="144"/>
      <c r="I599" s="134"/>
      <c r="J599" s="151"/>
      <c r="K599" s="135"/>
      <c r="L599" s="158"/>
    </row>
    <row r="600" spans="1:12" x14ac:dyDescent="0.25">
      <c r="A600" s="6">
        <v>45353</v>
      </c>
      <c r="B600" s="7" t="str">
        <f t="shared" si="275"/>
        <v>S10 - 2024</v>
      </c>
      <c r="C600" s="7">
        <f t="shared" si="280"/>
        <v>3</v>
      </c>
      <c r="D600" s="7" t="str">
        <f t="shared" si="273"/>
        <v>T1 - 2024</v>
      </c>
      <c r="E600" s="7">
        <f t="shared" si="281"/>
        <v>2024</v>
      </c>
      <c r="F600" s="21" t="s">
        <v>4</v>
      </c>
      <c r="G600" s="76"/>
      <c r="H600" s="145"/>
      <c r="I600" s="77"/>
      <c r="J600" s="152"/>
      <c r="K600" s="87"/>
      <c r="L600" s="159"/>
    </row>
    <row r="601" spans="1:12" x14ac:dyDescent="0.25">
      <c r="A601" s="6">
        <v>45353</v>
      </c>
      <c r="B601" s="7" t="str">
        <f t="shared" si="275"/>
        <v>S10 - 2024</v>
      </c>
      <c r="C601" s="7">
        <f t="shared" si="280"/>
        <v>3</v>
      </c>
      <c r="D601" s="7" t="str">
        <f t="shared" si="273"/>
        <v>T1 - 2024</v>
      </c>
      <c r="E601" s="7">
        <f t="shared" si="281"/>
        <v>2024</v>
      </c>
      <c r="F601" s="8" t="s">
        <v>5</v>
      </c>
      <c r="G601" s="72"/>
      <c r="H601" s="146"/>
      <c r="I601" s="73"/>
      <c r="J601" s="153"/>
      <c r="K601" s="88"/>
      <c r="L601" s="160"/>
    </row>
    <row r="602" spans="1:12" x14ac:dyDescent="0.25">
      <c r="A602" s="6">
        <v>45353</v>
      </c>
      <c r="B602" s="7" t="str">
        <f t="shared" si="275"/>
        <v>S10 - 2024</v>
      </c>
      <c r="C602" s="7">
        <f t="shared" si="280"/>
        <v>3</v>
      </c>
      <c r="D602" s="7" t="str">
        <f t="shared" si="273"/>
        <v>T1 - 2024</v>
      </c>
      <c r="E602" s="7">
        <f t="shared" si="281"/>
        <v>2024</v>
      </c>
      <c r="F602" s="8" t="s">
        <v>6</v>
      </c>
      <c r="G602" s="72"/>
      <c r="H602" s="146"/>
      <c r="I602" s="73"/>
      <c r="J602" s="153"/>
      <c r="K602" s="88"/>
      <c r="L602" s="160"/>
    </row>
    <row r="603" spans="1:12" x14ac:dyDescent="0.25">
      <c r="A603" s="6">
        <v>45353</v>
      </c>
      <c r="B603" s="7" t="str">
        <f t="shared" si="275"/>
        <v>S10 - 2024</v>
      </c>
      <c r="C603" s="7">
        <f t="shared" si="280"/>
        <v>3</v>
      </c>
      <c r="D603" s="7" t="str">
        <f t="shared" si="273"/>
        <v>T1 - 2024</v>
      </c>
      <c r="E603" s="7">
        <f t="shared" si="281"/>
        <v>2024</v>
      </c>
      <c r="F603" s="8" t="s">
        <v>1</v>
      </c>
      <c r="G603" s="72"/>
      <c r="H603" s="146"/>
      <c r="I603" s="73"/>
      <c r="J603" s="153"/>
      <c r="K603" s="88"/>
      <c r="L603" s="160"/>
    </row>
    <row r="604" spans="1:12" x14ac:dyDescent="0.25">
      <c r="A604" s="9">
        <v>45353</v>
      </c>
      <c r="B604" s="10" t="str">
        <f t="shared" si="275"/>
        <v>S10 - 2024</v>
      </c>
      <c r="C604" s="10">
        <f t="shared" si="280"/>
        <v>3</v>
      </c>
      <c r="D604" s="10" t="str">
        <f t="shared" si="273"/>
        <v>T1 - 2024</v>
      </c>
      <c r="E604" s="10">
        <f t="shared" si="281"/>
        <v>2024</v>
      </c>
      <c r="F604" s="11" t="s">
        <v>14</v>
      </c>
      <c r="G604" s="80">
        <f>SUM(G596:G603)</f>
        <v>0</v>
      </c>
      <c r="H604" s="147"/>
      <c r="I604" s="83">
        <f t="shared" ref="I604" si="282">SUM(I596:I603)</f>
        <v>0</v>
      </c>
      <c r="J604" s="154"/>
      <c r="K604" s="89">
        <f t="shared" ref="K604" si="283">SUM(K596:K603)</f>
        <v>0</v>
      </c>
      <c r="L604" s="161"/>
    </row>
    <row r="605" spans="1:12" x14ac:dyDescent="0.25">
      <c r="A605" s="4">
        <v>45354</v>
      </c>
      <c r="B605" s="5" t="str">
        <f t="shared" si="275"/>
        <v>S10 - 2024</v>
      </c>
      <c r="C605" s="5">
        <f t="shared" ref="C605:C613" si="284">MONTH(A605)</f>
        <v>3</v>
      </c>
      <c r="D605" s="5" t="str">
        <f t="shared" si="273"/>
        <v>T1 - 2024</v>
      </c>
      <c r="E605" s="5">
        <f>YEAR(A605)</f>
        <v>2024</v>
      </c>
      <c r="F605" s="14" t="s">
        <v>2</v>
      </c>
      <c r="G605" s="79"/>
      <c r="H605" s="141"/>
      <c r="I605" s="82"/>
      <c r="J605" s="148"/>
      <c r="K605" s="85"/>
      <c r="L605" s="155"/>
    </row>
    <row r="606" spans="1:12" x14ac:dyDescent="0.25">
      <c r="A606" s="6">
        <v>45354</v>
      </c>
      <c r="B606" s="7" t="str">
        <f t="shared" si="275"/>
        <v>S10 - 2024</v>
      </c>
      <c r="C606" s="7">
        <f t="shared" si="284"/>
        <v>3</v>
      </c>
      <c r="D606" s="7" t="str">
        <f t="shared" si="273"/>
        <v>T1 - 2024</v>
      </c>
      <c r="E606" s="7">
        <f t="shared" ref="E606:E613" si="285">YEAR(A606)</f>
        <v>2024</v>
      </c>
      <c r="F606" s="19" t="s">
        <v>3</v>
      </c>
      <c r="G606" s="74"/>
      <c r="H606" s="142"/>
      <c r="I606" s="75"/>
      <c r="J606" s="149"/>
      <c r="K606" s="86"/>
      <c r="L606" s="156"/>
    </row>
    <row r="607" spans="1:12" x14ac:dyDescent="0.25">
      <c r="A607" s="6">
        <v>45354</v>
      </c>
      <c r="B607" s="7" t="str">
        <f t="shared" si="275"/>
        <v>S10 - 2024</v>
      </c>
      <c r="C607" s="7">
        <f t="shared" si="284"/>
        <v>3</v>
      </c>
      <c r="D607" s="7" t="str">
        <f t="shared" si="273"/>
        <v>T1 - 2024</v>
      </c>
      <c r="E607" s="7">
        <f t="shared" si="285"/>
        <v>2024</v>
      </c>
      <c r="F607" s="128" t="s">
        <v>7</v>
      </c>
      <c r="G607" s="130"/>
      <c r="H607" s="143"/>
      <c r="I607" s="131"/>
      <c r="J607" s="150"/>
      <c r="K607" s="132"/>
      <c r="L607" s="157"/>
    </row>
    <row r="608" spans="1:12" x14ac:dyDescent="0.25">
      <c r="A608" s="6">
        <v>45354</v>
      </c>
      <c r="B608" s="7" t="str">
        <f t="shared" si="275"/>
        <v>S10 - 2024</v>
      </c>
      <c r="C608" s="7">
        <f t="shared" si="284"/>
        <v>3</v>
      </c>
      <c r="D608" s="7" t="str">
        <f t="shared" si="273"/>
        <v>T1 - 2024</v>
      </c>
      <c r="E608" s="7">
        <f t="shared" si="285"/>
        <v>2024</v>
      </c>
      <c r="F608" s="129" t="s">
        <v>8</v>
      </c>
      <c r="G608" s="133"/>
      <c r="H608" s="144"/>
      <c r="I608" s="134"/>
      <c r="J608" s="151"/>
      <c r="K608" s="135"/>
      <c r="L608" s="158"/>
    </row>
    <row r="609" spans="1:12" x14ac:dyDescent="0.25">
      <c r="A609" s="6">
        <v>45354</v>
      </c>
      <c r="B609" s="7" t="str">
        <f t="shared" si="275"/>
        <v>S10 - 2024</v>
      </c>
      <c r="C609" s="7">
        <f t="shared" si="284"/>
        <v>3</v>
      </c>
      <c r="D609" s="7" t="str">
        <f t="shared" si="273"/>
        <v>T1 - 2024</v>
      </c>
      <c r="E609" s="7">
        <f t="shared" si="285"/>
        <v>2024</v>
      </c>
      <c r="F609" s="21" t="s">
        <v>4</v>
      </c>
      <c r="G609" s="76"/>
      <c r="H609" s="145"/>
      <c r="I609" s="77"/>
      <c r="J609" s="152"/>
      <c r="K609" s="87"/>
      <c r="L609" s="159"/>
    </row>
    <row r="610" spans="1:12" x14ac:dyDescent="0.25">
      <c r="A610" s="6">
        <v>45354</v>
      </c>
      <c r="B610" s="7" t="str">
        <f t="shared" si="275"/>
        <v>S10 - 2024</v>
      </c>
      <c r="C610" s="7">
        <f t="shared" si="284"/>
        <v>3</v>
      </c>
      <c r="D610" s="7" t="str">
        <f t="shared" si="273"/>
        <v>T1 - 2024</v>
      </c>
      <c r="E610" s="7">
        <f t="shared" si="285"/>
        <v>2024</v>
      </c>
      <c r="F610" s="8" t="s">
        <v>5</v>
      </c>
      <c r="G610" s="72"/>
      <c r="H610" s="146"/>
      <c r="I610" s="73"/>
      <c r="J610" s="153"/>
      <c r="K610" s="88"/>
      <c r="L610" s="160"/>
    </row>
    <row r="611" spans="1:12" x14ac:dyDescent="0.25">
      <c r="A611" s="6">
        <v>45354</v>
      </c>
      <c r="B611" s="7" t="str">
        <f t="shared" si="275"/>
        <v>S10 - 2024</v>
      </c>
      <c r="C611" s="7">
        <f t="shared" si="284"/>
        <v>3</v>
      </c>
      <c r="D611" s="7" t="str">
        <f t="shared" si="273"/>
        <v>T1 - 2024</v>
      </c>
      <c r="E611" s="7">
        <f t="shared" si="285"/>
        <v>2024</v>
      </c>
      <c r="F611" s="8" t="s">
        <v>6</v>
      </c>
      <c r="G611" s="72"/>
      <c r="H611" s="146"/>
      <c r="I611" s="73"/>
      <c r="J611" s="153"/>
      <c r="K611" s="88"/>
      <c r="L611" s="160"/>
    </row>
    <row r="612" spans="1:12" x14ac:dyDescent="0.25">
      <c r="A612" s="6">
        <v>45354</v>
      </c>
      <c r="B612" s="7" t="str">
        <f t="shared" si="275"/>
        <v>S10 - 2024</v>
      </c>
      <c r="C612" s="7">
        <f t="shared" si="284"/>
        <v>3</v>
      </c>
      <c r="D612" s="7" t="str">
        <f t="shared" si="273"/>
        <v>T1 - 2024</v>
      </c>
      <c r="E612" s="7">
        <f t="shared" si="285"/>
        <v>2024</v>
      </c>
      <c r="F612" s="8" t="s">
        <v>1</v>
      </c>
      <c r="G612" s="72"/>
      <c r="H612" s="146"/>
      <c r="I612" s="73"/>
      <c r="J612" s="153"/>
      <c r="K612" s="88"/>
      <c r="L612" s="160"/>
    </row>
    <row r="613" spans="1:12" x14ac:dyDescent="0.25">
      <c r="A613" s="9">
        <v>45354</v>
      </c>
      <c r="B613" s="10" t="str">
        <f t="shared" si="275"/>
        <v>S10 - 2024</v>
      </c>
      <c r="C613" s="10">
        <f t="shared" si="284"/>
        <v>3</v>
      </c>
      <c r="D613" s="10" t="str">
        <f t="shared" si="273"/>
        <v>T1 - 2024</v>
      </c>
      <c r="E613" s="10">
        <f t="shared" si="285"/>
        <v>2024</v>
      </c>
      <c r="F613" s="11" t="s">
        <v>14</v>
      </c>
      <c r="G613" s="80">
        <f>SUM(G605:G612)</f>
        <v>0</v>
      </c>
      <c r="H613" s="147"/>
      <c r="I613" s="83">
        <f t="shared" ref="I613" si="286">SUM(I605:I612)</f>
        <v>0</v>
      </c>
      <c r="J613" s="154"/>
      <c r="K613" s="89">
        <f t="shared" ref="K613" si="287">SUM(K605:K612)</f>
        <v>0</v>
      </c>
      <c r="L613" s="161"/>
    </row>
    <row r="614" spans="1:12" x14ac:dyDescent="0.25">
      <c r="A614" s="4">
        <v>45355</v>
      </c>
      <c r="B614" s="5" t="str">
        <f t="shared" si="275"/>
        <v>S10 - 2024</v>
      </c>
      <c r="C614" s="5">
        <f t="shared" ref="C614:C622" si="288">MONTH(A614)</f>
        <v>3</v>
      </c>
      <c r="D614" s="5" t="str">
        <f t="shared" si="273"/>
        <v>T1 - 2024</v>
      </c>
      <c r="E614" s="5">
        <f>YEAR(A614)</f>
        <v>2024</v>
      </c>
      <c r="F614" s="14" t="s">
        <v>2</v>
      </c>
      <c r="G614" s="79"/>
      <c r="H614" s="141"/>
      <c r="I614" s="82"/>
      <c r="J614" s="148"/>
      <c r="K614" s="85"/>
      <c r="L614" s="155"/>
    </row>
    <row r="615" spans="1:12" x14ac:dyDescent="0.25">
      <c r="A615" s="6">
        <v>45355</v>
      </c>
      <c r="B615" s="7" t="str">
        <f t="shared" si="275"/>
        <v>S10 - 2024</v>
      </c>
      <c r="C615" s="7">
        <f t="shared" si="288"/>
        <v>3</v>
      </c>
      <c r="D615" s="7" t="str">
        <f t="shared" si="273"/>
        <v>T1 - 2024</v>
      </c>
      <c r="E615" s="7">
        <f t="shared" ref="E615:E622" si="289">YEAR(A615)</f>
        <v>2024</v>
      </c>
      <c r="F615" s="19" t="s">
        <v>3</v>
      </c>
      <c r="G615" s="74"/>
      <c r="H615" s="142"/>
      <c r="I615" s="75"/>
      <c r="J615" s="149"/>
      <c r="K615" s="86"/>
      <c r="L615" s="156"/>
    </row>
    <row r="616" spans="1:12" x14ac:dyDescent="0.25">
      <c r="A616" s="6">
        <v>45355</v>
      </c>
      <c r="B616" s="7" t="str">
        <f t="shared" si="275"/>
        <v>S10 - 2024</v>
      </c>
      <c r="C616" s="7">
        <f t="shared" si="288"/>
        <v>3</v>
      </c>
      <c r="D616" s="7" t="str">
        <f t="shared" si="273"/>
        <v>T1 - 2024</v>
      </c>
      <c r="E616" s="7">
        <f t="shared" si="289"/>
        <v>2024</v>
      </c>
      <c r="F616" s="128" t="s">
        <v>7</v>
      </c>
      <c r="G616" s="130"/>
      <c r="H616" s="143"/>
      <c r="I616" s="131"/>
      <c r="J616" s="150"/>
      <c r="K616" s="132"/>
      <c r="L616" s="157"/>
    </row>
    <row r="617" spans="1:12" x14ac:dyDescent="0.25">
      <c r="A617" s="6">
        <v>45355</v>
      </c>
      <c r="B617" s="7" t="str">
        <f t="shared" si="275"/>
        <v>S10 - 2024</v>
      </c>
      <c r="C617" s="7">
        <f t="shared" si="288"/>
        <v>3</v>
      </c>
      <c r="D617" s="7" t="str">
        <f t="shared" si="273"/>
        <v>T1 - 2024</v>
      </c>
      <c r="E617" s="7">
        <f t="shared" si="289"/>
        <v>2024</v>
      </c>
      <c r="F617" s="129" t="s">
        <v>8</v>
      </c>
      <c r="G617" s="133"/>
      <c r="H617" s="144"/>
      <c r="I617" s="134"/>
      <c r="J617" s="151"/>
      <c r="K617" s="135"/>
      <c r="L617" s="158"/>
    </row>
    <row r="618" spans="1:12" x14ac:dyDescent="0.25">
      <c r="A618" s="6">
        <v>45355</v>
      </c>
      <c r="B618" s="7" t="str">
        <f t="shared" si="275"/>
        <v>S10 - 2024</v>
      </c>
      <c r="C618" s="7">
        <f t="shared" si="288"/>
        <v>3</v>
      </c>
      <c r="D618" s="7" t="str">
        <f t="shared" si="273"/>
        <v>T1 - 2024</v>
      </c>
      <c r="E618" s="7">
        <f t="shared" si="289"/>
        <v>2024</v>
      </c>
      <c r="F618" s="21" t="s">
        <v>4</v>
      </c>
      <c r="G618" s="76"/>
      <c r="H618" s="145"/>
      <c r="I618" s="77"/>
      <c r="J618" s="152"/>
      <c r="K618" s="87"/>
      <c r="L618" s="159"/>
    </row>
    <row r="619" spans="1:12" x14ac:dyDescent="0.25">
      <c r="A619" s="6">
        <v>45355</v>
      </c>
      <c r="B619" s="7" t="str">
        <f t="shared" si="275"/>
        <v>S10 - 2024</v>
      </c>
      <c r="C619" s="7">
        <f t="shared" si="288"/>
        <v>3</v>
      </c>
      <c r="D619" s="7" t="str">
        <f t="shared" si="273"/>
        <v>T1 - 2024</v>
      </c>
      <c r="E619" s="7">
        <f t="shared" si="289"/>
        <v>2024</v>
      </c>
      <c r="F619" s="8" t="s">
        <v>5</v>
      </c>
      <c r="G619" s="72"/>
      <c r="H619" s="146"/>
      <c r="I619" s="73"/>
      <c r="J619" s="153"/>
      <c r="K619" s="88"/>
      <c r="L619" s="160"/>
    </row>
    <row r="620" spans="1:12" x14ac:dyDescent="0.25">
      <c r="A620" s="6">
        <v>45355</v>
      </c>
      <c r="B620" s="7" t="str">
        <f t="shared" si="275"/>
        <v>S10 - 2024</v>
      </c>
      <c r="C620" s="7">
        <f t="shared" si="288"/>
        <v>3</v>
      </c>
      <c r="D620" s="7" t="str">
        <f t="shared" si="273"/>
        <v>T1 - 2024</v>
      </c>
      <c r="E620" s="7">
        <f t="shared" si="289"/>
        <v>2024</v>
      </c>
      <c r="F620" s="8" t="s">
        <v>6</v>
      </c>
      <c r="G620" s="72"/>
      <c r="H620" s="146"/>
      <c r="I620" s="73"/>
      <c r="J620" s="153"/>
      <c r="K620" s="88"/>
      <c r="L620" s="160"/>
    </row>
    <row r="621" spans="1:12" x14ac:dyDescent="0.25">
      <c r="A621" s="6">
        <v>45355</v>
      </c>
      <c r="B621" s="7" t="str">
        <f t="shared" si="275"/>
        <v>S10 - 2024</v>
      </c>
      <c r="C621" s="7">
        <f t="shared" si="288"/>
        <v>3</v>
      </c>
      <c r="D621" s="7" t="str">
        <f t="shared" si="273"/>
        <v>T1 - 2024</v>
      </c>
      <c r="E621" s="7">
        <f t="shared" si="289"/>
        <v>2024</v>
      </c>
      <c r="F621" s="8" t="s">
        <v>1</v>
      </c>
      <c r="G621" s="72"/>
      <c r="H621" s="146"/>
      <c r="I621" s="73"/>
      <c r="J621" s="153"/>
      <c r="K621" s="88"/>
      <c r="L621" s="160"/>
    </row>
    <row r="622" spans="1:12" x14ac:dyDescent="0.25">
      <c r="A622" s="9">
        <v>45355</v>
      </c>
      <c r="B622" s="10" t="str">
        <f t="shared" si="275"/>
        <v>S10 - 2024</v>
      </c>
      <c r="C622" s="10">
        <f t="shared" si="288"/>
        <v>3</v>
      </c>
      <c r="D622" s="10" t="str">
        <f t="shared" si="273"/>
        <v>T1 - 2024</v>
      </c>
      <c r="E622" s="10">
        <f t="shared" si="289"/>
        <v>2024</v>
      </c>
      <c r="F622" s="11" t="s">
        <v>14</v>
      </c>
      <c r="G622" s="80">
        <f>SUM(G614:G621)</f>
        <v>0</v>
      </c>
      <c r="H622" s="147"/>
      <c r="I622" s="83">
        <f t="shared" ref="I622" si="290">SUM(I614:I621)</f>
        <v>0</v>
      </c>
      <c r="J622" s="154"/>
      <c r="K622" s="89">
        <f t="shared" ref="K622" si="291">SUM(K614:K621)</f>
        <v>0</v>
      </c>
      <c r="L622" s="161"/>
    </row>
    <row r="623" spans="1:12" x14ac:dyDescent="0.25">
      <c r="A623" s="4">
        <v>45356</v>
      </c>
      <c r="B623" s="5" t="str">
        <f t="shared" si="275"/>
        <v>S10 - 2024</v>
      </c>
      <c r="C623" s="5">
        <f t="shared" ref="C623:C631" si="292">MONTH(A623)</f>
        <v>3</v>
      </c>
      <c r="D623" s="5" t="str">
        <f t="shared" si="273"/>
        <v>T1 - 2024</v>
      </c>
      <c r="E623" s="5">
        <f>YEAR(A623)</f>
        <v>2024</v>
      </c>
      <c r="F623" s="14" t="s">
        <v>2</v>
      </c>
      <c r="G623" s="79"/>
      <c r="H623" s="141"/>
      <c r="I623" s="82"/>
      <c r="J623" s="148"/>
      <c r="K623" s="85"/>
      <c r="L623" s="155"/>
    </row>
    <row r="624" spans="1:12" x14ac:dyDescent="0.25">
      <c r="A624" s="6">
        <v>45356</v>
      </c>
      <c r="B624" s="7" t="str">
        <f t="shared" si="275"/>
        <v>S10 - 2024</v>
      </c>
      <c r="C624" s="7">
        <f t="shared" si="292"/>
        <v>3</v>
      </c>
      <c r="D624" s="7" t="str">
        <f t="shared" si="273"/>
        <v>T1 - 2024</v>
      </c>
      <c r="E624" s="7">
        <f t="shared" ref="E624:E631" si="293">YEAR(A624)</f>
        <v>2024</v>
      </c>
      <c r="F624" s="19" t="s">
        <v>3</v>
      </c>
      <c r="G624" s="74"/>
      <c r="H624" s="142"/>
      <c r="I624" s="75"/>
      <c r="J624" s="149"/>
      <c r="K624" s="86"/>
      <c r="L624" s="156"/>
    </row>
    <row r="625" spans="1:12" x14ac:dyDescent="0.25">
      <c r="A625" s="6">
        <v>45356</v>
      </c>
      <c r="B625" s="7" t="str">
        <f t="shared" si="275"/>
        <v>S10 - 2024</v>
      </c>
      <c r="C625" s="7">
        <f t="shared" si="292"/>
        <v>3</v>
      </c>
      <c r="D625" s="7" t="str">
        <f t="shared" si="273"/>
        <v>T1 - 2024</v>
      </c>
      <c r="E625" s="7">
        <f t="shared" si="293"/>
        <v>2024</v>
      </c>
      <c r="F625" s="128" t="s">
        <v>7</v>
      </c>
      <c r="G625" s="130"/>
      <c r="H625" s="143"/>
      <c r="I625" s="131"/>
      <c r="J625" s="150"/>
      <c r="K625" s="132"/>
      <c r="L625" s="157"/>
    </row>
    <row r="626" spans="1:12" x14ac:dyDescent="0.25">
      <c r="A626" s="6">
        <v>45356</v>
      </c>
      <c r="B626" s="7" t="str">
        <f t="shared" si="275"/>
        <v>S10 - 2024</v>
      </c>
      <c r="C626" s="7">
        <f t="shared" si="292"/>
        <v>3</v>
      </c>
      <c r="D626" s="7" t="str">
        <f t="shared" si="273"/>
        <v>T1 - 2024</v>
      </c>
      <c r="E626" s="7">
        <f t="shared" si="293"/>
        <v>2024</v>
      </c>
      <c r="F626" s="129" t="s">
        <v>8</v>
      </c>
      <c r="G626" s="133"/>
      <c r="H626" s="144"/>
      <c r="I626" s="134"/>
      <c r="J626" s="151"/>
      <c r="K626" s="135"/>
      <c r="L626" s="158"/>
    </row>
    <row r="627" spans="1:12" x14ac:dyDescent="0.25">
      <c r="A627" s="6">
        <v>45356</v>
      </c>
      <c r="B627" s="7" t="str">
        <f t="shared" si="275"/>
        <v>S10 - 2024</v>
      </c>
      <c r="C627" s="7">
        <f t="shared" si="292"/>
        <v>3</v>
      </c>
      <c r="D627" s="7" t="str">
        <f t="shared" si="273"/>
        <v>T1 - 2024</v>
      </c>
      <c r="E627" s="7">
        <f t="shared" si="293"/>
        <v>2024</v>
      </c>
      <c r="F627" s="21" t="s">
        <v>4</v>
      </c>
      <c r="G627" s="76"/>
      <c r="H627" s="145"/>
      <c r="I627" s="77"/>
      <c r="J627" s="152"/>
      <c r="K627" s="87"/>
      <c r="L627" s="159"/>
    </row>
    <row r="628" spans="1:12" x14ac:dyDescent="0.25">
      <c r="A628" s="6">
        <v>45356</v>
      </c>
      <c r="B628" s="7" t="str">
        <f t="shared" si="275"/>
        <v>S10 - 2024</v>
      </c>
      <c r="C628" s="7">
        <f t="shared" si="292"/>
        <v>3</v>
      </c>
      <c r="D628" s="7" t="str">
        <f t="shared" si="273"/>
        <v>T1 - 2024</v>
      </c>
      <c r="E628" s="7">
        <f t="shared" si="293"/>
        <v>2024</v>
      </c>
      <c r="F628" s="8" t="s">
        <v>5</v>
      </c>
      <c r="G628" s="72"/>
      <c r="H628" s="146"/>
      <c r="I628" s="73"/>
      <c r="J628" s="153"/>
      <c r="K628" s="88"/>
      <c r="L628" s="160"/>
    </row>
    <row r="629" spans="1:12" x14ac:dyDescent="0.25">
      <c r="A629" s="6">
        <v>45356</v>
      </c>
      <c r="B629" s="7" t="str">
        <f t="shared" si="275"/>
        <v>S10 - 2024</v>
      </c>
      <c r="C629" s="7">
        <f t="shared" si="292"/>
        <v>3</v>
      </c>
      <c r="D629" s="7" t="str">
        <f t="shared" si="273"/>
        <v>T1 - 2024</v>
      </c>
      <c r="E629" s="7">
        <f t="shared" si="293"/>
        <v>2024</v>
      </c>
      <c r="F629" s="8" t="s">
        <v>6</v>
      </c>
      <c r="G629" s="72"/>
      <c r="H629" s="146"/>
      <c r="I629" s="73"/>
      <c r="J629" s="153"/>
      <c r="K629" s="88"/>
      <c r="L629" s="160"/>
    </row>
    <row r="630" spans="1:12" x14ac:dyDescent="0.25">
      <c r="A630" s="6">
        <v>45356</v>
      </c>
      <c r="B630" s="7" t="str">
        <f t="shared" si="275"/>
        <v>S10 - 2024</v>
      </c>
      <c r="C630" s="7">
        <f t="shared" si="292"/>
        <v>3</v>
      </c>
      <c r="D630" s="7" t="str">
        <f t="shared" si="273"/>
        <v>T1 - 2024</v>
      </c>
      <c r="E630" s="7">
        <f t="shared" si="293"/>
        <v>2024</v>
      </c>
      <c r="F630" s="8" t="s">
        <v>1</v>
      </c>
      <c r="G630" s="72"/>
      <c r="H630" s="146"/>
      <c r="I630" s="73"/>
      <c r="J630" s="153"/>
      <c r="K630" s="88"/>
      <c r="L630" s="160"/>
    </row>
    <row r="631" spans="1:12" x14ac:dyDescent="0.25">
      <c r="A631" s="9">
        <v>45356</v>
      </c>
      <c r="B631" s="10" t="str">
        <f t="shared" si="275"/>
        <v>S10 - 2024</v>
      </c>
      <c r="C631" s="10">
        <f t="shared" si="292"/>
        <v>3</v>
      </c>
      <c r="D631" s="10" t="str">
        <f t="shared" si="273"/>
        <v>T1 - 2024</v>
      </c>
      <c r="E631" s="10">
        <f t="shared" si="293"/>
        <v>2024</v>
      </c>
      <c r="F631" s="11" t="s">
        <v>14</v>
      </c>
      <c r="G631" s="80">
        <f>SUM(G623:G630)</f>
        <v>0</v>
      </c>
      <c r="H631" s="147"/>
      <c r="I631" s="83">
        <f t="shared" ref="I631" si="294">SUM(I623:I630)</f>
        <v>0</v>
      </c>
      <c r="J631" s="154"/>
      <c r="K631" s="89">
        <f t="shared" ref="K631" si="295">SUM(K623:K630)</f>
        <v>0</v>
      </c>
      <c r="L631" s="161"/>
    </row>
    <row r="632" spans="1:12" x14ac:dyDescent="0.25">
      <c r="A632" s="4">
        <v>45357</v>
      </c>
      <c r="B632" s="5" t="str">
        <f t="shared" si="275"/>
        <v>S11 - 2024</v>
      </c>
      <c r="C632" s="5">
        <f t="shared" ref="C632:C640" si="296">MONTH(A632)</f>
        <v>3</v>
      </c>
      <c r="D632" s="5" t="str">
        <f t="shared" si="273"/>
        <v>T1 - 2024</v>
      </c>
      <c r="E632" s="5">
        <f>YEAR(A632)</f>
        <v>2024</v>
      </c>
      <c r="F632" s="14" t="s">
        <v>2</v>
      </c>
      <c r="G632" s="79"/>
      <c r="H632" s="141"/>
      <c r="I632" s="82"/>
      <c r="J632" s="148"/>
      <c r="K632" s="85"/>
      <c r="L632" s="155"/>
    </row>
    <row r="633" spans="1:12" x14ac:dyDescent="0.25">
      <c r="A633" s="6">
        <v>45357</v>
      </c>
      <c r="B633" s="7" t="str">
        <f t="shared" si="275"/>
        <v>S11 - 2024</v>
      </c>
      <c r="C633" s="7">
        <f t="shared" si="296"/>
        <v>3</v>
      </c>
      <c r="D633" s="7" t="str">
        <f t="shared" si="273"/>
        <v>T1 - 2024</v>
      </c>
      <c r="E633" s="7">
        <f t="shared" ref="E633:E640" si="297">YEAR(A633)</f>
        <v>2024</v>
      </c>
      <c r="F633" s="19" t="s">
        <v>3</v>
      </c>
      <c r="G633" s="74"/>
      <c r="H633" s="142"/>
      <c r="I633" s="75"/>
      <c r="J633" s="149"/>
      <c r="K633" s="86"/>
      <c r="L633" s="156"/>
    </row>
    <row r="634" spans="1:12" x14ac:dyDescent="0.25">
      <c r="A634" s="6">
        <v>45357</v>
      </c>
      <c r="B634" s="7" t="str">
        <f t="shared" si="275"/>
        <v>S11 - 2024</v>
      </c>
      <c r="C634" s="7">
        <f t="shared" si="296"/>
        <v>3</v>
      </c>
      <c r="D634" s="7" t="str">
        <f t="shared" si="273"/>
        <v>T1 - 2024</v>
      </c>
      <c r="E634" s="7">
        <f t="shared" si="297"/>
        <v>2024</v>
      </c>
      <c r="F634" s="128" t="s">
        <v>7</v>
      </c>
      <c r="G634" s="130"/>
      <c r="H634" s="143"/>
      <c r="I634" s="131"/>
      <c r="J634" s="150"/>
      <c r="K634" s="132"/>
      <c r="L634" s="157"/>
    </row>
    <row r="635" spans="1:12" x14ac:dyDescent="0.25">
      <c r="A635" s="6">
        <v>45357</v>
      </c>
      <c r="B635" s="7" t="str">
        <f t="shared" si="275"/>
        <v>S11 - 2024</v>
      </c>
      <c r="C635" s="7">
        <f t="shared" si="296"/>
        <v>3</v>
      </c>
      <c r="D635" s="7" t="str">
        <f t="shared" si="273"/>
        <v>T1 - 2024</v>
      </c>
      <c r="E635" s="7">
        <f t="shared" si="297"/>
        <v>2024</v>
      </c>
      <c r="F635" s="129" t="s">
        <v>8</v>
      </c>
      <c r="G635" s="133"/>
      <c r="H635" s="144"/>
      <c r="I635" s="134"/>
      <c r="J635" s="151"/>
      <c r="K635" s="135"/>
      <c r="L635" s="158"/>
    </row>
    <row r="636" spans="1:12" x14ac:dyDescent="0.25">
      <c r="A636" s="6">
        <v>45357</v>
      </c>
      <c r="B636" s="7" t="str">
        <f t="shared" si="275"/>
        <v>S11 - 2024</v>
      </c>
      <c r="C636" s="7">
        <f t="shared" si="296"/>
        <v>3</v>
      </c>
      <c r="D636" s="7" t="str">
        <f t="shared" si="273"/>
        <v>T1 - 2024</v>
      </c>
      <c r="E636" s="7">
        <f t="shared" si="297"/>
        <v>2024</v>
      </c>
      <c r="F636" s="21" t="s">
        <v>4</v>
      </c>
      <c r="G636" s="76"/>
      <c r="H636" s="145"/>
      <c r="I636" s="77"/>
      <c r="J636" s="152"/>
      <c r="K636" s="87"/>
      <c r="L636" s="159"/>
    </row>
    <row r="637" spans="1:12" x14ac:dyDescent="0.25">
      <c r="A637" s="6">
        <v>45357</v>
      </c>
      <c r="B637" s="7" t="str">
        <f t="shared" si="275"/>
        <v>S11 - 2024</v>
      </c>
      <c r="C637" s="7">
        <f t="shared" si="296"/>
        <v>3</v>
      </c>
      <c r="D637" s="7" t="str">
        <f t="shared" si="273"/>
        <v>T1 - 2024</v>
      </c>
      <c r="E637" s="7">
        <f t="shared" si="297"/>
        <v>2024</v>
      </c>
      <c r="F637" s="8" t="s">
        <v>5</v>
      </c>
      <c r="G637" s="72"/>
      <c r="H637" s="146"/>
      <c r="I637" s="73"/>
      <c r="J637" s="153"/>
      <c r="K637" s="88"/>
      <c r="L637" s="160"/>
    </row>
    <row r="638" spans="1:12" x14ac:dyDescent="0.25">
      <c r="A638" s="6">
        <v>45357</v>
      </c>
      <c r="B638" s="7" t="str">
        <f t="shared" si="275"/>
        <v>S11 - 2024</v>
      </c>
      <c r="C638" s="7">
        <f t="shared" si="296"/>
        <v>3</v>
      </c>
      <c r="D638" s="7" t="str">
        <f t="shared" si="273"/>
        <v>T1 - 2024</v>
      </c>
      <c r="E638" s="7">
        <f t="shared" si="297"/>
        <v>2024</v>
      </c>
      <c r="F638" s="8" t="s">
        <v>6</v>
      </c>
      <c r="G638" s="72"/>
      <c r="H638" s="146"/>
      <c r="I638" s="73"/>
      <c r="J638" s="153"/>
      <c r="K638" s="88"/>
      <c r="L638" s="160"/>
    </row>
    <row r="639" spans="1:12" x14ac:dyDescent="0.25">
      <c r="A639" s="6">
        <v>45357</v>
      </c>
      <c r="B639" s="7" t="str">
        <f t="shared" si="275"/>
        <v>S11 - 2024</v>
      </c>
      <c r="C639" s="7">
        <f t="shared" si="296"/>
        <v>3</v>
      </c>
      <c r="D639" s="7" t="str">
        <f t="shared" si="273"/>
        <v>T1 - 2024</v>
      </c>
      <c r="E639" s="7">
        <f t="shared" si="297"/>
        <v>2024</v>
      </c>
      <c r="F639" s="8" t="s">
        <v>1</v>
      </c>
      <c r="G639" s="72"/>
      <c r="H639" s="146"/>
      <c r="I639" s="73"/>
      <c r="J639" s="153"/>
      <c r="K639" s="88"/>
      <c r="L639" s="160"/>
    </row>
    <row r="640" spans="1:12" x14ac:dyDescent="0.25">
      <c r="A640" s="9">
        <v>45357</v>
      </c>
      <c r="B640" s="10" t="str">
        <f t="shared" si="275"/>
        <v>S11 - 2024</v>
      </c>
      <c r="C640" s="10">
        <f t="shared" si="296"/>
        <v>3</v>
      </c>
      <c r="D640" s="10" t="str">
        <f t="shared" si="273"/>
        <v>T1 - 2024</v>
      </c>
      <c r="E640" s="10">
        <f t="shared" si="297"/>
        <v>2024</v>
      </c>
      <c r="F640" s="11" t="s">
        <v>14</v>
      </c>
      <c r="G640" s="80">
        <f>SUM(G632:G639)</f>
        <v>0</v>
      </c>
      <c r="H640" s="147"/>
      <c r="I640" s="83">
        <f t="shared" ref="I640" si="298">SUM(I632:I639)</f>
        <v>0</v>
      </c>
      <c r="J640" s="154"/>
      <c r="K640" s="89">
        <f t="shared" ref="K640" si="299">SUM(K632:K639)</f>
        <v>0</v>
      </c>
      <c r="L640" s="161"/>
    </row>
    <row r="641" spans="1:12" x14ac:dyDescent="0.25">
      <c r="A641" s="4">
        <v>45358</v>
      </c>
      <c r="B641" s="5" t="str">
        <f t="shared" si="275"/>
        <v>S11 - 2024</v>
      </c>
      <c r="C641" s="5">
        <f t="shared" ref="C641:C649" si="300">MONTH(A641)</f>
        <v>3</v>
      </c>
      <c r="D641" s="5" t="str">
        <f t="shared" si="273"/>
        <v>T1 - 2024</v>
      </c>
      <c r="E641" s="5">
        <f>YEAR(A641)</f>
        <v>2024</v>
      </c>
      <c r="F641" s="14" t="s">
        <v>2</v>
      </c>
      <c r="G641" s="79"/>
      <c r="H641" s="141"/>
      <c r="I641" s="82"/>
      <c r="J641" s="148"/>
      <c r="K641" s="85"/>
      <c r="L641" s="155"/>
    </row>
    <row r="642" spans="1:12" x14ac:dyDescent="0.25">
      <c r="A642" s="6">
        <v>45358</v>
      </c>
      <c r="B642" s="7" t="str">
        <f t="shared" si="275"/>
        <v>S11 - 2024</v>
      </c>
      <c r="C642" s="7">
        <f t="shared" si="300"/>
        <v>3</v>
      </c>
      <c r="D642" s="7" t="str">
        <f t="shared" si="273"/>
        <v>T1 - 2024</v>
      </c>
      <c r="E642" s="7">
        <f t="shared" ref="E642:E649" si="301">YEAR(A642)</f>
        <v>2024</v>
      </c>
      <c r="F642" s="19" t="s">
        <v>3</v>
      </c>
      <c r="G642" s="74"/>
      <c r="H642" s="142"/>
      <c r="I642" s="75"/>
      <c r="J642" s="149"/>
      <c r="K642" s="86"/>
      <c r="L642" s="156"/>
    </row>
    <row r="643" spans="1:12" x14ac:dyDescent="0.25">
      <c r="A643" s="6">
        <v>45358</v>
      </c>
      <c r="B643" s="7" t="str">
        <f t="shared" si="275"/>
        <v>S11 - 2024</v>
      </c>
      <c r="C643" s="7">
        <f t="shared" si="300"/>
        <v>3</v>
      </c>
      <c r="D643" s="7" t="str">
        <f t="shared" ref="D643:D706" si="302">IF(OR(MONTH(A643)=1,MONTH(A643)=2,MONTH(A643)=3),"T1 - "&amp;E643,IF(OR(MONTH(A643)=4,MONTH(A643)=5,MONTH(A643)=6),"T2 - "&amp;E643,IF(OR(MONTH(A643)=7,MONTH(A643)=8,MONTH(A643)=9),"T3 - "&amp;E643,"T4 - "&amp;E643)))</f>
        <v>T1 - 2024</v>
      </c>
      <c r="E643" s="7">
        <f t="shared" si="301"/>
        <v>2024</v>
      </c>
      <c r="F643" s="128" t="s">
        <v>7</v>
      </c>
      <c r="G643" s="130"/>
      <c r="H643" s="143"/>
      <c r="I643" s="131"/>
      <c r="J643" s="150"/>
      <c r="K643" s="132"/>
      <c r="L643" s="157"/>
    </row>
    <row r="644" spans="1:12" x14ac:dyDescent="0.25">
      <c r="A644" s="6">
        <v>45358</v>
      </c>
      <c r="B644" s="7" t="str">
        <f t="shared" ref="B644:B707" si="303">"S"&amp;WEEKNUM($A644,13)&amp;" - "&amp;YEAR($A644)</f>
        <v>S11 - 2024</v>
      </c>
      <c r="C644" s="7">
        <f t="shared" si="300"/>
        <v>3</v>
      </c>
      <c r="D644" s="7" t="str">
        <f t="shared" si="302"/>
        <v>T1 - 2024</v>
      </c>
      <c r="E644" s="7">
        <f t="shared" si="301"/>
        <v>2024</v>
      </c>
      <c r="F644" s="129" t="s">
        <v>8</v>
      </c>
      <c r="G644" s="133"/>
      <c r="H644" s="144"/>
      <c r="I644" s="134"/>
      <c r="J644" s="151"/>
      <c r="K644" s="135"/>
      <c r="L644" s="158"/>
    </row>
    <row r="645" spans="1:12" x14ac:dyDescent="0.25">
      <c r="A645" s="6">
        <v>45358</v>
      </c>
      <c r="B645" s="7" t="str">
        <f t="shared" si="303"/>
        <v>S11 - 2024</v>
      </c>
      <c r="C645" s="7">
        <f t="shared" si="300"/>
        <v>3</v>
      </c>
      <c r="D645" s="7" t="str">
        <f t="shared" si="302"/>
        <v>T1 - 2024</v>
      </c>
      <c r="E645" s="7">
        <f t="shared" si="301"/>
        <v>2024</v>
      </c>
      <c r="F645" s="21" t="s">
        <v>4</v>
      </c>
      <c r="G645" s="76"/>
      <c r="H645" s="145"/>
      <c r="I645" s="77"/>
      <c r="J645" s="152"/>
      <c r="K645" s="87"/>
      <c r="L645" s="159"/>
    </row>
    <row r="646" spans="1:12" x14ac:dyDescent="0.25">
      <c r="A646" s="6">
        <v>45358</v>
      </c>
      <c r="B646" s="7" t="str">
        <f t="shared" si="303"/>
        <v>S11 - 2024</v>
      </c>
      <c r="C646" s="7">
        <f t="shared" si="300"/>
        <v>3</v>
      </c>
      <c r="D646" s="7" t="str">
        <f t="shared" si="302"/>
        <v>T1 - 2024</v>
      </c>
      <c r="E646" s="7">
        <f t="shared" si="301"/>
        <v>2024</v>
      </c>
      <c r="F646" s="8" t="s">
        <v>5</v>
      </c>
      <c r="G646" s="72"/>
      <c r="H646" s="146"/>
      <c r="I646" s="73"/>
      <c r="J646" s="153"/>
      <c r="K646" s="88"/>
      <c r="L646" s="160"/>
    </row>
    <row r="647" spans="1:12" x14ac:dyDescent="0.25">
      <c r="A647" s="6">
        <v>45358</v>
      </c>
      <c r="B647" s="7" t="str">
        <f t="shared" si="303"/>
        <v>S11 - 2024</v>
      </c>
      <c r="C647" s="7">
        <f t="shared" si="300"/>
        <v>3</v>
      </c>
      <c r="D647" s="7" t="str">
        <f t="shared" si="302"/>
        <v>T1 - 2024</v>
      </c>
      <c r="E647" s="7">
        <f t="shared" si="301"/>
        <v>2024</v>
      </c>
      <c r="F647" s="8" t="s">
        <v>6</v>
      </c>
      <c r="G647" s="72"/>
      <c r="H647" s="146"/>
      <c r="I647" s="73"/>
      <c r="J647" s="153"/>
      <c r="K647" s="88"/>
      <c r="L647" s="160"/>
    </row>
    <row r="648" spans="1:12" x14ac:dyDescent="0.25">
      <c r="A648" s="6">
        <v>45358</v>
      </c>
      <c r="B648" s="7" t="str">
        <f t="shared" si="303"/>
        <v>S11 - 2024</v>
      </c>
      <c r="C648" s="7">
        <f t="shared" si="300"/>
        <v>3</v>
      </c>
      <c r="D648" s="7" t="str">
        <f t="shared" si="302"/>
        <v>T1 - 2024</v>
      </c>
      <c r="E648" s="7">
        <f t="shared" si="301"/>
        <v>2024</v>
      </c>
      <c r="F648" s="8" t="s">
        <v>1</v>
      </c>
      <c r="G648" s="72"/>
      <c r="H648" s="146"/>
      <c r="I648" s="73"/>
      <c r="J648" s="153"/>
      <c r="K648" s="88"/>
      <c r="L648" s="160"/>
    </row>
    <row r="649" spans="1:12" x14ac:dyDescent="0.25">
      <c r="A649" s="9">
        <v>45358</v>
      </c>
      <c r="B649" s="10" t="str">
        <f t="shared" si="303"/>
        <v>S11 - 2024</v>
      </c>
      <c r="C649" s="10">
        <f t="shared" si="300"/>
        <v>3</v>
      </c>
      <c r="D649" s="10" t="str">
        <f t="shared" si="302"/>
        <v>T1 - 2024</v>
      </c>
      <c r="E649" s="10">
        <f t="shared" si="301"/>
        <v>2024</v>
      </c>
      <c r="F649" s="11" t="s">
        <v>14</v>
      </c>
      <c r="G649" s="80">
        <f>SUM(G641:G648)</f>
        <v>0</v>
      </c>
      <c r="H649" s="147"/>
      <c r="I649" s="83">
        <f t="shared" ref="I649" si="304">SUM(I641:I648)</f>
        <v>0</v>
      </c>
      <c r="J649" s="154"/>
      <c r="K649" s="89">
        <f t="shared" ref="K649" si="305">SUM(K641:K648)</f>
        <v>0</v>
      </c>
      <c r="L649" s="161"/>
    </row>
    <row r="650" spans="1:12" x14ac:dyDescent="0.25">
      <c r="A650" s="4">
        <v>45359</v>
      </c>
      <c r="B650" s="5" t="str">
        <f t="shared" si="303"/>
        <v>S11 - 2024</v>
      </c>
      <c r="C650" s="5">
        <f t="shared" ref="C650:C658" si="306">MONTH(A650)</f>
        <v>3</v>
      </c>
      <c r="D650" s="5" t="str">
        <f t="shared" si="302"/>
        <v>T1 - 2024</v>
      </c>
      <c r="E650" s="5">
        <f>YEAR(A650)</f>
        <v>2024</v>
      </c>
      <c r="F650" s="14" t="s">
        <v>2</v>
      </c>
      <c r="G650" s="79"/>
      <c r="H650" s="141"/>
      <c r="I650" s="82"/>
      <c r="J650" s="148"/>
      <c r="K650" s="85"/>
      <c r="L650" s="155"/>
    </row>
    <row r="651" spans="1:12" x14ac:dyDescent="0.25">
      <c r="A651" s="6">
        <v>45359</v>
      </c>
      <c r="B651" s="7" t="str">
        <f t="shared" si="303"/>
        <v>S11 - 2024</v>
      </c>
      <c r="C651" s="7">
        <f t="shared" si="306"/>
        <v>3</v>
      </c>
      <c r="D651" s="7" t="str">
        <f t="shared" si="302"/>
        <v>T1 - 2024</v>
      </c>
      <c r="E651" s="7">
        <f t="shared" ref="E651:E658" si="307">YEAR(A651)</f>
        <v>2024</v>
      </c>
      <c r="F651" s="19" t="s">
        <v>3</v>
      </c>
      <c r="G651" s="74"/>
      <c r="H651" s="142"/>
      <c r="I651" s="75"/>
      <c r="J651" s="149"/>
      <c r="K651" s="86"/>
      <c r="L651" s="156"/>
    </row>
    <row r="652" spans="1:12" x14ac:dyDescent="0.25">
      <c r="A652" s="6">
        <v>45359</v>
      </c>
      <c r="B652" s="7" t="str">
        <f t="shared" si="303"/>
        <v>S11 - 2024</v>
      </c>
      <c r="C652" s="7">
        <f t="shared" si="306"/>
        <v>3</v>
      </c>
      <c r="D652" s="7" t="str">
        <f t="shared" si="302"/>
        <v>T1 - 2024</v>
      </c>
      <c r="E652" s="7">
        <f t="shared" si="307"/>
        <v>2024</v>
      </c>
      <c r="F652" s="128" t="s">
        <v>7</v>
      </c>
      <c r="G652" s="130"/>
      <c r="H652" s="143"/>
      <c r="I652" s="131"/>
      <c r="J652" s="150"/>
      <c r="K652" s="132"/>
      <c r="L652" s="157"/>
    </row>
    <row r="653" spans="1:12" x14ac:dyDescent="0.25">
      <c r="A653" s="6">
        <v>45359</v>
      </c>
      <c r="B653" s="7" t="str">
        <f t="shared" si="303"/>
        <v>S11 - 2024</v>
      </c>
      <c r="C653" s="7">
        <f t="shared" si="306"/>
        <v>3</v>
      </c>
      <c r="D653" s="7" t="str">
        <f t="shared" si="302"/>
        <v>T1 - 2024</v>
      </c>
      <c r="E653" s="7">
        <f t="shared" si="307"/>
        <v>2024</v>
      </c>
      <c r="F653" s="129" t="s">
        <v>8</v>
      </c>
      <c r="G653" s="133"/>
      <c r="H653" s="144"/>
      <c r="I653" s="134"/>
      <c r="J653" s="151"/>
      <c r="K653" s="135"/>
      <c r="L653" s="158"/>
    </row>
    <row r="654" spans="1:12" x14ac:dyDescent="0.25">
      <c r="A654" s="6">
        <v>45359</v>
      </c>
      <c r="B654" s="7" t="str">
        <f t="shared" si="303"/>
        <v>S11 - 2024</v>
      </c>
      <c r="C654" s="7">
        <f t="shared" si="306"/>
        <v>3</v>
      </c>
      <c r="D654" s="7" t="str">
        <f t="shared" si="302"/>
        <v>T1 - 2024</v>
      </c>
      <c r="E654" s="7">
        <f t="shared" si="307"/>
        <v>2024</v>
      </c>
      <c r="F654" s="21" t="s">
        <v>4</v>
      </c>
      <c r="G654" s="76"/>
      <c r="H654" s="145"/>
      <c r="I654" s="77"/>
      <c r="J654" s="152"/>
      <c r="K654" s="87"/>
      <c r="L654" s="159"/>
    </row>
    <row r="655" spans="1:12" x14ac:dyDescent="0.25">
      <c r="A655" s="6">
        <v>45359</v>
      </c>
      <c r="B655" s="7" t="str">
        <f t="shared" si="303"/>
        <v>S11 - 2024</v>
      </c>
      <c r="C655" s="7">
        <f t="shared" si="306"/>
        <v>3</v>
      </c>
      <c r="D655" s="7" t="str">
        <f t="shared" si="302"/>
        <v>T1 - 2024</v>
      </c>
      <c r="E655" s="7">
        <f t="shared" si="307"/>
        <v>2024</v>
      </c>
      <c r="F655" s="8" t="s">
        <v>5</v>
      </c>
      <c r="G655" s="72"/>
      <c r="H655" s="146"/>
      <c r="I655" s="73"/>
      <c r="J655" s="153"/>
      <c r="K655" s="88"/>
      <c r="L655" s="160"/>
    </row>
    <row r="656" spans="1:12" x14ac:dyDescent="0.25">
      <c r="A656" s="6">
        <v>45359</v>
      </c>
      <c r="B656" s="7" t="str">
        <f t="shared" si="303"/>
        <v>S11 - 2024</v>
      </c>
      <c r="C656" s="7">
        <f t="shared" si="306"/>
        <v>3</v>
      </c>
      <c r="D656" s="7" t="str">
        <f t="shared" si="302"/>
        <v>T1 - 2024</v>
      </c>
      <c r="E656" s="7">
        <f t="shared" si="307"/>
        <v>2024</v>
      </c>
      <c r="F656" s="8" t="s">
        <v>6</v>
      </c>
      <c r="G656" s="72"/>
      <c r="H656" s="146"/>
      <c r="I656" s="73"/>
      <c r="J656" s="153"/>
      <c r="K656" s="88"/>
      <c r="L656" s="160"/>
    </row>
    <row r="657" spans="1:12" x14ac:dyDescent="0.25">
      <c r="A657" s="6">
        <v>45359</v>
      </c>
      <c r="B657" s="7" t="str">
        <f t="shared" si="303"/>
        <v>S11 - 2024</v>
      </c>
      <c r="C657" s="7">
        <f t="shared" si="306"/>
        <v>3</v>
      </c>
      <c r="D657" s="7" t="str">
        <f t="shared" si="302"/>
        <v>T1 - 2024</v>
      </c>
      <c r="E657" s="7">
        <f t="shared" si="307"/>
        <v>2024</v>
      </c>
      <c r="F657" s="8" t="s">
        <v>1</v>
      </c>
      <c r="G657" s="72"/>
      <c r="H657" s="146"/>
      <c r="I657" s="73"/>
      <c r="J657" s="153"/>
      <c r="K657" s="88"/>
      <c r="L657" s="160"/>
    </row>
    <row r="658" spans="1:12" x14ac:dyDescent="0.25">
      <c r="A658" s="9">
        <v>45359</v>
      </c>
      <c r="B658" s="10" t="str">
        <f t="shared" si="303"/>
        <v>S11 - 2024</v>
      </c>
      <c r="C658" s="10">
        <f t="shared" si="306"/>
        <v>3</v>
      </c>
      <c r="D658" s="10" t="str">
        <f t="shared" si="302"/>
        <v>T1 - 2024</v>
      </c>
      <c r="E658" s="10">
        <f t="shared" si="307"/>
        <v>2024</v>
      </c>
      <c r="F658" s="11" t="s">
        <v>14</v>
      </c>
      <c r="G658" s="80">
        <f>SUM(G650:G657)</f>
        <v>0</v>
      </c>
      <c r="H658" s="147"/>
      <c r="I658" s="83">
        <f t="shared" ref="I658" si="308">SUM(I650:I657)</f>
        <v>0</v>
      </c>
      <c r="J658" s="154"/>
      <c r="K658" s="89">
        <f t="shared" ref="K658" si="309">SUM(K650:K657)</f>
        <v>0</v>
      </c>
      <c r="L658" s="161"/>
    </row>
    <row r="659" spans="1:12" x14ac:dyDescent="0.25">
      <c r="A659" s="4">
        <v>45360</v>
      </c>
      <c r="B659" s="5" t="str">
        <f t="shared" si="303"/>
        <v>S11 - 2024</v>
      </c>
      <c r="C659" s="5">
        <f t="shared" ref="C659:C667" si="310">MONTH(A659)</f>
        <v>3</v>
      </c>
      <c r="D659" s="5" t="str">
        <f t="shared" si="302"/>
        <v>T1 - 2024</v>
      </c>
      <c r="E659" s="5">
        <f>YEAR(A659)</f>
        <v>2024</v>
      </c>
      <c r="F659" s="14" t="s">
        <v>2</v>
      </c>
      <c r="G659" s="79"/>
      <c r="H659" s="141"/>
      <c r="I659" s="82"/>
      <c r="J659" s="148"/>
      <c r="K659" s="85"/>
      <c r="L659" s="155"/>
    </row>
    <row r="660" spans="1:12" x14ac:dyDescent="0.25">
      <c r="A660" s="6">
        <v>45360</v>
      </c>
      <c r="B660" s="7" t="str">
        <f t="shared" si="303"/>
        <v>S11 - 2024</v>
      </c>
      <c r="C660" s="7">
        <f t="shared" si="310"/>
        <v>3</v>
      </c>
      <c r="D660" s="7" t="str">
        <f t="shared" si="302"/>
        <v>T1 - 2024</v>
      </c>
      <c r="E660" s="7">
        <f t="shared" ref="E660:E667" si="311">YEAR(A660)</f>
        <v>2024</v>
      </c>
      <c r="F660" s="19" t="s">
        <v>3</v>
      </c>
      <c r="G660" s="74"/>
      <c r="H660" s="142"/>
      <c r="I660" s="75"/>
      <c r="J660" s="149"/>
      <c r="K660" s="86"/>
      <c r="L660" s="156"/>
    </row>
    <row r="661" spans="1:12" x14ac:dyDescent="0.25">
      <c r="A661" s="6">
        <v>45360</v>
      </c>
      <c r="B661" s="7" t="str">
        <f t="shared" si="303"/>
        <v>S11 - 2024</v>
      </c>
      <c r="C661" s="7">
        <f t="shared" si="310"/>
        <v>3</v>
      </c>
      <c r="D661" s="7" t="str">
        <f t="shared" si="302"/>
        <v>T1 - 2024</v>
      </c>
      <c r="E661" s="7">
        <f t="shared" si="311"/>
        <v>2024</v>
      </c>
      <c r="F661" s="128" t="s">
        <v>7</v>
      </c>
      <c r="G661" s="130"/>
      <c r="H661" s="143"/>
      <c r="I661" s="131"/>
      <c r="J661" s="150"/>
      <c r="K661" s="132"/>
      <c r="L661" s="157"/>
    </row>
    <row r="662" spans="1:12" x14ac:dyDescent="0.25">
      <c r="A662" s="6">
        <v>45360</v>
      </c>
      <c r="B662" s="7" t="str">
        <f t="shared" si="303"/>
        <v>S11 - 2024</v>
      </c>
      <c r="C662" s="7">
        <f t="shared" si="310"/>
        <v>3</v>
      </c>
      <c r="D662" s="7" t="str">
        <f t="shared" si="302"/>
        <v>T1 - 2024</v>
      </c>
      <c r="E662" s="7">
        <f t="shared" si="311"/>
        <v>2024</v>
      </c>
      <c r="F662" s="129" t="s">
        <v>8</v>
      </c>
      <c r="G662" s="133"/>
      <c r="H662" s="144"/>
      <c r="I662" s="134"/>
      <c r="J662" s="151"/>
      <c r="K662" s="135"/>
      <c r="L662" s="158"/>
    </row>
    <row r="663" spans="1:12" x14ac:dyDescent="0.25">
      <c r="A663" s="6">
        <v>45360</v>
      </c>
      <c r="B663" s="7" t="str">
        <f t="shared" si="303"/>
        <v>S11 - 2024</v>
      </c>
      <c r="C663" s="7">
        <f t="shared" si="310"/>
        <v>3</v>
      </c>
      <c r="D663" s="7" t="str">
        <f t="shared" si="302"/>
        <v>T1 - 2024</v>
      </c>
      <c r="E663" s="7">
        <f t="shared" si="311"/>
        <v>2024</v>
      </c>
      <c r="F663" s="21" t="s">
        <v>4</v>
      </c>
      <c r="G663" s="76"/>
      <c r="H663" s="145"/>
      <c r="I663" s="77"/>
      <c r="J663" s="152"/>
      <c r="K663" s="87"/>
      <c r="L663" s="159"/>
    </row>
    <row r="664" spans="1:12" x14ac:dyDescent="0.25">
      <c r="A664" s="6">
        <v>45360</v>
      </c>
      <c r="B664" s="7" t="str">
        <f t="shared" si="303"/>
        <v>S11 - 2024</v>
      </c>
      <c r="C664" s="7">
        <f t="shared" si="310"/>
        <v>3</v>
      </c>
      <c r="D664" s="7" t="str">
        <f t="shared" si="302"/>
        <v>T1 - 2024</v>
      </c>
      <c r="E664" s="7">
        <f t="shared" si="311"/>
        <v>2024</v>
      </c>
      <c r="F664" s="8" t="s">
        <v>5</v>
      </c>
      <c r="G664" s="72"/>
      <c r="H664" s="146"/>
      <c r="I664" s="73"/>
      <c r="J664" s="153"/>
      <c r="K664" s="88"/>
      <c r="L664" s="160"/>
    </row>
    <row r="665" spans="1:12" x14ac:dyDescent="0.25">
      <c r="A665" s="6">
        <v>45360</v>
      </c>
      <c r="B665" s="7" t="str">
        <f t="shared" si="303"/>
        <v>S11 - 2024</v>
      </c>
      <c r="C665" s="7">
        <f t="shared" si="310"/>
        <v>3</v>
      </c>
      <c r="D665" s="7" t="str">
        <f t="shared" si="302"/>
        <v>T1 - 2024</v>
      </c>
      <c r="E665" s="7">
        <f t="shared" si="311"/>
        <v>2024</v>
      </c>
      <c r="F665" s="8" t="s">
        <v>6</v>
      </c>
      <c r="G665" s="72"/>
      <c r="H665" s="146"/>
      <c r="I665" s="73"/>
      <c r="J665" s="153"/>
      <c r="K665" s="88"/>
      <c r="L665" s="160"/>
    </row>
    <row r="666" spans="1:12" x14ac:dyDescent="0.25">
      <c r="A666" s="6">
        <v>45360</v>
      </c>
      <c r="B666" s="7" t="str">
        <f t="shared" si="303"/>
        <v>S11 - 2024</v>
      </c>
      <c r="C666" s="7">
        <f t="shared" si="310"/>
        <v>3</v>
      </c>
      <c r="D666" s="7" t="str">
        <f t="shared" si="302"/>
        <v>T1 - 2024</v>
      </c>
      <c r="E666" s="7">
        <f t="shared" si="311"/>
        <v>2024</v>
      </c>
      <c r="F666" s="8" t="s">
        <v>1</v>
      </c>
      <c r="G666" s="72"/>
      <c r="H666" s="146"/>
      <c r="I666" s="73"/>
      <c r="J666" s="153"/>
      <c r="K666" s="88"/>
      <c r="L666" s="160"/>
    </row>
    <row r="667" spans="1:12" x14ac:dyDescent="0.25">
      <c r="A667" s="9">
        <v>45360</v>
      </c>
      <c r="B667" s="10" t="str">
        <f t="shared" si="303"/>
        <v>S11 - 2024</v>
      </c>
      <c r="C667" s="10">
        <f t="shared" si="310"/>
        <v>3</v>
      </c>
      <c r="D667" s="10" t="str">
        <f t="shared" si="302"/>
        <v>T1 - 2024</v>
      </c>
      <c r="E667" s="10">
        <f t="shared" si="311"/>
        <v>2024</v>
      </c>
      <c r="F667" s="11" t="s">
        <v>14</v>
      </c>
      <c r="G667" s="80">
        <f>SUM(G659:G666)</f>
        <v>0</v>
      </c>
      <c r="H667" s="147"/>
      <c r="I667" s="83">
        <f t="shared" ref="I667" si="312">SUM(I659:I666)</f>
        <v>0</v>
      </c>
      <c r="J667" s="154"/>
      <c r="K667" s="89">
        <f t="shared" ref="K667" si="313">SUM(K659:K666)</f>
        <v>0</v>
      </c>
      <c r="L667" s="161"/>
    </row>
    <row r="668" spans="1:12" x14ac:dyDescent="0.25">
      <c r="A668" s="4">
        <v>45361</v>
      </c>
      <c r="B668" s="5" t="str">
        <f t="shared" si="303"/>
        <v>S11 - 2024</v>
      </c>
      <c r="C668" s="5">
        <f t="shared" ref="C668:C676" si="314">MONTH(A668)</f>
        <v>3</v>
      </c>
      <c r="D668" s="5" t="str">
        <f t="shared" si="302"/>
        <v>T1 - 2024</v>
      </c>
      <c r="E668" s="5">
        <f>YEAR(A668)</f>
        <v>2024</v>
      </c>
      <c r="F668" s="14" t="s">
        <v>2</v>
      </c>
      <c r="G668" s="79"/>
      <c r="H668" s="141"/>
      <c r="I668" s="82"/>
      <c r="J668" s="148"/>
      <c r="K668" s="85"/>
      <c r="L668" s="155"/>
    </row>
    <row r="669" spans="1:12" x14ac:dyDescent="0.25">
      <c r="A669" s="6">
        <v>45361</v>
      </c>
      <c r="B669" s="7" t="str">
        <f t="shared" si="303"/>
        <v>S11 - 2024</v>
      </c>
      <c r="C669" s="7">
        <f t="shared" si="314"/>
        <v>3</v>
      </c>
      <c r="D669" s="7" t="str">
        <f t="shared" si="302"/>
        <v>T1 - 2024</v>
      </c>
      <c r="E669" s="7">
        <f t="shared" ref="E669:E676" si="315">YEAR(A669)</f>
        <v>2024</v>
      </c>
      <c r="F669" s="19" t="s">
        <v>3</v>
      </c>
      <c r="G669" s="74"/>
      <c r="H669" s="142"/>
      <c r="I669" s="75"/>
      <c r="J669" s="149"/>
      <c r="K669" s="86"/>
      <c r="L669" s="156"/>
    </row>
    <row r="670" spans="1:12" x14ac:dyDescent="0.25">
      <c r="A670" s="6">
        <v>45361</v>
      </c>
      <c r="B670" s="7" t="str">
        <f t="shared" si="303"/>
        <v>S11 - 2024</v>
      </c>
      <c r="C670" s="7">
        <f t="shared" si="314"/>
        <v>3</v>
      </c>
      <c r="D670" s="7" t="str">
        <f t="shared" si="302"/>
        <v>T1 - 2024</v>
      </c>
      <c r="E670" s="7">
        <f t="shared" si="315"/>
        <v>2024</v>
      </c>
      <c r="F670" s="128" t="s">
        <v>7</v>
      </c>
      <c r="G670" s="130"/>
      <c r="H670" s="143"/>
      <c r="I670" s="131"/>
      <c r="J670" s="150"/>
      <c r="K670" s="132"/>
      <c r="L670" s="157"/>
    </row>
    <row r="671" spans="1:12" x14ac:dyDescent="0.25">
      <c r="A671" s="6">
        <v>45361</v>
      </c>
      <c r="B671" s="7" t="str">
        <f t="shared" si="303"/>
        <v>S11 - 2024</v>
      </c>
      <c r="C671" s="7">
        <f t="shared" si="314"/>
        <v>3</v>
      </c>
      <c r="D671" s="7" t="str">
        <f t="shared" si="302"/>
        <v>T1 - 2024</v>
      </c>
      <c r="E671" s="7">
        <f t="shared" si="315"/>
        <v>2024</v>
      </c>
      <c r="F671" s="129" t="s">
        <v>8</v>
      </c>
      <c r="G671" s="133"/>
      <c r="H671" s="144"/>
      <c r="I671" s="134"/>
      <c r="J671" s="151"/>
      <c r="K671" s="135"/>
      <c r="L671" s="158"/>
    </row>
    <row r="672" spans="1:12" x14ac:dyDescent="0.25">
      <c r="A672" s="6">
        <v>45361</v>
      </c>
      <c r="B672" s="7" t="str">
        <f t="shared" si="303"/>
        <v>S11 - 2024</v>
      </c>
      <c r="C672" s="7">
        <f t="shared" si="314"/>
        <v>3</v>
      </c>
      <c r="D672" s="7" t="str">
        <f t="shared" si="302"/>
        <v>T1 - 2024</v>
      </c>
      <c r="E672" s="7">
        <f t="shared" si="315"/>
        <v>2024</v>
      </c>
      <c r="F672" s="21" t="s">
        <v>4</v>
      </c>
      <c r="G672" s="76"/>
      <c r="H672" s="145"/>
      <c r="I672" s="77"/>
      <c r="J672" s="152"/>
      <c r="K672" s="87"/>
      <c r="L672" s="159"/>
    </row>
    <row r="673" spans="1:12" x14ac:dyDescent="0.25">
      <c r="A673" s="6">
        <v>45361</v>
      </c>
      <c r="B673" s="7" t="str">
        <f t="shared" si="303"/>
        <v>S11 - 2024</v>
      </c>
      <c r="C673" s="7">
        <f t="shared" si="314"/>
        <v>3</v>
      </c>
      <c r="D673" s="7" t="str">
        <f t="shared" si="302"/>
        <v>T1 - 2024</v>
      </c>
      <c r="E673" s="7">
        <f t="shared" si="315"/>
        <v>2024</v>
      </c>
      <c r="F673" s="8" t="s">
        <v>5</v>
      </c>
      <c r="G673" s="72"/>
      <c r="H673" s="146"/>
      <c r="I673" s="73"/>
      <c r="J673" s="153"/>
      <c r="K673" s="88"/>
      <c r="L673" s="160"/>
    </row>
    <row r="674" spans="1:12" x14ac:dyDescent="0.25">
      <c r="A674" s="6">
        <v>45361</v>
      </c>
      <c r="B674" s="7" t="str">
        <f t="shared" si="303"/>
        <v>S11 - 2024</v>
      </c>
      <c r="C674" s="7">
        <f t="shared" si="314"/>
        <v>3</v>
      </c>
      <c r="D674" s="7" t="str">
        <f t="shared" si="302"/>
        <v>T1 - 2024</v>
      </c>
      <c r="E674" s="7">
        <f t="shared" si="315"/>
        <v>2024</v>
      </c>
      <c r="F674" s="8" t="s">
        <v>6</v>
      </c>
      <c r="G674" s="72"/>
      <c r="H674" s="146"/>
      <c r="I674" s="73"/>
      <c r="J674" s="153"/>
      <c r="K674" s="88"/>
      <c r="L674" s="160"/>
    </row>
    <row r="675" spans="1:12" x14ac:dyDescent="0.25">
      <c r="A675" s="6">
        <v>45361</v>
      </c>
      <c r="B675" s="7" t="str">
        <f t="shared" si="303"/>
        <v>S11 - 2024</v>
      </c>
      <c r="C675" s="7">
        <f t="shared" si="314"/>
        <v>3</v>
      </c>
      <c r="D675" s="7" t="str">
        <f t="shared" si="302"/>
        <v>T1 - 2024</v>
      </c>
      <c r="E675" s="7">
        <f t="shared" si="315"/>
        <v>2024</v>
      </c>
      <c r="F675" s="8" t="s">
        <v>1</v>
      </c>
      <c r="G675" s="72"/>
      <c r="H675" s="146"/>
      <c r="I675" s="73"/>
      <c r="J675" s="153"/>
      <c r="K675" s="88"/>
      <c r="L675" s="160"/>
    </row>
    <row r="676" spans="1:12" x14ac:dyDescent="0.25">
      <c r="A676" s="9">
        <v>45361</v>
      </c>
      <c r="B676" s="10" t="str">
        <f t="shared" si="303"/>
        <v>S11 - 2024</v>
      </c>
      <c r="C676" s="10">
        <f t="shared" si="314"/>
        <v>3</v>
      </c>
      <c r="D676" s="10" t="str">
        <f t="shared" si="302"/>
        <v>T1 - 2024</v>
      </c>
      <c r="E676" s="10">
        <f t="shared" si="315"/>
        <v>2024</v>
      </c>
      <c r="F676" s="11" t="s">
        <v>14</v>
      </c>
      <c r="G676" s="80">
        <f>SUM(G668:G675)</f>
        <v>0</v>
      </c>
      <c r="H676" s="147"/>
      <c r="I676" s="83">
        <f t="shared" ref="I676" si="316">SUM(I668:I675)</f>
        <v>0</v>
      </c>
      <c r="J676" s="154"/>
      <c r="K676" s="89">
        <f t="shared" ref="K676" si="317">SUM(K668:K675)</f>
        <v>0</v>
      </c>
      <c r="L676" s="161"/>
    </row>
    <row r="677" spans="1:12" x14ac:dyDescent="0.25">
      <c r="A677" s="4">
        <v>45362</v>
      </c>
      <c r="B677" s="5" t="str">
        <f t="shared" si="303"/>
        <v>S11 - 2024</v>
      </c>
      <c r="C677" s="5">
        <f t="shared" ref="C677:C685" si="318">MONTH(A677)</f>
        <v>3</v>
      </c>
      <c r="D677" s="5" t="str">
        <f t="shared" si="302"/>
        <v>T1 - 2024</v>
      </c>
      <c r="E677" s="5">
        <f>YEAR(A677)</f>
        <v>2024</v>
      </c>
      <c r="F677" s="14" t="s">
        <v>2</v>
      </c>
      <c r="G677" s="79"/>
      <c r="H677" s="141"/>
      <c r="I677" s="82"/>
      <c r="J677" s="148"/>
      <c r="K677" s="85"/>
      <c r="L677" s="155"/>
    </row>
    <row r="678" spans="1:12" x14ac:dyDescent="0.25">
      <c r="A678" s="6">
        <v>45362</v>
      </c>
      <c r="B678" s="7" t="str">
        <f t="shared" si="303"/>
        <v>S11 - 2024</v>
      </c>
      <c r="C678" s="7">
        <f t="shared" si="318"/>
        <v>3</v>
      </c>
      <c r="D678" s="7" t="str">
        <f t="shared" si="302"/>
        <v>T1 - 2024</v>
      </c>
      <c r="E678" s="7">
        <f t="shared" ref="E678:E685" si="319">YEAR(A678)</f>
        <v>2024</v>
      </c>
      <c r="F678" s="19" t="s">
        <v>3</v>
      </c>
      <c r="G678" s="74"/>
      <c r="H678" s="142"/>
      <c r="I678" s="75"/>
      <c r="J678" s="149"/>
      <c r="K678" s="86"/>
      <c r="L678" s="156"/>
    </row>
    <row r="679" spans="1:12" x14ac:dyDescent="0.25">
      <c r="A679" s="6">
        <v>45362</v>
      </c>
      <c r="B679" s="7" t="str">
        <f t="shared" si="303"/>
        <v>S11 - 2024</v>
      </c>
      <c r="C679" s="7">
        <f t="shared" si="318"/>
        <v>3</v>
      </c>
      <c r="D679" s="7" t="str">
        <f t="shared" si="302"/>
        <v>T1 - 2024</v>
      </c>
      <c r="E679" s="7">
        <f t="shared" si="319"/>
        <v>2024</v>
      </c>
      <c r="F679" s="128" t="s">
        <v>7</v>
      </c>
      <c r="G679" s="130"/>
      <c r="H679" s="143"/>
      <c r="I679" s="131"/>
      <c r="J679" s="150"/>
      <c r="K679" s="132"/>
      <c r="L679" s="157"/>
    </row>
    <row r="680" spans="1:12" x14ac:dyDescent="0.25">
      <c r="A680" s="6">
        <v>45362</v>
      </c>
      <c r="B680" s="7" t="str">
        <f t="shared" si="303"/>
        <v>S11 - 2024</v>
      </c>
      <c r="C680" s="7">
        <f t="shared" si="318"/>
        <v>3</v>
      </c>
      <c r="D680" s="7" t="str">
        <f t="shared" si="302"/>
        <v>T1 - 2024</v>
      </c>
      <c r="E680" s="7">
        <f t="shared" si="319"/>
        <v>2024</v>
      </c>
      <c r="F680" s="129" t="s">
        <v>8</v>
      </c>
      <c r="G680" s="133"/>
      <c r="H680" s="144"/>
      <c r="I680" s="134"/>
      <c r="J680" s="151"/>
      <c r="K680" s="135"/>
      <c r="L680" s="158"/>
    </row>
    <row r="681" spans="1:12" x14ac:dyDescent="0.25">
      <c r="A681" s="6">
        <v>45362</v>
      </c>
      <c r="B681" s="7" t="str">
        <f t="shared" si="303"/>
        <v>S11 - 2024</v>
      </c>
      <c r="C681" s="7">
        <f t="shared" si="318"/>
        <v>3</v>
      </c>
      <c r="D681" s="7" t="str">
        <f t="shared" si="302"/>
        <v>T1 - 2024</v>
      </c>
      <c r="E681" s="7">
        <f t="shared" si="319"/>
        <v>2024</v>
      </c>
      <c r="F681" s="21" t="s">
        <v>4</v>
      </c>
      <c r="G681" s="76"/>
      <c r="H681" s="145"/>
      <c r="I681" s="77"/>
      <c r="J681" s="152"/>
      <c r="K681" s="87"/>
      <c r="L681" s="159"/>
    </row>
    <row r="682" spans="1:12" x14ac:dyDescent="0.25">
      <c r="A682" s="6">
        <v>45362</v>
      </c>
      <c r="B682" s="7" t="str">
        <f t="shared" si="303"/>
        <v>S11 - 2024</v>
      </c>
      <c r="C682" s="7">
        <f t="shared" si="318"/>
        <v>3</v>
      </c>
      <c r="D682" s="7" t="str">
        <f t="shared" si="302"/>
        <v>T1 - 2024</v>
      </c>
      <c r="E682" s="7">
        <f t="shared" si="319"/>
        <v>2024</v>
      </c>
      <c r="F682" s="8" t="s">
        <v>5</v>
      </c>
      <c r="G682" s="72"/>
      <c r="H682" s="146"/>
      <c r="I682" s="73"/>
      <c r="J682" s="153"/>
      <c r="K682" s="88"/>
      <c r="L682" s="160"/>
    </row>
    <row r="683" spans="1:12" x14ac:dyDescent="0.25">
      <c r="A683" s="6">
        <v>45362</v>
      </c>
      <c r="B683" s="7" t="str">
        <f t="shared" si="303"/>
        <v>S11 - 2024</v>
      </c>
      <c r="C683" s="7">
        <f t="shared" si="318"/>
        <v>3</v>
      </c>
      <c r="D683" s="7" t="str">
        <f t="shared" si="302"/>
        <v>T1 - 2024</v>
      </c>
      <c r="E683" s="7">
        <f t="shared" si="319"/>
        <v>2024</v>
      </c>
      <c r="F683" s="8" t="s">
        <v>6</v>
      </c>
      <c r="G683" s="72"/>
      <c r="H683" s="146"/>
      <c r="I683" s="73"/>
      <c r="J683" s="153"/>
      <c r="K683" s="88"/>
      <c r="L683" s="160"/>
    </row>
    <row r="684" spans="1:12" x14ac:dyDescent="0.25">
      <c r="A684" s="6">
        <v>45362</v>
      </c>
      <c r="B684" s="7" t="str">
        <f t="shared" si="303"/>
        <v>S11 - 2024</v>
      </c>
      <c r="C684" s="7">
        <f t="shared" si="318"/>
        <v>3</v>
      </c>
      <c r="D684" s="7" t="str">
        <f t="shared" si="302"/>
        <v>T1 - 2024</v>
      </c>
      <c r="E684" s="7">
        <f t="shared" si="319"/>
        <v>2024</v>
      </c>
      <c r="F684" s="8" t="s">
        <v>1</v>
      </c>
      <c r="G684" s="72"/>
      <c r="H684" s="146"/>
      <c r="I684" s="73"/>
      <c r="J684" s="153"/>
      <c r="K684" s="88"/>
      <c r="L684" s="160"/>
    </row>
    <row r="685" spans="1:12" x14ac:dyDescent="0.25">
      <c r="A685" s="9">
        <v>45362</v>
      </c>
      <c r="B685" s="10" t="str">
        <f t="shared" si="303"/>
        <v>S11 - 2024</v>
      </c>
      <c r="C685" s="10">
        <f t="shared" si="318"/>
        <v>3</v>
      </c>
      <c r="D685" s="10" t="str">
        <f t="shared" si="302"/>
        <v>T1 - 2024</v>
      </c>
      <c r="E685" s="10">
        <f t="shared" si="319"/>
        <v>2024</v>
      </c>
      <c r="F685" s="11" t="s">
        <v>14</v>
      </c>
      <c r="G685" s="80">
        <f>SUM(G677:G684)</f>
        <v>0</v>
      </c>
      <c r="H685" s="147"/>
      <c r="I685" s="83">
        <f t="shared" ref="I685" si="320">SUM(I677:I684)</f>
        <v>0</v>
      </c>
      <c r="J685" s="154"/>
      <c r="K685" s="89">
        <f t="shared" ref="K685" si="321">SUM(K677:K684)</f>
        <v>0</v>
      </c>
      <c r="L685" s="161"/>
    </row>
    <row r="686" spans="1:12" x14ac:dyDescent="0.25">
      <c r="A686" s="4">
        <v>45363</v>
      </c>
      <c r="B686" s="5" t="str">
        <f t="shared" si="303"/>
        <v>S11 - 2024</v>
      </c>
      <c r="C686" s="5">
        <f t="shared" ref="C686:C694" si="322">MONTH(A686)</f>
        <v>3</v>
      </c>
      <c r="D686" s="5" t="str">
        <f t="shared" si="302"/>
        <v>T1 - 2024</v>
      </c>
      <c r="E686" s="5">
        <f>YEAR(A686)</f>
        <v>2024</v>
      </c>
      <c r="F686" s="14" t="s">
        <v>2</v>
      </c>
      <c r="G686" s="79"/>
      <c r="H686" s="141"/>
      <c r="I686" s="82"/>
      <c r="J686" s="148"/>
      <c r="K686" s="85"/>
      <c r="L686" s="155"/>
    </row>
    <row r="687" spans="1:12" x14ac:dyDescent="0.25">
      <c r="A687" s="6">
        <v>45363</v>
      </c>
      <c r="B687" s="7" t="str">
        <f t="shared" si="303"/>
        <v>S11 - 2024</v>
      </c>
      <c r="C687" s="7">
        <f t="shared" si="322"/>
        <v>3</v>
      </c>
      <c r="D687" s="7" t="str">
        <f t="shared" si="302"/>
        <v>T1 - 2024</v>
      </c>
      <c r="E687" s="7">
        <f t="shared" ref="E687:E694" si="323">YEAR(A687)</f>
        <v>2024</v>
      </c>
      <c r="F687" s="19" t="s">
        <v>3</v>
      </c>
      <c r="G687" s="74"/>
      <c r="H687" s="142"/>
      <c r="I687" s="75"/>
      <c r="J687" s="149"/>
      <c r="K687" s="86"/>
      <c r="L687" s="156"/>
    </row>
    <row r="688" spans="1:12" x14ac:dyDescent="0.25">
      <c r="A688" s="6">
        <v>45363</v>
      </c>
      <c r="B688" s="7" t="str">
        <f t="shared" si="303"/>
        <v>S11 - 2024</v>
      </c>
      <c r="C688" s="7">
        <f t="shared" si="322"/>
        <v>3</v>
      </c>
      <c r="D688" s="7" t="str">
        <f t="shared" si="302"/>
        <v>T1 - 2024</v>
      </c>
      <c r="E688" s="7">
        <f t="shared" si="323"/>
        <v>2024</v>
      </c>
      <c r="F688" s="128" t="s">
        <v>7</v>
      </c>
      <c r="G688" s="130"/>
      <c r="H688" s="143"/>
      <c r="I688" s="131"/>
      <c r="J688" s="150"/>
      <c r="K688" s="132"/>
      <c r="L688" s="157"/>
    </row>
    <row r="689" spans="1:12" x14ac:dyDescent="0.25">
      <c r="A689" s="6">
        <v>45363</v>
      </c>
      <c r="B689" s="7" t="str">
        <f t="shared" si="303"/>
        <v>S11 - 2024</v>
      </c>
      <c r="C689" s="7">
        <f t="shared" si="322"/>
        <v>3</v>
      </c>
      <c r="D689" s="7" t="str">
        <f t="shared" si="302"/>
        <v>T1 - 2024</v>
      </c>
      <c r="E689" s="7">
        <f t="shared" si="323"/>
        <v>2024</v>
      </c>
      <c r="F689" s="129" t="s">
        <v>8</v>
      </c>
      <c r="G689" s="133"/>
      <c r="H689" s="144"/>
      <c r="I689" s="134"/>
      <c r="J689" s="151"/>
      <c r="K689" s="135"/>
      <c r="L689" s="158"/>
    </row>
    <row r="690" spans="1:12" x14ac:dyDescent="0.25">
      <c r="A690" s="6">
        <v>45363</v>
      </c>
      <c r="B690" s="7" t="str">
        <f t="shared" si="303"/>
        <v>S11 - 2024</v>
      </c>
      <c r="C690" s="7">
        <f t="shared" si="322"/>
        <v>3</v>
      </c>
      <c r="D690" s="7" t="str">
        <f t="shared" si="302"/>
        <v>T1 - 2024</v>
      </c>
      <c r="E690" s="7">
        <f t="shared" si="323"/>
        <v>2024</v>
      </c>
      <c r="F690" s="21" t="s">
        <v>4</v>
      </c>
      <c r="G690" s="76"/>
      <c r="H690" s="145"/>
      <c r="I690" s="77"/>
      <c r="J690" s="152"/>
      <c r="K690" s="87"/>
      <c r="L690" s="159"/>
    </row>
    <row r="691" spans="1:12" x14ac:dyDescent="0.25">
      <c r="A691" s="6">
        <v>45363</v>
      </c>
      <c r="B691" s="7" t="str">
        <f t="shared" si="303"/>
        <v>S11 - 2024</v>
      </c>
      <c r="C691" s="7">
        <f t="shared" si="322"/>
        <v>3</v>
      </c>
      <c r="D691" s="7" t="str">
        <f t="shared" si="302"/>
        <v>T1 - 2024</v>
      </c>
      <c r="E691" s="7">
        <f t="shared" si="323"/>
        <v>2024</v>
      </c>
      <c r="F691" s="8" t="s">
        <v>5</v>
      </c>
      <c r="G691" s="72"/>
      <c r="H691" s="146"/>
      <c r="I691" s="73"/>
      <c r="J691" s="153"/>
      <c r="K691" s="88"/>
      <c r="L691" s="160"/>
    </row>
    <row r="692" spans="1:12" x14ac:dyDescent="0.25">
      <c r="A692" s="6">
        <v>45363</v>
      </c>
      <c r="B692" s="7" t="str">
        <f t="shared" si="303"/>
        <v>S11 - 2024</v>
      </c>
      <c r="C692" s="7">
        <f t="shared" si="322"/>
        <v>3</v>
      </c>
      <c r="D692" s="7" t="str">
        <f t="shared" si="302"/>
        <v>T1 - 2024</v>
      </c>
      <c r="E692" s="7">
        <f t="shared" si="323"/>
        <v>2024</v>
      </c>
      <c r="F692" s="8" t="s">
        <v>6</v>
      </c>
      <c r="G692" s="72"/>
      <c r="H692" s="146"/>
      <c r="I692" s="73"/>
      <c r="J692" s="153"/>
      <c r="K692" s="88"/>
      <c r="L692" s="160"/>
    </row>
    <row r="693" spans="1:12" x14ac:dyDescent="0.25">
      <c r="A693" s="6">
        <v>45363</v>
      </c>
      <c r="B693" s="7" t="str">
        <f t="shared" si="303"/>
        <v>S11 - 2024</v>
      </c>
      <c r="C693" s="7">
        <f t="shared" si="322"/>
        <v>3</v>
      </c>
      <c r="D693" s="7" t="str">
        <f t="shared" si="302"/>
        <v>T1 - 2024</v>
      </c>
      <c r="E693" s="7">
        <f t="shared" si="323"/>
        <v>2024</v>
      </c>
      <c r="F693" s="8" t="s">
        <v>1</v>
      </c>
      <c r="G693" s="72"/>
      <c r="H693" s="146"/>
      <c r="I693" s="73"/>
      <c r="J693" s="153"/>
      <c r="K693" s="88"/>
      <c r="L693" s="160"/>
    </row>
    <row r="694" spans="1:12" x14ac:dyDescent="0.25">
      <c r="A694" s="9">
        <v>45363</v>
      </c>
      <c r="B694" s="10" t="str">
        <f t="shared" si="303"/>
        <v>S11 - 2024</v>
      </c>
      <c r="C694" s="10">
        <f t="shared" si="322"/>
        <v>3</v>
      </c>
      <c r="D694" s="10" t="str">
        <f t="shared" si="302"/>
        <v>T1 - 2024</v>
      </c>
      <c r="E694" s="10">
        <f t="shared" si="323"/>
        <v>2024</v>
      </c>
      <c r="F694" s="11" t="s">
        <v>14</v>
      </c>
      <c r="G694" s="80">
        <f>SUM(G686:G693)</f>
        <v>0</v>
      </c>
      <c r="H694" s="147"/>
      <c r="I694" s="83">
        <f t="shared" ref="I694" si="324">SUM(I686:I693)</f>
        <v>0</v>
      </c>
      <c r="J694" s="154"/>
      <c r="K694" s="89">
        <f t="shared" ref="K694" si="325">SUM(K686:K693)</f>
        <v>0</v>
      </c>
      <c r="L694" s="161"/>
    </row>
    <row r="695" spans="1:12" x14ac:dyDescent="0.25">
      <c r="A695" s="4">
        <v>45364</v>
      </c>
      <c r="B695" s="5" t="str">
        <f t="shared" si="303"/>
        <v>S12 - 2024</v>
      </c>
      <c r="C695" s="5">
        <f t="shared" ref="C695:C703" si="326">MONTH(A695)</f>
        <v>3</v>
      </c>
      <c r="D695" s="5" t="str">
        <f t="shared" si="302"/>
        <v>T1 - 2024</v>
      </c>
      <c r="E695" s="5">
        <f>YEAR(A695)</f>
        <v>2024</v>
      </c>
      <c r="F695" s="14" t="s">
        <v>2</v>
      </c>
      <c r="G695" s="79"/>
      <c r="H695" s="141"/>
      <c r="I695" s="82"/>
      <c r="J695" s="148"/>
      <c r="K695" s="85"/>
      <c r="L695" s="155"/>
    </row>
    <row r="696" spans="1:12" x14ac:dyDescent="0.25">
      <c r="A696" s="6">
        <v>45364</v>
      </c>
      <c r="B696" s="7" t="str">
        <f t="shared" si="303"/>
        <v>S12 - 2024</v>
      </c>
      <c r="C696" s="7">
        <f t="shared" si="326"/>
        <v>3</v>
      </c>
      <c r="D696" s="7" t="str">
        <f t="shared" si="302"/>
        <v>T1 - 2024</v>
      </c>
      <c r="E696" s="7">
        <f t="shared" ref="E696:E703" si="327">YEAR(A696)</f>
        <v>2024</v>
      </c>
      <c r="F696" s="19" t="s">
        <v>3</v>
      </c>
      <c r="G696" s="74"/>
      <c r="H696" s="142"/>
      <c r="I696" s="75"/>
      <c r="J696" s="149"/>
      <c r="K696" s="86"/>
      <c r="L696" s="156"/>
    </row>
    <row r="697" spans="1:12" x14ac:dyDescent="0.25">
      <c r="A697" s="6">
        <v>45364</v>
      </c>
      <c r="B697" s="7" t="str">
        <f t="shared" si="303"/>
        <v>S12 - 2024</v>
      </c>
      <c r="C697" s="7">
        <f t="shared" si="326"/>
        <v>3</v>
      </c>
      <c r="D697" s="7" t="str">
        <f t="shared" si="302"/>
        <v>T1 - 2024</v>
      </c>
      <c r="E697" s="7">
        <f t="shared" si="327"/>
        <v>2024</v>
      </c>
      <c r="F697" s="128" t="s">
        <v>7</v>
      </c>
      <c r="G697" s="130"/>
      <c r="H697" s="143"/>
      <c r="I697" s="131"/>
      <c r="J697" s="150"/>
      <c r="K697" s="132"/>
      <c r="L697" s="157"/>
    </row>
    <row r="698" spans="1:12" x14ac:dyDescent="0.25">
      <c r="A698" s="6">
        <v>45364</v>
      </c>
      <c r="B698" s="7" t="str">
        <f t="shared" si="303"/>
        <v>S12 - 2024</v>
      </c>
      <c r="C698" s="7">
        <f t="shared" si="326"/>
        <v>3</v>
      </c>
      <c r="D698" s="7" t="str">
        <f t="shared" si="302"/>
        <v>T1 - 2024</v>
      </c>
      <c r="E698" s="7">
        <f t="shared" si="327"/>
        <v>2024</v>
      </c>
      <c r="F698" s="129" t="s">
        <v>8</v>
      </c>
      <c r="G698" s="133"/>
      <c r="H698" s="144"/>
      <c r="I698" s="134"/>
      <c r="J698" s="151"/>
      <c r="K698" s="135"/>
      <c r="L698" s="158"/>
    </row>
    <row r="699" spans="1:12" x14ac:dyDescent="0.25">
      <c r="A699" s="6">
        <v>45364</v>
      </c>
      <c r="B699" s="7" t="str">
        <f t="shared" si="303"/>
        <v>S12 - 2024</v>
      </c>
      <c r="C699" s="7">
        <f t="shared" si="326"/>
        <v>3</v>
      </c>
      <c r="D699" s="7" t="str">
        <f t="shared" si="302"/>
        <v>T1 - 2024</v>
      </c>
      <c r="E699" s="7">
        <f t="shared" si="327"/>
        <v>2024</v>
      </c>
      <c r="F699" s="21" t="s">
        <v>4</v>
      </c>
      <c r="G699" s="76"/>
      <c r="H699" s="145"/>
      <c r="I699" s="77"/>
      <c r="J699" s="152"/>
      <c r="K699" s="87"/>
      <c r="L699" s="159"/>
    </row>
    <row r="700" spans="1:12" x14ac:dyDescent="0.25">
      <c r="A700" s="6">
        <v>45364</v>
      </c>
      <c r="B700" s="7" t="str">
        <f t="shared" si="303"/>
        <v>S12 - 2024</v>
      </c>
      <c r="C700" s="7">
        <f t="shared" si="326"/>
        <v>3</v>
      </c>
      <c r="D700" s="7" t="str">
        <f t="shared" si="302"/>
        <v>T1 - 2024</v>
      </c>
      <c r="E700" s="7">
        <f t="shared" si="327"/>
        <v>2024</v>
      </c>
      <c r="F700" s="8" t="s">
        <v>5</v>
      </c>
      <c r="G700" s="72"/>
      <c r="H700" s="146"/>
      <c r="I700" s="73"/>
      <c r="J700" s="153"/>
      <c r="K700" s="88"/>
      <c r="L700" s="160"/>
    </row>
    <row r="701" spans="1:12" x14ac:dyDescent="0.25">
      <c r="A701" s="6">
        <v>45364</v>
      </c>
      <c r="B701" s="7" t="str">
        <f t="shared" si="303"/>
        <v>S12 - 2024</v>
      </c>
      <c r="C701" s="7">
        <f t="shared" si="326"/>
        <v>3</v>
      </c>
      <c r="D701" s="7" t="str">
        <f t="shared" si="302"/>
        <v>T1 - 2024</v>
      </c>
      <c r="E701" s="7">
        <f t="shared" si="327"/>
        <v>2024</v>
      </c>
      <c r="F701" s="8" t="s">
        <v>6</v>
      </c>
      <c r="G701" s="72"/>
      <c r="H701" s="146"/>
      <c r="I701" s="73"/>
      <c r="J701" s="153"/>
      <c r="K701" s="88"/>
      <c r="L701" s="160"/>
    </row>
    <row r="702" spans="1:12" x14ac:dyDescent="0.25">
      <c r="A702" s="6">
        <v>45364</v>
      </c>
      <c r="B702" s="7" t="str">
        <f t="shared" si="303"/>
        <v>S12 - 2024</v>
      </c>
      <c r="C702" s="7">
        <f t="shared" si="326"/>
        <v>3</v>
      </c>
      <c r="D702" s="7" t="str">
        <f t="shared" si="302"/>
        <v>T1 - 2024</v>
      </c>
      <c r="E702" s="7">
        <f t="shared" si="327"/>
        <v>2024</v>
      </c>
      <c r="F702" s="8" t="s">
        <v>1</v>
      </c>
      <c r="G702" s="72"/>
      <c r="H702" s="146"/>
      <c r="I702" s="73"/>
      <c r="J702" s="153"/>
      <c r="K702" s="88"/>
      <c r="L702" s="160"/>
    </row>
    <row r="703" spans="1:12" x14ac:dyDescent="0.25">
      <c r="A703" s="9">
        <v>45364</v>
      </c>
      <c r="B703" s="10" t="str">
        <f t="shared" si="303"/>
        <v>S12 - 2024</v>
      </c>
      <c r="C703" s="10">
        <f t="shared" si="326"/>
        <v>3</v>
      </c>
      <c r="D703" s="10" t="str">
        <f t="shared" si="302"/>
        <v>T1 - 2024</v>
      </c>
      <c r="E703" s="10">
        <f t="shared" si="327"/>
        <v>2024</v>
      </c>
      <c r="F703" s="11" t="s">
        <v>14</v>
      </c>
      <c r="G703" s="80">
        <f>SUM(G695:G702)</f>
        <v>0</v>
      </c>
      <c r="H703" s="147"/>
      <c r="I703" s="83">
        <f t="shared" ref="I703" si="328">SUM(I695:I702)</f>
        <v>0</v>
      </c>
      <c r="J703" s="154"/>
      <c r="K703" s="89">
        <f t="shared" ref="K703" si="329">SUM(K695:K702)</f>
        <v>0</v>
      </c>
      <c r="L703" s="161"/>
    </row>
    <row r="704" spans="1:12" x14ac:dyDescent="0.25">
      <c r="A704" s="4">
        <v>45365</v>
      </c>
      <c r="B704" s="5" t="str">
        <f t="shared" si="303"/>
        <v>S12 - 2024</v>
      </c>
      <c r="C704" s="5">
        <f t="shared" ref="C704:C712" si="330">MONTH(A704)</f>
        <v>3</v>
      </c>
      <c r="D704" s="5" t="str">
        <f t="shared" si="302"/>
        <v>T1 - 2024</v>
      </c>
      <c r="E704" s="5">
        <f>YEAR(A704)</f>
        <v>2024</v>
      </c>
      <c r="F704" s="14" t="s">
        <v>2</v>
      </c>
      <c r="G704" s="79"/>
      <c r="H704" s="141"/>
      <c r="I704" s="82"/>
      <c r="J704" s="148"/>
      <c r="K704" s="85"/>
      <c r="L704" s="155"/>
    </row>
    <row r="705" spans="1:12" x14ac:dyDescent="0.25">
      <c r="A705" s="6">
        <v>45365</v>
      </c>
      <c r="B705" s="7" t="str">
        <f t="shared" si="303"/>
        <v>S12 - 2024</v>
      </c>
      <c r="C705" s="7">
        <f t="shared" si="330"/>
        <v>3</v>
      </c>
      <c r="D705" s="7" t="str">
        <f t="shared" si="302"/>
        <v>T1 - 2024</v>
      </c>
      <c r="E705" s="7">
        <f t="shared" ref="E705:E712" si="331">YEAR(A705)</f>
        <v>2024</v>
      </c>
      <c r="F705" s="19" t="s">
        <v>3</v>
      </c>
      <c r="G705" s="74"/>
      <c r="H705" s="142"/>
      <c r="I705" s="75"/>
      <c r="J705" s="149"/>
      <c r="K705" s="86"/>
      <c r="L705" s="156"/>
    </row>
    <row r="706" spans="1:12" x14ac:dyDescent="0.25">
      <c r="A706" s="6">
        <v>45365</v>
      </c>
      <c r="B706" s="7" t="str">
        <f t="shared" si="303"/>
        <v>S12 - 2024</v>
      </c>
      <c r="C706" s="7">
        <f t="shared" si="330"/>
        <v>3</v>
      </c>
      <c r="D706" s="7" t="str">
        <f t="shared" si="302"/>
        <v>T1 - 2024</v>
      </c>
      <c r="E706" s="7">
        <f t="shared" si="331"/>
        <v>2024</v>
      </c>
      <c r="F706" s="128" t="s">
        <v>7</v>
      </c>
      <c r="G706" s="130"/>
      <c r="H706" s="143"/>
      <c r="I706" s="131"/>
      <c r="J706" s="150"/>
      <c r="K706" s="132"/>
      <c r="L706" s="157"/>
    </row>
    <row r="707" spans="1:12" x14ac:dyDescent="0.25">
      <c r="A707" s="6">
        <v>45365</v>
      </c>
      <c r="B707" s="7" t="str">
        <f t="shared" si="303"/>
        <v>S12 - 2024</v>
      </c>
      <c r="C707" s="7">
        <f t="shared" si="330"/>
        <v>3</v>
      </c>
      <c r="D707" s="7" t="str">
        <f t="shared" ref="D707:D770" si="332">IF(OR(MONTH(A707)=1,MONTH(A707)=2,MONTH(A707)=3),"T1 - "&amp;E707,IF(OR(MONTH(A707)=4,MONTH(A707)=5,MONTH(A707)=6),"T2 - "&amp;E707,IF(OR(MONTH(A707)=7,MONTH(A707)=8,MONTH(A707)=9),"T3 - "&amp;E707,"T4 - "&amp;E707)))</f>
        <v>T1 - 2024</v>
      </c>
      <c r="E707" s="7">
        <f t="shared" si="331"/>
        <v>2024</v>
      </c>
      <c r="F707" s="129" t="s">
        <v>8</v>
      </c>
      <c r="G707" s="133"/>
      <c r="H707" s="144"/>
      <c r="I707" s="134"/>
      <c r="J707" s="151"/>
      <c r="K707" s="135"/>
      <c r="L707" s="158"/>
    </row>
    <row r="708" spans="1:12" x14ac:dyDescent="0.25">
      <c r="A708" s="6">
        <v>45365</v>
      </c>
      <c r="B708" s="7" t="str">
        <f t="shared" ref="B708:B771" si="333">"S"&amp;WEEKNUM($A708,13)&amp;" - "&amp;YEAR($A708)</f>
        <v>S12 - 2024</v>
      </c>
      <c r="C708" s="7">
        <f t="shared" si="330"/>
        <v>3</v>
      </c>
      <c r="D708" s="7" t="str">
        <f t="shared" si="332"/>
        <v>T1 - 2024</v>
      </c>
      <c r="E708" s="7">
        <f t="shared" si="331"/>
        <v>2024</v>
      </c>
      <c r="F708" s="21" t="s">
        <v>4</v>
      </c>
      <c r="G708" s="76"/>
      <c r="H708" s="145"/>
      <c r="I708" s="77"/>
      <c r="J708" s="152"/>
      <c r="K708" s="87"/>
      <c r="L708" s="159"/>
    </row>
    <row r="709" spans="1:12" x14ac:dyDescent="0.25">
      <c r="A709" s="6">
        <v>45365</v>
      </c>
      <c r="B709" s="7" t="str">
        <f t="shared" si="333"/>
        <v>S12 - 2024</v>
      </c>
      <c r="C709" s="7">
        <f t="shared" si="330"/>
        <v>3</v>
      </c>
      <c r="D709" s="7" t="str">
        <f t="shared" si="332"/>
        <v>T1 - 2024</v>
      </c>
      <c r="E709" s="7">
        <f t="shared" si="331"/>
        <v>2024</v>
      </c>
      <c r="F709" s="8" t="s">
        <v>5</v>
      </c>
      <c r="G709" s="72"/>
      <c r="H709" s="146"/>
      <c r="I709" s="73"/>
      <c r="J709" s="153"/>
      <c r="K709" s="88"/>
      <c r="L709" s="160"/>
    </row>
    <row r="710" spans="1:12" x14ac:dyDescent="0.25">
      <c r="A710" s="6">
        <v>45365</v>
      </c>
      <c r="B710" s="7" t="str">
        <f t="shared" si="333"/>
        <v>S12 - 2024</v>
      </c>
      <c r="C710" s="7">
        <f t="shared" si="330"/>
        <v>3</v>
      </c>
      <c r="D710" s="7" t="str">
        <f t="shared" si="332"/>
        <v>T1 - 2024</v>
      </c>
      <c r="E710" s="7">
        <f t="shared" si="331"/>
        <v>2024</v>
      </c>
      <c r="F710" s="8" t="s">
        <v>6</v>
      </c>
      <c r="G710" s="72"/>
      <c r="H710" s="146"/>
      <c r="I710" s="73"/>
      <c r="J710" s="153"/>
      <c r="K710" s="88"/>
      <c r="L710" s="160"/>
    </row>
    <row r="711" spans="1:12" x14ac:dyDescent="0.25">
      <c r="A711" s="6">
        <v>45365</v>
      </c>
      <c r="B711" s="7" t="str">
        <f t="shared" si="333"/>
        <v>S12 - 2024</v>
      </c>
      <c r="C711" s="7">
        <f t="shared" si="330"/>
        <v>3</v>
      </c>
      <c r="D711" s="7" t="str">
        <f t="shared" si="332"/>
        <v>T1 - 2024</v>
      </c>
      <c r="E711" s="7">
        <f t="shared" si="331"/>
        <v>2024</v>
      </c>
      <c r="F711" s="8" t="s">
        <v>1</v>
      </c>
      <c r="G711" s="72"/>
      <c r="H711" s="146"/>
      <c r="I711" s="73"/>
      <c r="J711" s="153"/>
      <c r="K711" s="88"/>
      <c r="L711" s="160"/>
    </row>
    <row r="712" spans="1:12" x14ac:dyDescent="0.25">
      <c r="A712" s="9">
        <v>45365</v>
      </c>
      <c r="B712" s="10" t="str">
        <f t="shared" si="333"/>
        <v>S12 - 2024</v>
      </c>
      <c r="C712" s="10">
        <f t="shared" si="330"/>
        <v>3</v>
      </c>
      <c r="D712" s="10" t="str">
        <f t="shared" si="332"/>
        <v>T1 - 2024</v>
      </c>
      <c r="E712" s="10">
        <f t="shared" si="331"/>
        <v>2024</v>
      </c>
      <c r="F712" s="11" t="s">
        <v>14</v>
      </c>
      <c r="G712" s="80">
        <f>SUM(G704:G711)</f>
        <v>0</v>
      </c>
      <c r="H712" s="147"/>
      <c r="I712" s="83">
        <f t="shared" ref="I712" si="334">SUM(I704:I711)</f>
        <v>0</v>
      </c>
      <c r="J712" s="154"/>
      <c r="K712" s="89">
        <f t="shared" ref="K712" si="335">SUM(K704:K711)</f>
        <v>0</v>
      </c>
      <c r="L712" s="161"/>
    </row>
    <row r="713" spans="1:12" x14ac:dyDescent="0.25">
      <c r="A713" s="4">
        <v>45366</v>
      </c>
      <c r="B713" s="5" t="str">
        <f t="shared" si="333"/>
        <v>S12 - 2024</v>
      </c>
      <c r="C713" s="5">
        <f t="shared" ref="C713:C721" si="336">MONTH(A713)</f>
        <v>3</v>
      </c>
      <c r="D713" s="5" t="str">
        <f t="shared" si="332"/>
        <v>T1 - 2024</v>
      </c>
      <c r="E713" s="5">
        <f>YEAR(A713)</f>
        <v>2024</v>
      </c>
      <c r="F713" s="14" t="s">
        <v>2</v>
      </c>
      <c r="G713" s="79"/>
      <c r="H713" s="141"/>
      <c r="I713" s="82"/>
      <c r="J713" s="148"/>
      <c r="K713" s="85"/>
      <c r="L713" s="155"/>
    </row>
    <row r="714" spans="1:12" x14ac:dyDescent="0.25">
      <c r="A714" s="6">
        <v>45366</v>
      </c>
      <c r="B714" s="7" t="str">
        <f t="shared" si="333"/>
        <v>S12 - 2024</v>
      </c>
      <c r="C714" s="7">
        <f t="shared" si="336"/>
        <v>3</v>
      </c>
      <c r="D714" s="7" t="str">
        <f t="shared" si="332"/>
        <v>T1 - 2024</v>
      </c>
      <c r="E714" s="7">
        <f t="shared" ref="E714:E721" si="337">YEAR(A714)</f>
        <v>2024</v>
      </c>
      <c r="F714" s="19" t="s">
        <v>3</v>
      </c>
      <c r="G714" s="74"/>
      <c r="H714" s="142"/>
      <c r="I714" s="75"/>
      <c r="J714" s="149"/>
      <c r="K714" s="86"/>
      <c r="L714" s="156"/>
    </row>
    <row r="715" spans="1:12" x14ac:dyDescent="0.25">
      <c r="A715" s="6">
        <v>45366</v>
      </c>
      <c r="B715" s="7" t="str">
        <f t="shared" si="333"/>
        <v>S12 - 2024</v>
      </c>
      <c r="C715" s="7">
        <f t="shared" si="336"/>
        <v>3</v>
      </c>
      <c r="D715" s="7" t="str">
        <f t="shared" si="332"/>
        <v>T1 - 2024</v>
      </c>
      <c r="E715" s="7">
        <f t="shared" si="337"/>
        <v>2024</v>
      </c>
      <c r="F715" s="128" t="s">
        <v>7</v>
      </c>
      <c r="G715" s="130"/>
      <c r="H715" s="143"/>
      <c r="I715" s="131"/>
      <c r="J715" s="150"/>
      <c r="K715" s="132"/>
      <c r="L715" s="157"/>
    </row>
    <row r="716" spans="1:12" x14ac:dyDescent="0.25">
      <c r="A716" s="6">
        <v>45366</v>
      </c>
      <c r="B716" s="7" t="str">
        <f t="shared" si="333"/>
        <v>S12 - 2024</v>
      </c>
      <c r="C716" s="7">
        <f t="shared" si="336"/>
        <v>3</v>
      </c>
      <c r="D716" s="7" t="str">
        <f t="shared" si="332"/>
        <v>T1 - 2024</v>
      </c>
      <c r="E716" s="7">
        <f t="shared" si="337"/>
        <v>2024</v>
      </c>
      <c r="F716" s="129" t="s">
        <v>8</v>
      </c>
      <c r="G716" s="133"/>
      <c r="H716" s="144"/>
      <c r="I716" s="134"/>
      <c r="J716" s="151"/>
      <c r="K716" s="135"/>
      <c r="L716" s="158"/>
    </row>
    <row r="717" spans="1:12" x14ac:dyDescent="0.25">
      <c r="A717" s="6">
        <v>45366</v>
      </c>
      <c r="B717" s="7" t="str">
        <f t="shared" si="333"/>
        <v>S12 - 2024</v>
      </c>
      <c r="C717" s="7">
        <f t="shared" si="336"/>
        <v>3</v>
      </c>
      <c r="D717" s="7" t="str">
        <f t="shared" si="332"/>
        <v>T1 - 2024</v>
      </c>
      <c r="E717" s="7">
        <f t="shared" si="337"/>
        <v>2024</v>
      </c>
      <c r="F717" s="21" t="s">
        <v>4</v>
      </c>
      <c r="G717" s="76"/>
      <c r="H717" s="145"/>
      <c r="I717" s="77"/>
      <c r="J717" s="152"/>
      <c r="K717" s="87"/>
      <c r="L717" s="159"/>
    </row>
    <row r="718" spans="1:12" x14ac:dyDescent="0.25">
      <c r="A718" s="6">
        <v>45366</v>
      </c>
      <c r="B718" s="7" t="str">
        <f t="shared" si="333"/>
        <v>S12 - 2024</v>
      </c>
      <c r="C718" s="7">
        <f t="shared" si="336"/>
        <v>3</v>
      </c>
      <c r="D718" s="7" t="str">
        <f t="shared" si="332"/>
        <v>T1 - 2024</v>
      </c>
      <c r="E718" s="7">
        <f t="shared" si="337"/>
        <v>2024</v>
      </c>
      <c r="F718" s="8" t="s">
        <v>5</v>
      </c>
      <c r="G718" s="72"/>
      <c r="H718" s="146"/>
      <c r="I718" s="73"/>
      <c r="J718" s="153"/>
      <c r="K718" s="88"/>
      <c r="L718" s="160"/>
    </row>
    <row r="719" spans="1:12" x14ac:dyDescent="0.25">
      <c r="A719" s="6">
        <v>45366</v>
      </c>
      <c r="B719" s="7" t="str">
        <f t="shared" si="333"/>
        <v>S12 - 2024</v>
      </c>
      <c r="C719" s="7">
        <f t="shared" si="336"/>
        <v>3</v>
      </c>
      <c r="D719" s="7" t="str">
        <f t="shared" si="332"/>
        <v>T1 - 2024</v>
      </c>
      <c r="E719" s="7">
        <f t="shared" si="337"/>
        <v>2024</v>
      </c>
      <c r="F719" s="8" t="s">
        <v>6</v>
      </c>
      <c r="G719" s="72"/>
      <c r="H719" s="146"/>
      <c r="I719" s="73"/>
      <c r="J719" s="153"/>
      <c r="K719" s="88"/>
      <c r="L719" s="160"/>
    </row>
    <row r="720" spans="1:12" x14ac:dyDescent="0.25">
      <c r="A720" s="6">
        <v>45366</v>
      </c>
      <c r="B720" s="7" t="str">
        <f t="shared" si="333"/>
        <v>S12 - 2024</v>
      </c>
      <c r="C720" s="7">
        <f t="shared" si="336"/>
        <v>3</v>
      </c>
      <c r="D720" s="7" t="str">
        <f t="shared" si="332"/>
        <v>T1 - 2024</v>
      </c>
      <c r="E720" s="7">
        <f t="shared" si="337"/>
        <v>2024</v>
      </c>
      <c r="F720" s="8" t="s">
        <v>1</v>
      </c>
      <c r="G720" s="72"/>
      <c r="H720" s="146"/>
      <c r="I720" s="73"/>
      <c r="J720" s="153"/>
      <c r="K720" s="88"/>
      <c r="L720" s="160"/>
    </row>
    <row r="721" spans="1:12" x14ac:dyDescent="0.25">
      <c r="A721" s="9">
        <v>45366</v>
      </c>
      <c r="B721" s="10" t="str">
        <f t="shared" si="333"/>
        <v>S12 - 2024</v>
      </c>
      <c r="C721" s="10">
        <f t="shared" si="336"/>
        <v>3</v>
      </c>
      <c r="D721" s="10" t="str">
        <f t="shared" si="332"/>
        <v>T1 - 2024</v>
      </c>
      <c r="E721" s="10">
        <f t="shared" si="337"/>
        <v>2024</v>
      </c>
      <c r="F721" s="11" t="s">
        <v>14</v>
      </c>
      <c r="G721" s="80">
        <f>SUM(G713:G720)</f>
        <v>0</v>
      </c>
      <c r="H721" s="147"/>
      <c r="I721" s="83">
        <f t="shared" ref="I721" si="338">SUM(I713:I720)</f>
        <v>0</v>
      </c>
      <c r="J721" s="154"/>
      <c r="K721" s="89">
        <f t="shared" ref="K721" si="339">SUM(K713:K720)</f>
        <v>0</v>
      </c>
      <c r="L721" s="161"/>
    </row>
    <row r="722" spans="1:12" x14ac:dyDescent="0.25">
      <c r="A722" s="4">
        <v>45367</v>
      </c>
      <c r="B722" s="5" t="str">
        <f t="shared" si="333"/>
        <v>S12 - 2024</v>
      </c>
      <c r="C722" s="5">
        <f t="shared" ref="C722:C730" si="340">MONTH(A722)</f>
        <v>3</v>
      </c>
      <c r="D722" s="5" t="str">
        <f t="shared" si="332"/>
        <v>T1 - 2024</v>
      </c>
      <c r="E722" s="5">
        <f>YEAR(A722)</f>
        <v>2024</v>
      </c>
      <c r="F722" s="14" t="s">
        <v>2</v>
      </c>
      <c r="G722" s="79"/>
      <c r="H722" s="141"/>
      <c r="I722" s="82"/>
      <c r="J722" s="148"/>
      <c r="K722" s="85"/>
      <c r="L722" s="155"/>
    </row>
    <row r="723" spans="1:12" x14ac:dyDescent="0.25">
      <c r="A723" s="6">
        <v>45367</v>
      </c>
      <c r="B723" s="7" t="str">
        <f t="shared" si="333"/>
        <v>S12 - 2024</v>
      </c>
      <c r="C723" s="7">
        <f t="shared" si="340"/>
        <v>3</v>
      </c>
      <c r="D723" s="7" t="str">
        <f t="shared" si="332"/>
        <v>T1 - 2024</v>
      </c>
      <c r="E723" s="7">
        <f t="shared" ref="E723:E730" si="341">YEAR(A723)</f>
        <v>2024</v>
      </c>
      <c r="F723" s="19" t="s">
        <v>3</v>
      </c>
      <c r="G723" s="74"/>
      <c r="H723" s="142"/>
      <c r="I723" s="75"/>
      <c r="J723" s="149"/>
      <c r="K723" s="86"/>
      <c r="L723" s="156"/>
    </row>
    <row r="724" spans="1:12" x14ac:dyDescent="0.25">
      <c r="A724" s="6">
        <v>45367</v>
      </c>
      <c r="B724" s="7" t="str">
        <f t="shared" si="333"/>
        <v>S12 - 2024</v>
      </c>
      <c r="C724" s="7">
        <f t="shared" si="340"/>
        <v>3</v>
      </c>
      <c r="D724" s="7" t="str">
        <f t="shared" si="332"/>
        <v>T1 - 2024</v>
      </c>
      <c r="E724" s="7">
        <f t="shared" si="341"/>
        <v>2024</v>
      </c>
      <c r="F724" s="128" t="s">
        <v>7</v>
      </c>
      <c r="G724" s="130"/>
      <c r="H724" s="143"/>
      <c r="I724" s="131"/>
      <c r="J724" s="150"/>
      <c r="K724" s="132"/>
      <c r="L724" s="157"/>
    </row>
    <row r="725" spans="1:12" x14ac:dyDescent="0.25">
      <c r="A725" s="6">
        <v>45367</v>
      </c>
      <c r="B725" s="7" t="str">
        <f t="shared" si="333"/>
        <v>S12 - 2024</v>
      </c>
      <c r="C725" s="7">
        <f t="shared" si="340"/>
        <v>3</v>
      </c>
      <c r="D725" s="7" t="str">
        <f t="shared" si="332"/>
        <v>T1 - 2024</v>
      </c>
      <c r="E725" s="7">
        <f t="shared" si="341"/>
        <v>2024</v>
      </c>
      <c r="F725" s="129" t="s">
        <v>8</v>
      </c>
      <c r="G725" s="133"/>
      <c r="H725" s="144"/>
      <c r="I725" s="134"/>
      <c r="J725" s="151"/>
      <c r="K725" s="135"/>
      <c r="L725" s="158"/>
    </row>
    <row r="726" spans="1:12" x14ac:dyDescent="0.25">
      <c r="A726" s="6">
        <v>45367</v>
      </c>
      <c r="B726" s="7" t="str">
        <f t="shared" si="333"/>
        <v>S12 - 2024</v>
      </c>
      <c r="C726" s="7">
        <f t="shared" si="340"/>
        <v>3</v>
      </c>
      <c r="D726" s="7" t="str">
        <f t="shared" si="332"/>
        <v>T1 - 2024</v>
      </c>
      <c r="E726" s="7">
        <f t="shared" si="341"/>
        <v>2024</v>
      </c>
      <c r="F726" s="21" t="s">
        <v>4</v>
      </c>
      <c r="G726" s="76"/>
      <c r="H726" s="145"/>
      <c r="I726" s="77"/>
      <c r="J726" s="152"/>
      <c r="K726" s="87"/>
      <c r="L726" s="159"/>
    </row>
    <row r="727" spans="1:12" x14ac:dyDescent="0.25">
      <c r="A727" s="6">
        <v>45367</v>
      </c>
      <c r="B727" s="7" t="str">
        <f t="shared" si="333"/>
        <v>S12 - 2024</v>
      </c>
      <c r="C727" s="7">
        <f t="shared" si="340"/>
        <v>3</v>
      </c>
      <c r="D727" s="7" t="str">
        <f t="shared" si="332"/>
        <v>T1 - 2024</v>
      </c>
      <c r="E727" s="7">
        <f t="shared" si="341"/>
        <v>2024</v>
      </c>
      <c r="F727" s="8" t="s">
        <v>5</v>
      </c>
      <c r="G727" s="72"/>
      <c r="H727" s="146"/>
      <c r="I727" s="73"/>
      <c r="J727" s="153"/>
      <c r="K727" s="88"/>
      <c r="L727" s="160"/>
    </row>
    <row r="728" spans="1:12" x14ac:dyDescent="0.25">
      <c r="A728" s="6">
        <v>45367</v>
      </c>
      <c r="B728" s="7" t="str">
        <f t="shared" si="333"/>
        <v>S12 - 2024</v>
      </c>
      <c r="C728" s="7">
        <f t="shared" si="340"/>
        <v>3</v>
      </c>
      <c r="D728" s="7" t="str">
        <f t="shared" si="332"/>
        <v>T1 - 2024</v>
      </c>
      <c r="E728" s="7">
        <f t="shared" si="341"/>
        <v>2024</v>
      </c>
      <c r="F728" s="8" t="s">
        <v>6</v>
      </c>
      <c r="G728" s="72"/>
      <c r="H728" s="146"/>
      <c r="I728" s="73"/>
      <c r="J728" s="153"/>
      <c r="K728" s="88"/>
      <c r="L728" s="160"/>
    </row>
    <row r="729" spans="1:12" x14ac:dyDescent="0.25">
      <c r="A729" s="6">
        <v>45367</v>
      </c>
      <c r="B729" s="7" t="str">
        <f t="shared" si="333"/>
        <v>S12 - 2024</v>
      </c>
      <c r="C729" s="7">
        <f t="shared" si="340"/>
        <v>3</v>
      </c>
      <c r="D729" s="7" t="str">
        <f t="shared" si="332"/>
        <v>T1 - 2024</v>
      </c>
      <c r="E729" s="7">
        <f t="shared" si="341"/>
        <v>2024</v>
      </c>
      <c r="F729" s="8" t="s">
        <v>1</v>
      </c>
      <c r="G729" s="72"/>
      <c r="H729" s="146"/>
      <c r="I729" s="73"/>
      <c r="J729" s="153"/>
      <c r="K729" s="88"/>
      <c r="L729" s="160"/>
    </row>
    <row r="730" spans="1:12" x14ac:dyDescent="0.25">
      <c r="A730" s="9">
        <v>45367</v>
      </c>
      <c r="B730" s="10" t="str">
        <f t="shared" si="333"/>
        <v>S12 - 2024</v>
      </c>
      <c r="C730" s="10">
        <f t="shared" si="340"/>
        <v>3</v>
      </c>
      <c r="D730" s="10" t="str">
        <f t="shared" si="332"/>
        <v>T1 - 2024</v>
      </c>
      <c r="E730" s="10">
        <f t="shared" si="341"/>
        <v>2024</v>
      </c>
      <c r="F730" s="11" t="s">
        <v>14</v>
      </c>
      <c r="G730" s="80">
        <f>SUM(G722:G729)</f>
        <v>0</v>
      </c>
      <c r="H730" s="147"/>
      <c r="I730" s="83">
        <f t="shared" ref="I730" si="342">SUM(I722:I729)</f>
        <v>0</v>
      </c>
      <c r="J730" s="154"/>
      <c r="K730" s="89">
        <f t="shared" ref="K730" si="343">SUM(K722:K729)</f>
        <v>0</v>
      </c>
      <c r="L730" s="161"/>
    </row>
    <row r="731" spans="1:12" x14ac:dyDescent="0.25">
      <c r="A731" s="4">
        <v>45368</v>
      </c>
      <c r="B731" s="5" t="str">
        <f t="shared" si="333"/>
        <v>S12 - 2024</v>
      </c>
      <c r="C731" s="5">
        <f t="shared" ref="C731:C739" si="344">MONTH(A731)</f>
        <v>3</v>
      </c>
      <c r="D731" s="5" t="str">
        <f t="shared" si="332"/>
        <v>T1 - 2024</v>
      </c>
      <c r="E731" s="5">
        <f>YEAR(A731)</f>
        <v>2024</v>
      </c>
      <c r="F731" s="14" t="s">
        <v>2</v>
      </c>
      <c r="G731" s="79"/>
      <c r="H731" s="141"/>
      <c r="I731" s="82"/>
      <c r="J731" s="148"/>
      <c r="K731" s="85"/>
      <c r="L731" s="155"/>
    </row>
    <row r="732" spans="1:12" x14ac:dyDescent="0.25">
      <c r="A732" s="6">
        <v>45368</v>
      </c>
      <c r="B732" s="7" t="str">
        <f t="shared" si="333"/>
        <v>S12 - 2024</v>
      </c>
      <c r="C732" s="7">
        <f t="shared" si="344"/>
        <v>3</v>
      </c>
      <c r="D732" s="7" t="str">
        <f t="shared" si="332"/>
        <v>T1 - 2024</v>
      </c>
      <c r="E732" s="7">
        <f t="shared" ref="E732:E739" si="345">YEAR(A732)</f>
        <v>2024</v>
      </c>
      <c r="F732" s="19" t="s">
        <v>3</v>
      </c>
      <c r="G732" s="74"/>
      <c r="H732" s="142"/>
      <c r="I732" s="75"/>
      <c r="J732" s="149"/>
      <c r="K732" s="86"/>
      <c r="L732" s="156"/>
    </row>
    <row r="733" spans="1:12" x14ac:dyDescent="0.25">
      <c r="A733" s="6">
        <v>45368</v>
      </c>
      <c r="B733" s="7" t="str">
        <f t="shared" si="333"/>
        <v>S12 - 2024</v>
      </c>
      <c r="C733" s="7">
        <f t="shared" si="344"/>
        <v>3</v>
      </c>
      <c r="D733" s="7" t="str">
        <f t="shared" si="332"/>
        <v>T1 - 2024</v>
      </c>
      <c r="E733" s="7">
        <f t="shared" si="345"/>
        <v>2024</v>
      </c>
      <c r="F733" s="128" t="s">
        <v>7</v>
      </c>
      <c r="G733" s="130"/>
      <c r="H733" s="143"/>
      <c r="I733" s="131"/>
      <c r="J733" s="150"/>
      <c r="K733" s="132"/>
      <c r="L733" s="157"/>
    </row>
    <row r="734" spans="1:12" x14ac:dyDescent="0.25">
      <c r="A734" s="6">
        <v>45368</v>
      </c>
      <c r="B734" s="7" t="str">
        <f t="shared" si="333"/>
        <v>S12 - 2024</v>
      </c>
      <c r="C734" s="7">
        <f t="shared" si="344"/>
        <v>3</v>
      </c>
      <c r="D734" s="7" t="str">
        <f t="shared" si="332"/>
        <v>T1 - 2024</v>
      </c>
      <c r="E734" s="7">
        <f t="shared" si="345"/>
        <v>2024</v>
      </c>
      <c r="F734" s="129" t="s">
        <v>8</v>
      </c>
      <c r="G734" s="133"/>
      <c r="H734" s="144"/>
      <c r="I734" s="134"/>
      <c r="J734" s="151"/>
      <c r="K734" s="135"/>
      <c r="L734" s="158"/>
    </row>
    <row r="735" spans="1:12" x14ac:dyDescent="0.25">
      <c r="A735" s="6">
        <v>45368</v>
      </c>
      <c r="B735" s="7" t="str">
        <f t="shared" si="333"/>
        <v>S12 - 2024</v>
      </c>
      <c r="C735" s="7">
        <f t="shared" si="344"/>
        <v>3</v>
      </c>
      <c r="D735" s="7" t="str">
        <f t="shared" si="332"/>
        <v>T1 - 2024</v>
      </c>
      <c r="E735" s="7">
        <f t="shared" si="345"/>
        <v>2024</v>
      </c>
      <c r="F735" s="21" t="s">
        <v>4</v>
      </c>
      <c r="G735" s="76"/>
      <c r="H735" s="145"/>
      <c r="I735" s="77"/>
      <c r="J735" s="152"/>
      <c r="K735" s="87"/>
      <c r="L735" s="159"/>
    </row>
    <row r="736" spans="1:12" x14ac:dyDescent="0.25">
      <c r="A736" s="6">
        <v>45368</v>
      </c>
      <c r="B736" s="7" t="str">
        <f t="shared" si="333"/>
        <v>S12 - 2024</v>
      </c>
      <c r="C736" s="7">
        <f t="shared" si="344"/>
        <v>3</v>
      </c>
      <c r="D736" s="7" t="str">
        <f t="shared" si="332"/>
        <v>T1 - 2024</v>
      </c>
      <c r="E736" s="7">
        <f t="shared" si="345"/>
        <v>2024</v>
      </c>
      <c r="F736" s="8" t="s">
        <v>5</v>
      </c>
      <c r="G736" s="72"/>
      <c r="H736" s="146"/>
      <c r="I736" s="73"/>
      <c r="J736" s="153"/>
      <c r="K736" s="88"/>
      <c r="L736" s="160"/>
    </row>
    <row r="737" spans="1:12" x14ac:dyDescent="0.25">
      <c r="A737" s="6">
        <v>45368</v>
      </c>
      <c r="B737" s="7" t="str">
        <f t="shared" si="333"/>
        <v>S12 - 2024</v>
      </c>
      <c r="C737" s="7">
        <f t="shared" si="344"/>
        <v>3</v>
      </c>
      <c r="D737" s="7" t="str">
        <f t="shared" si="332"/>
        <v>T1 - 2024</v>
      </c>
      <c r="E737" s="7">
        <f t="shared" si="345"/>
        <v>2024</v>
      </c>
      <c r="F737" s="8" t="s">
        <v>6</v>
      </c>
      <c r="G737" s="72"/>
      <c r="H737" s="146"/>
      <c r="I737" s="73"/>
      <c r="J737" s="153"/>
      <c r="K737" s="88"/>
      <c r="L737" s="160"/>
    </row>
    <row r="738" spans="1:12" x14ac:dyDescent="0.25">
      <c r="A738" s="6">
        <v>45368</v>
      </c>
      <c r="B738" s="7" t="str">
        <f t="shared" si="333"/>
        <v>S12 - 2024</v>
      </c>
      <c r="C738" s="7">
        <f t="shared" si="344"/>
        <v>3</v>
      </c>
      <c r="D738" s="7" t="str">
        <f t="shared" si="332"/>
        <v>T1 - 2024</v>
      </c>
      <c r="E738" s="7">
        <f t="shared" si="345"/>
        <v>2024</v>
      </c>
      <c r="F738" s="8" t="s">
        <v>1</v>
      </c>
      <c r="G738" s="72"/>
      <c r="H738" s="146"/>
      <c r="I738" s="73"/>
      <c r="J738" s="153"/>
      <c r="K738" s="88"/>
      <c r="L738" s="160"/>
    </row>
    <row r="739" spans="1:12" x14ac:dyDescent="0.25">
      <c r="A739" s="9">
        <v>45368</v>
      </c>
      <c r="B739" s="10" t="str">
        <f t="shared" si="333"/>
        <v>S12 - 2024</v>
      </c>
      <c r="C739" s="10">
        <f t="shared" si="344"/>
        <v>3</v>
      </c>
      <c r="D739" s="10" t="str">
        <f t="shared" si="332"/>
        <v>T1 - 2024</v>
      </c>
      <c r="E739" s="10">
        <f t="shared" si="345"/>
        <v>2024</v>
      </c>
      <c r="F739" s="11" t="s">
        <v>14</v>
      </c>
      <c r="G739" s="80">
        <f>SUM(G731:G738)</f>
        <v>0</v>
      </c>
      <c r="H739" s="147"/>
      <c r="I739" s="83">
        <f t="shared" ref="I739" si="346">SUM(I731:I738)</f>
        <v>0</v>
      </c>
      <c r="J739" s="154"/>
      <c r="K739" s="89">
        <f t="shared" ref="K739" si="347">SUM(K731:K738)</f>
        <v>0</v>
      </c>
      <c r="L739" s="161"/>
    </row>
    <row r="740" spans="1:12" x14ac:dyDescent="0.25">
      <c r="A740" s="4">
        <v>45369</v>
      </c>
      <c r="B740" s="5" t="str">
        <f t="shared" si="333"/>
        <v>S12 - 2024</v>
      </c>
      <c r="C740" s="5">
        <f t="shared" ref="C740:C748" si="348">MONTH(A740)</f>
        <v>3</v>
      </c>
      <c r="D740" s="5" t="str">
        <f t="shared" si="332"/>
        <v>T1 - 2024</v>
      </c>
      <c r="E740" s="5">
        <f>YEAR(A740)</f>
        <v>2024</v>
      </c>
      <c r="F740" s="14" t="s">
        <v>2</v>
      </c>
      <c r="G740" s="79"/>
      <c r="H740" s="141"/>
      <c r="I740" s="82"/>
      <c r="J740" s="148"/>
      <c r="K740" s="85"/>
      <c r="L740" s="155"/>
    </row>
    <row r="741" spans="1:12" x14ac:dyDescent="0.25">
      <c r="A741" s="6">
        <v>45369</v>
      </c>
      <c r="B741" s="7" t="str">
        <f t="shared" si="333"/>
        <v>S12 - 2024</v>
      </c>
      <c r="C741" s="7">
        <f t="shared" si="348"/>
        <v>3</v>
      </c>
      <c r="D741" s="7" t="str">
        <f t="shared" si="332"/>
        <v>T1 - 2024</v>
      </c>
      <c r="E741" s="7">
        <f t="shared" ref="E741:E748" si="349">YEAR(A741)</f>
        <v>2024</v>
      </c>
      <c r="F741" s="19" t="s">
        <v>3</v>
      </c>
      <c r="G741" s="74"/>
      <c r="H741" s="142"/>
      <c r="I741" s="75"/>
      <c r="J741" s="149"/>
      <c r="K741" s="86"/>
      <c r="L741" s="156"/>
    </row>
    <row r="742" spans="1:12" x14ac:dyDescent="0.25">
      <c r="A742" s="6">
        <v>45369</v>
      </c>
      <c r="B742" s="7" t="str">
        <f t="shared" si="333"/>
        <v>S12 - 2024</v>
      </c>
      <c r="C742" s="7">
        <f t="shared" si="348"/>
        <v>3</v>
      </c>
      <c r="D742" s="7" t="str">
        <f t="shared" si="332"/>
        <v>T1 - 2024</v>
      </c>
      <c r="E742" s="7">
        <f t="shared" si="349"/>
        <v>2024</v>
      </c>
      <c r="F742" s="128" t="s">
        <v>7</v>
      </c>
      <c r="G742" s="130"/>
      <c r="H742" s="143"/>
      <c r="I742" s="131"/>
      <c r="J742" s="150"/>
      <c r="K742" s="132"/>
      <c r="L742" s="157"/>
    </row>
    <row r="743" spans="1:12" x14ac:dyDescent="0.25">
      <c r="A743" s="6">
        <v>45369</v>
      </c>
      <c r="B743" s="7" t="str">
        <f t="shared" si="333"/>
        <v>S12 - 2024</v>
      </c>
      <c r="C743" s="7">
        <f t="shared" si="348"/>
        <v>3</v>
      </c>
      <c r="D743" s="7" t="str">
        <f t="shared" si="332"/>
        <v>T1 - 2024</v>
      </c>
      <c r="E743" s="7">
        <f t="shared" si="349"/>
        <v>2024</v>
      </c>
      <c r="F743" s="129" t="s">
        <v>8</v>
      </c>
      <c r="G743" s="133"/>
      <c r="H743" s="144"/>
      <c r="I743" s="134"/>
      <c r="J743" s="151"/>
      <c r="K743" s="135"/>
      <c r="L743" s="158"/>
    </row>
    <row r="744" spans="1:12" x14ac:dyDescent="0.25">
      <c r="A744" s="6">
        <v>45369</v>
      </c>
      <c r="B744" s="7" t="str">
        <f t="shared" si="333"/>
        <v>S12 - 2024</v>
      </c>
      <c r="C744" s="7">
        <f t="shared" si="348"/>
        <v>3</v>
      </c>
      <c r="D744" s="7" t="str">
        <f t="shared" si="332"/>
        <v>T1 - 2024</v>
      </c>
      <c r="E744" s="7">
        <f t="shared" si="349"/>
        <v>2024</v>
      </c>
      <c r="F744" s="21" t="s">
        <v>4</v>
      </c>
      <c r="G744" s="76"/>
      <c r="H744" s="145"/>
      <c r="I744" s="77"/>
      <c r="J744" s="152"/>
      <c r="K744" s="87"/>
      <c r="L744" s="159"/>
    </row>
    <row r="745" spans="1:12" x14ac:dyDescent="0.25">
      <c r="A745" s="6">
        <v>45369</v>
      </c>
      <c r="B745" s="7" t="str">
        <f t="shared" si="333"/>
        <v>S12 - 2024</v>
      </c>
      <c r="C745" s="7">
        <f t="shared" si="348"/>
        <v>3</v>
      </c>
      <c r="D745" s="7" t="str">
        <f t="shared" si="332"/>
        <v>T1 - 2024</v>
      </c>
      <c r="E745" s="7">
        <f t="shared" si="349"/>
        <v>2024</v>
      </c>
      <c r="F745" s="8" t="s">
        <v>5</v>
      </c>
      <c r="G745" s="72"/>
      <c r="H745" s="146"/>
      <c r="I745" s="73"/>
      <c r="J745" s="153"/>
      <c r="K745" s="88"/>
      <c r="L745" s="160"/>
    </row>
    <row r="746" spans="1:12" x14ac:dyDescent="0.25">
      <c r="A746" s="6">
        <v>45369</v>
      </c>
      <c r="B746" s="7" t="str">
        <f t="shared" si="333"/>
        <v>S12 - 2024</v>
      </c>
      <c r="C746" s="7">
        <f t="shared" si="348"/>
        <v>3</v>
      </c>
      <c r="D746" s="7" t="str">
        <f t="shared" si="332"/>
        <v>T1 - 2024</v>
      </c>
      <c r="E746" s="7">
        <f t="shared" si="349"/>
        <v>2024</v>
      </c>
      <c r="F746" s="8" t="s">
        <v>6</v>
      </c>
      <c r="G746" s="72"/>
      <c r="H746" s="146"/>
      <c r="I746" s="73"/>
      <c r="J746" s="153"/>
      <c r="K746" s="88"/>
      <c r="L746" s="160"/>
    </row>
    <row r="747" spans="1:12" x14ac:dyDescent="0.25">
      <c r="A747" s="6">
        <v>45369</v>
      </c>
      <c r="B747" s="7" t="str">
        <f t="shared" si="333"/>
        <v>S12 - 2024</v>
      </c>
      <c r="C747" s="7">
        <f t="shared" si="348"/>
        <v>3</v>
      </c>
      <c r="D747" s="7" t="str">
        <f t="shared" si="332"/>
        <v>T1 - 2024</v>
      </c>
      <c r="E747" s="7">
        <f t="shared" si="349"/>
        <v>2024</v>
      </c>
      <c r="F747" s="8" t="s">
        <v>1</v>
      </c>
      <c r="G747" s="72"/>
      <c r="H747" s="146"/>
      <c r="I747" s="73"/>
      <c r="J747" s="153"/>
      <c r="K747" s="88"/>
      <c r="L747" s="160"/>
    </row>
    <row r="748" spans="1:12" x14ac:dyDescent="0.25">
      <c r="A748" s="9">
        <v>45369</v>
      </c>
      <c r="B748" s="10" t="str">
        <f t="shared" si="333"/>
        <v>S12 - 2024</v>
      </c>
      <c r="C748" s="10">
        <f t="shared" si="348"/>
        <v>3</v>
      </c>
      <c r="D748" s="10" t="str">
        <f t="shared" si="332"/>
        <v>T1 - 2024</v>
      </c>
      <c r="E748" s="10">
        <f t="shared" si="349"/>
        <v>2024</v>
      </c>
      <c r="F748" s="11" t="s">
        <v>14</v>
      </c>
      <c r="G748" s="80">
        <f>SUM(G740:G747)</f>
        <v>0</v>
      </c>
      <c r="H748" s="147"/>
      <c r="I748" s="83">
        <f t="shared" ref="I748" si="350">SUM(I740:I747)</f>
        <v>0</v>
      </c>
      <c r="J748" s="154"/>
      <c r="K748" s="89">
        <f t="shared" ref="K748" si="351">SUM(K740:K747)</f>
        <v>0</v>
      </c>
      <c r="L748" s="161"/>
    </row>
    <row r="749" spans="1:12" x14ac:dyDescent="0.25">
      <c r="A749" s="4">
        <v>45370</v>
      </c>
      <c r="B749" s="5" t="str">
        <f t="shared" si="333"/>
        <v>S12 - 2024</v>
      </c>
      <c r="C749" s="5">
        <f t="shared" ref="C749:C757" si="352">MONTH(A749)</f>
        <v>3</v>
      </c>
      <c r="D749" s="5" t="str">
        <f t="shared" si="332"/>
        <v>T1 - 2024</v>
      </c>
      <c r="E749" s="5">
        <f>YEAR(A749)</f>
        <v>2024</v>
      </c>
      <c r="F749" s="14" t="s">
        <v>2</v>
      </c>
      <c r="G749" s="79"/>
      <c r="H749" s="141"/>
      <c r="I749" s="82"/>
      <c r="J749" s="148"/>
      <c r="K749" s="85"/>
      <c r="L749" s="155"/>
    </row>
    <row r="750" spans="1:12" x14ac:dyDescent="0.25">
      <c r="A750" s="6">
        <v>45370</v>
      </c>
      <c r="B750" s="7" t="str">
        <f t="shared" si="333"/>
        <v>S12 - 2024</v>
      </c>
      <c r="C750" s="7">
        <f t="shared" si="352"/>
        <v>3</v>
      </c>
      <c r="D750" s="7" t="str">
        <f t="shared" si="332"/>
        <v>T1 - 2024</v>
      </c>
      <c r="E750" s="7">
        <f t="shared" ref="E750:E757" si="353">YEAR(A750)</f>
        <v>2024</v>
      </c>
      <c r="F750" s="19" t="s">
        <v>3</v>
      </c>
      <c r="G750" s="74"/>
      <c r="H750" s="142"/>
      <c r="I750" s="75"/>
      <c r="J750" s="149"/>
      <c r="K750" s="86"/>
      <c r="L750" s="156"/>
    </row>
    <row r="751" spans="1:12" x14ac:dyDescent="0.25">
      <c r="A751" s="6">
        <v>45370</v>
      </c>
      <c r="B751" s="7" t="str">
        <f t="shared" si="333"/>
        <v>S12 - 2024</v>
      </c>
      <c r="C751" s="7">
        <f t="shared" si="352"/>
        <v>3</v>
      </c>
      <c r="D751" s="7" t="str">
        <f t="shared" si="332"/>
        <v>T1 - 2024</v>
      </c>
      <c r="E751" s="7">
        <f t="shared" si="353"/>
        <v>2024</v>
      </c>
      <c r="F751" s="128" t="s">
        <v>7</v>
      </c>
      <c r="G751" s="130"/>
      <c r="H751" s="143"/>
      <c r="I751" s="131"/>
      <c r="J751" s="150"/>
      <c r="K751" s="132"/>
      <c r="L751" s="157"/>
    </row>
    <row r="752" spans="1:12" x14ac:dyDescent="0.25">
      <c r="A752" s="6">
        <v>45370</v>
      </c>
      <c r="B752" s="7" t="str">
        <f t="shared" si="333"/>
        <v>S12 - 2024</v>
      </c>
      <c r="C752" s="7">
        <f t="shared" si="352"/>
        <v>3</v>
      </c>
      <c r="D752" s="7" t="str">
        <f t="shared" si="332"/>
        <v>T1 - 2024</v>
      </c>
      <c r="E752" s="7">
        <f t="shared" si="353"/>
        <v>2024</v>
      </c>
      <c r="F752" s="129" t="s">
        <v>8</v>
      </c>
      <c r="G752" s="133"/>
      <c r="H752" s="144"/>
      <c r="I752" s="134"/>
      <c r="J752" s="151"/>
      <c r="K752" s="135"/>
      <c r="L752" s="158"/>
    </row>
    <row r="753" spans="1:12" x14ac:dyDescent="0.25">
      <c r="A753" s="6">
        <v>45370</v>
      </c>
      <c r="B753" s="7" t="str">
        <f t="shared" si="333"/>
        <v>S12 - 2024</v>
      </c>
      <c r="C753" s="7">
        <f t="shared" si="352"/>
        <v>3</v>
      </c>
      <c r="D753" s="7" t="str">
        <f t="shared" si="332"/>
        <v>T1 - 2024</v>
      </c>
      <c r="E753" s="7">
        <f t="shared" si="353"/>
        <v>2024</v>
      </c>
      <c r="F753" s="21" t="s">
        <v>4</v>
      </c>
      <c r="G753" s="76"/>
      <c r="H753" s="145"/>
      <c r="I753" s="77"/>
      <c r="J753" s="152"/>
      <c r="K753" s="87"/>
      <c r="L753" s="159"/>
    </row>
    <row r="754" spans="1:12" x14ac:dyDescent="0.25">
      <c r="A754" s="6">
        <v>45370</v>
      </c>
      <c r="B754" s="7" t="str">
        <f t="shared" si="333"/>
        <v>S12 - 2024</v>
      </c>
      <c r="C754" s="7">
        <f t="shared" si="352"/>
        <v>3</v>
      </c>
      <c r="D754" s="7" t="str">
        <f t="shared" si="332"/>
        <v>T1 - 2024</v>
      </c>
      <c r="E754" s="7">
        <f t="shared" si="353"/>
        <v>2024</v>
      </c>
      <c r="F754" s="8" t="s">
        <v>5</v>
      </c>
      <c r="G754" s="72"/>
      <c r="H754" s="146"/>
      <c r="I754" s="73"/>
      <c r="J754" s="153"/>
      <c r="K754" s="88"/>
      <c r="L754" s="160"/>
    </row>
    <row r="755" spans="1:12" x14ac:dyDescent="0.25">
      <c r="A755" s="6">
        <v>45370</v>
      </c>
      <c r="B755" s="7" t="str">
        <f t="shared" si="333"/>
        <v>S12 - 2024</v>
      </c>
      <c r="C755" s="7">
        <f t="shared" si="352"/>
        <v>3</v>
      </c>
      <c r="D755" s="7" t="str">
        <f t="shared" si="332"/>
        <v>T1 - 2024</v>
      </c>
      <c r="E755" s="7">
        <f t="shared" si="353"/>
        <v>2024</v>
      </c>
      <c r="F755" s="8" t="s">
        <v>6</v>
      </c>
      <c r="G755" s="72"/>
      <c r="H755" s="146"/>
      <c r="I755" s="73"/>
      <c r="J755" s="153"/>
      <c r="K755" s="88"/>
      <c r="L755" s="160"/>
    </row>
    <row r="756" spans="1:12" x14ac:dyDescent="0.25">
      <c r="A756" s="6">
        <v>45370</v>
      </c>
      <c r="B756" s="7" t="str">
        <f t="shared" si="333"/>
        <v>S12 - 2024</v>
      </c>
      <c r="C756" s="7">
        <f t="shared" si="352"/>
        <v>3</v>
      </c>
      <c r="D756" s="7" t="str">
        <f t="shared" si="332"/>
        <v>T1 - 2024</v>
      </c>
      <c r="E756" s="7">
        <f t="shared" si="353"/>
        <v>2024</v>
      </c>
      <c r="F756" s="8" t="s">
        <v>1</v>
      </c>
      <c r="G756" s="72"/>
      <c r="H756" s="146"/>
      <c r="I756" s="73"/>
      <c r="J756" s="153"/>
      <c r="K756" s="88"/>
      <c r="L756" s="160"/>
    </row>
    <row r="757" spans="1:12" x14ac:dyDescent="0.25">
      <c r="A757" s="9">
        <v>45370</v>
      </c>
      <c r="B757" s="10" t="str">
        <f t="shared" si="333"/>
        <v>S12 - 2024</v>
      </c>
      <c r="C757" s="10">
        <f t="shared" si="352"/>
        <v>3</v>
      </c>
      <c r="D757" s="10" t="str">
        <f t="shared" si="332"/>
        <v>T1 - 2024</v>
      </c>
      <c r="E757" s="10">
        <f t="shared" si="353"/>
        <v>2024</v>
      </c>
      <c r="F757" s="11" t="s">
        <v>14</v>
      </c>
      <c r="G757" s="80">
        <f>SUM(G749:G756)</f>
        <v>0</v>
      </c>
      <c r="H757" s="147"/>
      <c r="I757" s="83">
        <f t="shared" ref="I757" si="354">SUM(I749:I756)</f>
        <v>0</v>
      </c>
      <c r="J757" s="154"/>
      <c r="K757" s="89">
        <f t="shared" ref="K757" si="355">SUM(K749:K756)</f>
        <v>0</v>
      </c>
      <c r="L757" s="161"/>
    </row>
    <row r="758" spans="1:12" x14ac:dyDescent="0.25">
      <c r="A758" s="4">
        <v>45371</v>
      </c>
      <c r="B758" s="5" t="str">
        <f t="shared" si="333"/>
        <v>S13 - 2024</v>
      </c>
      <c r="C758" s="5">
        <f t="shared" ref="C758:C766" si="356">MONTH(A758)</f>
        <v>3</v>
      </c>
      <c r="D758" s="5" t="str">
        <f t="shared" si="332"/>
        <v>T1 - 2024</v>
      </c>
      <c r="E758" s="5">
        <f>YEAR(A758)</f>
        <v>2024</v>
      </c>
      <c r="F758" s="14" t="s">
        <v>2</v>
      </c>
      <c r="G758" s="79"/>
      <c r="H758" s="141"/>
      <c r="I758" s="82"/>
      <c r="J758" s="148"/>
      <c r="K758" s="85"/>
      <c r="L758" s="155"/>
    </row>
    <row r="759" spans="1:12" x14ac:dyDescent="0.25">
      <c r="A759" s="6">
        <v>45371</v>
      </c>
      <c r="B759" s="7" t="str">
        <f t="shared" si="333"/>
        <v>S13 - 2024</v>
      </c>
      <c r="C759" s="7">
        <f t="shared" si="356"/>
        <v>3</v>
      </c>
      <c r="D759" s="7" t="str">
        <f t="shared" si="332"/>
        <v>T1 - 2024</v>
      </c>
      <c r="E759" s="7">
        <f t="shared" ref="E759:E766" si="357">YEAR(A759)</f>
        <v>2024</v>
      </c>
      <c r="F759" s="19" t="s">
        <v>3</v>
      </c>
      <c r="G759" s="74"/>
      <c r="H759" s="142"/>
      <c r="I759" s="75"/>
      <c r="J759" s="149"/>
      <c r="K759" s="86"/>
      <c r="L759" s="156"/>
    </row>
    <row r="760" spans="1:12" x14ac:dyDescent="0.25">
      <c r="A760" s="6">
        <v>45371</v>
      </c>
      <c r="B760" s="7" t="str">
        <f t="shared" si="333"/>
        <v>S13 - 2024</v>
      </c>
      <c r="C760" s="7">
        <f t="shared" si="356"/>
        <v>3</v>
      </c>
      <c r="D760" s="7" t="str">
        <f t="shared" si="332"/>
        <v>T1 - 2024</v>
      </c>
      <c r="E760" s="7">
        <f t="shared" si="357"/>
        <v>2024</v>
      </c>
      <c r="F760" s="128" t="s">
        <v>7</v>
      </c>
      <c r="G760" s="130"/>
      <c r="H760" s="143"/>
      <c r="I760" s="131"/>
      <c r="J760" s="150"/>
      <c r="K760" s="132"/>
      <c r="L760" s="157"/>
    </row>
    <row r="761" spans="1:12" x14ac:dyDescent="0.25">
      <c r="A761" s="6">
        <v>45371</v>
      </c>
      <c r="B761" s="7" t="str">
        <f t="shared" si="333"/>
        <v>S13 - 2024</v>
      </c>
      <c r="C761" s="7">
        <f t="shared" si="356"/>
        <v>3</v>
      </c>
      <c r="D761" s="7" t="str">
        <f t="shared" si="332"/>
        <v>T1 - 2024</v>
      </c>
      <c r="E761" s="7">
        <f t="shared" si="357"/>
        <v>2024</v>
      </c>
      <c r="F761" s="129" t="s">
        <v>8</v>
      </c>
      <c r="G761" s="133"/>
      <c r="H761" s="144"/>
      <c r="I761" s="134"/>
      <c r="J761" s="151"/>
      <c r="K761" s="135"/>
      <c r="L761" s="158"/>
    </row>
    <row r="762" spans="1:12" x14ac:dyDescent="0.25">
      <c r="A762" s="6">
        <v>45371</v>
      </c>
      <c r="B762" s="7" t="str">
        <f t="shared" si="333"/>
        <v>S13 - 2024</v>
      </c>
      <c r="C762" s="7">
        <f t="shared" si="356"/>
        <v>3</v>
      </c>
      <c r="D762" s="7" t="str">
        <f t="shared" si="332"/>
        <v>T1 - 2024</v>
      </c>
      <c r="E762" s="7">
        <f t="shared" si="357"/>
        <v>2024</v>
      </c>
      <c r="F762" s="21" t="s">
        <v>4</v>
      </c>
      <c r="G762" s="76"/>
      <c r="H762" s="145"/>
      <c r="I762" s="77"/>
      <c r="J762" s="152"/>
      <c r="K762" s="87"/>
      <c r="L762" s="159"/>
    </row>
    <row r="763" spans="1:12" x14ac:dyDescent="0.25">
      <c r="A763" s="6">
        <v>45371</v>
      </c>
      <c r="B763" s="7" t="str">
        <f t="shared" si="333"/>
        <v>S13 - 2024</v>
      </c>
      <c r="C763" s="7">
        <f t="shared" si="356"/>
        <v>3</v>
      </c>
      <c r="D763" s="7" t="str">
        <f t="shared" si="332"/>
        <v>T1 - 2024</v>
      </c>
      <c r="E763" s="7">
        <f t="shared" si="357"/>
        <v>2024</v>
      </c>
      <c r="F763" s="8" t="s">
        <v>5</v>
      </c>
      <c r="G763" s="72"/>
      <c r="H763" s="146"/>
      <c r="I763" s="73"/>
      <c r="J763" s="153"/>
      <c r="K763" s="88"/>
      <c r="L763" s="160"/>
    </row>
    <row r="764" spans="1:12" x14ac:dyDescent="0.25">
      <c r="A764" s="6">
        <v>45371</v>
      </c>
      <c r="B764" s="7" t="str">
        <f t="shared" si="333"/>
        <v>S13 - 2024</v>
      </c>
      <c r="C764" s="7">
        <f t="shared" si="356"/>
        <v>3</v>
      </c>
      <c r="D764" s="7" t="str">
        <f t="shared" si="332"/>
        <v>T1 - 2024</v>
      </c>
      <c r="E764" s="7">
        <f t="shared" si="357"/>
        <v>2024</v>
      </c>
      <c r="F764" s="8" t="s">
        <v>6</v>
      </c>
      <c r="G764" s="72"/>
      <c r="H764" s="146"/>
      <c r="I764" s="73"/>
      <c r="J764" s="153"/>
      <c r="K764" s="88"/>
      <c r="L764" s="160"/>
    </row>
    <row r="765" spans="1:12" x14ac:dyDescent="0.25">
      <c r="A765" s="6">
        <v>45371</v>
      </c>
      <c r="B765" s="7" t="str">
        <f t="shared" si="333"/>
        <v>S13 - 2024</v>
      </c>
      <c r="C765" s="7">
        <f t="shared" si="356"/>
        <v>3</v>
      </c>
      <c r="D765" s="7" t="str">
        <f t="shared" si="332"/>
        <v>T1 - 2024</v>
      </c>
      <c r="E765" s="7">
        <f t="shared" si="357"/>
        <v>2024</v>
      </c>
      <c r="F765" s="8" t="s">
        <v>1</v>
      </c>
      <c r="G765" s="72"/>
      <c r="H765" s="146"/>
      <c r="I765" s="73"/>
      <c r="J765" s="153"/>
      <c r="K765" s="88"/>
      <c r="L765" s="160"/>
    </row>
    <row r="766" spans="1:12" x14ac:dyDescent="0.25">
      <c r="A766" s="9">
        <v>45371</v>
      </c>
      <c r="B766" s="10" t="str">
        <f t="shared" si="333"/>
        <v>S13 - 2024</v>
      </c>
      <c r="C766" s="10">
        <f t="shared" si="356"/>
        <v>3</v>
      </c>
      <c r="D766" s="10" t="str">
        <f t="shared" si="332"/>
        <v>T1 - 2024</v>
      </c>
      <c r="E766" s="10">
        <f t="shared" si="357"/>
        <v>2024</v>
      </c>
      <c r="F766" s="11" t="s">
        <v>14</v>
      </c>
      <c r="G766" s="80">
        <f>SUM(G758:G765)</f>
        <v>0</v>
      </c>
      <c r="H766" s="147"/>
      <c r="I766" s="83">
        <f t="shared" ref="I766" si="358">SUM(I758:I765)</f>
        <v>0</v>
      </c>
      <c r="J766" s="154"/>
      <c r="K766" s="89">
        <f t="shared" ref="K766" si="359">SUM(K758:K765)</f>
        <v>0</v>
      </c>
      <c r="L766" s="161"/>
    </row>
    <row r="767" spans="1:12" x14ac:dyDescent="0.25">
      <c r="A767" s="4">
        <v>45372</v>
      </c>
      <c r="B767" s="5" t="str">
        <f t="shared" si="333"/>
        <v>S13 - 2024</v>
      </c>
      <c r="C767" s="5">
        <f t="shared" ref="C767:C775" si="360">MONTH(A767)</f>
        <v>3</v>
      </c>
      <c r="D767" s="5" t="str">
        <f t="shared" si="332"/>
        <v>T1 - 2024</v>
      </c>
      <c r="E767" s="5">
        <f>YEAR(A767)</f>
        <v>2024</v>
      </c>
      <c r="F767" s="14" t="s">
        <v>2</v>
      </c>
      <c r="G767" s="79"/>
      <c r="H767" s="141"/>
      <c r="I767" s="82"/>
      <c r="J767" s="148"/>
      <c r="K767" s="85"/>
      <c r="L767" s="155"/>
    </row>
    <row r="768" spans="1:12" x14ac:dyDescent="0.25">
      <c r="A768" s="6">
        <v>45372</v>
      </c>
      <c r="B768" s="7" t="str">
        <f t="shared" si="333"/>
        <v>S13 - 2024</v>
      </c>
      <c r="C768" s="7">
        <f t="shared" si="360"/>
        <v>3</v>
      </c>
      <c r="D768" s="7" t="str">
        <f t="shared" si="332"/>
        <v>T1 - 2024</v>
      </c>
      <c r="E768" s="7">
        <f t="shared" ref="E768:E775" si="361">YEAR(A768)</f>
        <v>2024</v>
      </c>
      <c r="F768" s="19" t="s">
        <v>3</v>
      </c>
      <c r="G768" s="74"/>
      <c r="H768" s="142"/>
      <c r="I768" s="75"/>
      <c r="J768" s="149"/>
      <c r="K768" s="86"/>
      <c r="L768" s="156"/>
    </row>
    <row r="769" spans="1:12" x14ac:dyDescent="0.25">
      <c r="A769" s="6">
        <v>45372</v>
      </c>
      <c r="B769" s="7" t="str">
        <f t="shared" si="333"/>
        <v>S13 - 2024</v>
      </c>
      <c r="C769" s="7">
        <f t="shared" si="360"/>
        <v>3</v>
      </c>
      <c r="D769" s="7" t="str">
        <f t="shared" si="332"/>
        <v>T1 - 2024</v>
      </c>
      <c r="E769" s="7">
        <f t="shared" si="361"/>
        <v>2024</v>
      </c>
      <c r="F769" s="128" t="s">
        <v>7</v>
      </c>
      <c r="G769" s="130"/>
      <c r="H769" s="143"/>
      <c r="I769" s="131"/>
      <c r="J769" s="150"/>
      <c r="K769" s="132"/>
      <c r="L769" s="157"/>
    </row>
    <row r="770" spans="1:12" x14ac:dyDescent="0.25">
      <c r="A770" s="6">
        <v>45372</v>
      </c>
      <c r="B770" s="7" t="str">
        <f t="shared" si="333"/>
        <v>S13 - 2024</v>
      </c>
      <c r="C770" s="7">
        <f t="shared" si="360"/>
        <v>3</v>
      </c>
      <c r="D770" s="7" t="str">
        <f t="shared" si="332"/>
        <v>T1 - 2024</v>
      </c>
      <c r="E770" s="7">
        <f t="shared" si="361"/>
        <v>2024</v>
      </c>
      <c r="F770" s="129" t="s">
        <v>8</v>
      </c>
      <c r="G770" s="133"/>
      <c r="H770" s="144"/>
      <c r="I770" s="134"/>
      <c r="J770" s="151"/>
      <c r="K770" s="135"/>
      <c r="L770" s="158"/>
    </row>
    <row r="771" spans="1:12" x14ac:dyDescent="0.25">
      <c r="A771" s="6">
        <v>45372</v>
      </c>
      <c r="B771" s="7" t="str">
        <f t="shared" si="333"/>
        <v>S13 - 2024</v>
      </c>
      <c r="C771" s="7">
        <f t="shared" si="360"/>
        <v>3</v>
      </c>
      <c r="D771" s="7" t="str">
        <f t="shared" ref="D771:D834" si="362">IF(OR(MONTH(A771)=1,MONTH(A771)=2,MONTH(A771)=3),"T1 - "&amp;E771,IF(OR(MONTH(A771)=4,MONTH(A771)=5,MONTH(A771)=6),"T2 - "&amp;E771,IF(OR(MONTH(A771)=7,MONTH(A771)=8,MONTH(A771)=9),"T3 - "&amp;E771,"T4 - "&amp;E771)))</f>
        <v>T1 - 2024</v>
      </c>
      <c r="E771" s="7">
        <f t="shared" si="361"/>
        <v>2024</v>
      </c>
      <c r="F771" s="21" t="s">
        <v>4</v>
      </c>
      <c r="G771" s="76"/>
      <c r="H771" s="145"/>
      <c r="I771" s="77"/>
      <c r="J771" s="152"/>
      <c r="K771" s="87"/>
      <c r="L771" s="159"/>
    </row>
    <row r="772" spans="1:12" x14ac:dyDescent="0.25">
      <c r="A772" s="6">
        <v>45372</v>
      </c>
      <c r="B772" s="7" t="str">
        <f t="shared" ref="B772:B835" si="363">"S"&amp;WEEKNUM($A772,13)&amp;" - "&amp;YEAR($A772)</f>
        <v>S13 - 2024</v>
      </c>
      <c r="C772" s="7">
        <f t="shared" si="360"/>
        <v>3</v>
      </c>
      <c r="D772" s="7" t="str">
        <f t="shared" si="362"/>
        <v>T1 - 2024</v>
      </c>
      <c r="E772" s="7">
        <f t="shared" si="361"/>
        <v>2024</v>
      </c>
      <c r="F772" s="8" t="s">
        <v>5</v>
      </c>
      <c r="G772" s="72"/>
      <c r="H772" s="146"/>
      <c r="I772" s="73"/>
      <c r="J772" s="153"/>
      <c r="K772" s="88"/>
      <c r="L772" s="160"/>
    </row>
    <row r="773" spans="1:12" x14ac:dyDescent="0.25">
      <c r="A773" s="6">
        <v>45372</v>
      </c>
      <c r="B773" s="7" t="str">
        <f t="shared" si="363"/>
        <v>S13 - 2024</v>
      </c>
      <c r="C773" s="7">
        <f t="shared" si="360"/>
        <v>3</v>
      </c>
      <c r="D773" s="7" t="str">
        <f t="shared" si="362"/>
        <v>T1 - 2024</v>
      </c>
      <c r="E773" s="7">
        <f t="shared" si="361"/>
        <v>2024</v>
      </c>
      <c r="F773" s="8" t="s">
        <v>6</v>
      </c>
      <c r="G773" s="72"/>
      <c r="H773" s="146"/>
      <c r="I773" s="73"/>
      <c r="J773" s="153"/>
      <c r="K773" s="88"/>
      <c r="L773" s="160"/>
    </row>
    <row r="774" spans="1:12" x14ac:dyDescent="0.25">
      <c r="A774" s="6">
        <v>45372</v>
      </c>
      <c r="B774" s="7" t="str">
        <f t="shared" si="363"/>
        <v>S13 - 2024</v>
      </c>
      <c r="C774" s="7">
        <f t="shared" si="360"/>
        <v>3</v>
      </c>
      <c r="D774" s="7" t="str">
        <f t="shared" si="362"/>
        <v>T1 - 2024</v>
      </c>
      <c r="E774" s="7">
        <f t="shared" si="361"/>
        <v>2024</v>
      </c>
      <c r="F774" s="8" t="s">
        <v>1</v>
      </c>
      <c r="G774" s="72"/>
      <c r="H774" s="146"/>
      <c r="I774" s="73"/>
      <c r="J774" s="153"/>
      <c r="K774" s="88"/>
      <c r="L774" s="160"/>
    </row>
    <row r="775" spans="1:12" x14ac:dyDescent="0.25">
      <c r="A775" s="9">
        <v>45372</v>
      </c>
      <c r="B775" s="10" t="str">
        <f t="shared" si="363"/>
        <v>S13 - 2024</v>
      </c>
      <c r="C775" s="10">
        <f t="shared" si="360"/>
        <v>3</v>
      </c>
      <c r="D775" s="10" t="str">
        <f t="shared" si="362"/>
        <v>T1 - 2024</v>
      </c>
      <c r="E775" s="10">
        <f t="shared" si="361"/>
        <v>2024</v>
      </c>
      <c r="F775" s="11" t="s">
        <v>14</v>
      </c>
      <c r="G775" s="80">
        <f>SUM(G767:G774)</f>
        <v>0</v>
      </c>
      <c r="H775" s="147"/>
      <c r="I775" s="83">
        <f t="shared" ref="I775" si="364">SUM(I767:I774)</f>
        <v>0</v>
      </c>
      <c r="J775" s="154"/>
      <c r="K775" s="89">
        <f t="shared" ref="K775" si="365">SUM(K767:K774)</f>
        <v>0</v>
      </c>
      <c r="L775" s="161"/>
    </row>
    <row r="776" spans="1:12" x14ac:dyDescent="0.25">
      <c r="A776" s="4">
        <v>45373</v>
      </c>
      <c r="B776" s="5" t="str">
        <f t="shared" si="363"/>
        <v>S13 - 2024</v>
      </c>
      <c r="C776" s="5">
        <f t="shared" ref="C776:C784" si="366">MONTH(A776)</f>
        <v>3</v>
      </c>
      <c r="D776" s="5" t="str">
        <f t="shared" si="362"/>
        <v>T1 - 2024</v>
      </c>
      <c r="E776" s="5">
        <f>YEAR(A776)</f>
        <v>2024</v>
      </c>
      <c r="F776" s="14" t="s">
        <v>2</v>
      </c>
      <c r="G776" s="79"/>
      <c r="H776" s="141"/>
      <c r="I776" s="82"/>
      <c r="J776" s="148"/>
      <c r="K776" s="85"/>
      <c r="L776" s="155"/>
    </row>
    <row r="777" spans="1:12" x14ac:dyDescent="0.25">
      <c r="A777" s="6">
        <v>45373</v>
      </c>
      <c r="B777" s="7" t="str">
        <f t="shared" si="363"/>
        <v>S13 - 2024</v>
      </c>
      <c r="C777" s="7">
        <f t="shared" si="366"/>
        <v>3</v>
      </c>
      <c r="D777" s="7" t="str">
        <f t="shared" si="362"/>
        <v>T1 - 2024</v>
      </c>
      <c r="E777" s="7">
        <f t="shared" ref="E777:E784" si="367">YEAR(A777)</f>
        <v>2024</v>
      </c>
      <c r="F777" s="19" t="s">
        <v>3</v>
      </c>
      <c r="G777" s="74"/>
      <c r="H777" s="142"/>
      <c r="I777" s="75"/>
      <c r="J777" s="149"/>
      <c r="K777" s="86"/>
      <c r="L777" s="156"/>
    </row>
    <row r="778" spans="1:12" x14ac:dyDescent="0.25">
      <c r="A778" s="6">
        <v>45373</v>
      </c>
      <c r="B778" s="7" t="str">
        <f t="shared" si="363"/>
        <v>S13 - 2024</v>
      </c>
      <c r="C778" s="7">
        <f t="shared" si="366"/>
        <v>3</v>
      </c>
      <c r="D778" s="7" t="str">
        <f t="shared" si="362"/>
        <v>T1 - 2024</v>
      </c>
      <c r="E778" s="7">
        <f t="shared" si="367"/>
        <v>2024</v>
      </c>
      <c r="F778" s="128" t="s">
        <v>7</v>
      </c>
      <c r="G778" s="130"/>
      <c r="H778" s="143"/>
      <c r="I778" s="131"/>
      <c r="J778" s="150"/>
      <c r="K778" s="132"/>
      <c r="L778" s="157"/>
    </row>
    <row r="779" spans="1:12" x14ac:dyDescent="0.25">
      <c r="A779" s="6">
        <v>45373</v>
      </c>
      <c r="B779" s="7" t="str">
        <f t="shared" si="363"/>
        <v>S13 - 2024</v>
      </c>
      <c r="C779" s="7">
        <f t="shared" si="366"/>
        <v>3</v>
      </c>
      <c r="D779" s="7" t="str">
        <f t="shared" si="362"/>
        <v>T1 - 2024</v>
      </c>
      <c r="E779" s="7">
        <f t="shared" si="367"/>
        <v>2024</v>
      </c>
      <c r="F779" s="129" t="s">
        <v>8</v>
      </c>
      <c r="G779" s="133"/>
      <c r="H779" s="144"/>
      <c r="I779" s="134"/>
      <c r="J779" s="151"/>
      <c r="K779" s="135"/>
      <c r="L779" s="158"/>
    </row>
    <row r="780" spans="1:12" x14ac:dyDescent="0.25">
      <c r="A780" s="6">
        <v>45373</v>
      </c>
      <c r="B780" s="7" t="str">
        <f t="shared" si="363"/>
        <v>S13 - 2024</v>
      </c>
      <c r="C780" s="7">
        <f t="shared" si="366"/>
        <v>3</v>
      </c>
      <c r="D780" s="7" t="str">
        <f t="shared" si="362"/>
        <v>T1 - 2024</v>
      </c>
      <c r="E780" s="7">
        <f t="shared" si="367"/>
        <v>2024</v>
      </c>
      <c r="F780" s="21" t="s">
        <v>4</v>
      </c>
      <c r="G780" s="76"/>
      <c r="H780" s="145"/>
      <c r="I780" s="77"/>
      <c r="J780" s="152"/>
      <c r="K780" s="87"/>
      <c r="L780" s="159"/>
    </row>
    <row r="781" spans="1:12" x14ac:dyDescent="0.25">
      <c r="A781" s="6">
        <v>45373</v>
      </c>
      <c r="B781" s="7" t="str">
        <f t="shared" si="363"/>
        <v>S13 - 2024</v>
      </c>
      <c r="C781" s="7">
        <f t="shared" si="366"/>
        <v>3</v>
      </c>
      <c r="D781" s="7" t="str">
        <f t="shared" si="362"/>
        <v>T1 - 2024</v>
      </c>
      <c r="E781" s="7">
        <f t="shared" si="367"/>
        <v>2024</v>
      </c>
      <c r="F781" s="8" t="s">
        <v>5</v>
      </c>
      <c r="G781" s="72"/>
      <c r="H781" s="146"/>
      <c r="I781" s="73"/>
      <c r="J781" s="153"/>
      <c r="K781" s="88"/>
      <c r="L781" s="160"/>
    </row>
    <row r="782" spans="1:12" x14ac:dyDescent="0.25">
      <c r="A782" s="6">
        <v>45373</v>
      </c>
      <c r="B782" s="7" t="str">
        <f t="shared" si="363"/>
        <v>S13 - 2024</v>
      </c>
      <c r="C782" s="7">
        <f t="shared" si="366"/>
        <v>3</v>
      </c>
      <c r="D782" s="7" t="str">
        <f t="shared" si="362"/>
        <v>T1 - 2024</v>
      </c>
      <c r="E782" s="7">
        <f t="shared" si="367"/>
        <v>2024</v>
      </c>
      <c r="F782" s="8" t="s">
        <v>6</v>
      </c>
      <c r="G782" s="72"/>
      <c r="H782" s="146"/>
      <c r="I782" s="73"/>
      <c r="J782" s="153"/>
      <c r="K782" s="88"/>
      <c r="L782" s="160"/>
    </row>
    <row r="783" spans="1:12" x14ac:dyDescent="0.25">
      <c r="A783" s="6">
        <v>45373</v>
      </c>
      <c r="B783" s="7" t="str">
        <f t="shared" si="363"/>
        <v>S13 - 2024</v>
      </c>
      <c r="C783" s="7">
        <f t="shared" si="366"/>
        <v>3</v>
      </c>
      <c r="D783" s="7" t="str">
        <f t="shared" si="362"/>
        <v>T1 - 2024</v>
      </c>
      <c r="E783" s="7">
        <f t="shared" si="367"/>
        <v>2024</v>
      </c>
      <c r="F783" s="8" t="s">
        <v>1</v>
      </c>
      <c r="G783" s="72"/>
      <c r="H783" s="146"/>
      <c r="I783" s="73"/>
      <c r="J783" s="153"/>
      <c r="K783" s="88"/>
      <c r="L783" s="160"/>
    </row>
    <row r="784" spans="1:12" x14ac:dyDescent="0.25">
      <c r="A784" s="9">
        <v>45373</v>
      </c>
      <c r="B784" s="10" t="str">
        <f t="shared" si="363"/>
        <v>S13 - 2024</v>
      </c>
      <c r="C784" s="10">
        <f t="shared" si="366"/>
        <v>3</v>
      </c>
      <c r="D784" s="10" t="str">
        <f t="shared" si="362"/>
        <v>T1 - 2024</v>
      </c>
      <c r="E784" s="10">
        <f t="shared" si="367"/>
        <v>2024</v>
      </c>
      <c r="F784" s="11" t="s">
        <v>14</v>
      </c>
      <c r="G784" s="80">
        <f>SUM(G776:G783)</f>
        <v>0</v>
      </c>
      <c r="H784" s="147"/>
      <c r="I784" s="83">
        <f t="shared" ref="I784" si="368">SUM(I776:I783)</f>
        <v>0</v>
      </c>
      <c r="J784" s="154"/>
      <c r="K784" s="89">
        <f t="shared" ref="K784" si="369">SUM(K776:K783)</f>
        <v>0</v>
      </c>
      <c r="L784" s="161"/>
    </row>
    <row r="785" spans="1:12" x14ac:dyDescent="0.25">
      <c r="A785" s="4">
        <v>45374</v>
      </c>
      <c r="B785" s="5" t="str">
        <f t="shared" si="363"/>
        <v>S13 - 2024</v>
      </c>
      <c r="C785" s="5">
        <f t="shared" ref="C785:C793" si="370">MONTH(A785)</f>
        <v>3</v>
      </c>
      <c r="D785" s="5" t="str">
        <f t="shared" si="362"/>
        <v>T1 - 2024</v>
      </c>
      <c r="E785" s="5">
        <f>YEAR(A785)</f>
        <v>2024</v>
      </c>
      <c r="F785" s="14" t="s">
        <v>2</v>
      </c>
      <c r="G785" s="79"/>
      <c r="H785" s="141"/>
      <c r="I785" s="82"/>
      <c r="J785" s="148"/>
      <c r="K785" s="85"/>
      <c r="L785" s="155"/>
    </row>
    <row r="786" spans="1:12" x14ac:dyDescent="0.25">
      <c r="A786" s="6">
        <v>45374</v>
      </c>
      <c r="B786" s="7" t="str">
        <f t="shared" si="363"/>
        <v>S13 - 2024</v>
      </c>
      <c r="C786" s="7">
        <f t="shared" si="370"/>
        <v>3</v>
      </c>
      <c r="D786" s="7" t="str">
        <f t="shared" si="362"/>
        <v>T1 - 2024</v>
      </c>
      <c r="E786" s="7">
        <f t="shared" ref="E786:E793" si="371">YEAR(A786)</f>
        <v>2024</v>
      </c>
      <c r="F786" s="19" t="s">
        <v>3</v>
      </c>
      <c r="G786" s="74"/>
      <c r="H786" s="142"/>
      <c r="I786" s="75"/>
      <c r="J786" s="149"/>
      <c r="K786" s="86"/>
      <c r="L786" s="156"/>
    </row>
    <row r="787" spans="1:12" x14ac:dyDescent="0.25">
      <c r="A787" s="6">
        <v>45374</v>
      </c>
      <c r="B787" s="7" t="str">
        <f t="shared" si="363"/>
        <v>S13 - 2024</v>
      </c>
      <c r="C787" s="7">
        <f t="shared" si="370"/>
        <v>3</v>
      </c>
      <c r="D787" s="7" t="str">
        <f t="shared" si="362"/>
        <v>T1 - 2024</v>
      </c>
      <c r="E787" s="7">
        <f t="shared" si="371"/>
        <v>2024</v>
      </c>
      <c r="F787" s="128" t="s">
        <v>7</v>
      </c>
      <c r="G787" s="130"/>
      <c r="H787" s="143"/>
      <c r="I787" s="131"/>
      <c r="J787" s="150"/>
      <c r="K787" s="132"/>
      <c r="L787" s="157"/>
    </row>
    <row r="788" spans="1:12" x14ac:dyDescent="0.25">
      <c r="A788" s="6">
        <v>45374</v>
      </c>
      <c r="B788" s="7" t="str">
        <f t="shared" si="363"/>
        <v>S13 - 2024</v>
      </c>
      <c r="C788" s="7">
        <f t="shared" si="370"/>
        <v>3</v>
      </c>
      <c r="D788" s="7" t="str">
        <f t="shared" si="362"/>
        <v>T1 - 2024</v>
      </c>
      <c r="E788" s="7">
        <f t="shared" si="371"/>
        <v>2024</v>
      </c>
      <c r="F788" s="129" t="s">
        <v>8</v>
      </c>
      <c r="G788" s="133"/>
      <c r="H788" s="144"/>
      <c r="I788" s="134"/>
      <c r="J788" s="151"/>
      <c r="K788" s="135"/>
      <c r="L788" s="158"/>
    </row>
    <row r="789" spans="1:12" x14ac:dyDescent="0.25">
      <c r="A789" s="6">
        <v>45374</v>
      </c>
      <c r="B789" s="7" t="str">
        <f t="shared" si="363"/>
        <v>S13 - 2024</v>
      </c>
      <c r="C789" s="7">
        <f t="shared" si="370"/>
        <v>3</v>
      </c>
      <c r="D789" s="7" t="str">
        <f t="shared" si="362"/>
        <v>T1 - 2024</v>
      </c>
      <c r="E789" s="7">
        <f t="shared" si="371"/>
        <v>2024</v>
      </c>
      <c r="F789" s="21" t="s">
        <v>4</v>
      </c>
      <c r="G789" s="76"/>
      <c r="H789" s="145"/>
      <c r="I789" s="77"/>
      <c r="J789" s="152"/>
      <c r="K789" s="87"/>
      <c r="L789" s="159"/>
    </row>
    <row r="790" spans="1:12" x14ac:dyDescent="0.25">
      <c r="A790" s="6">
        <v>45374</v>
      </c>
      <c r="B790" s="7" t="str">
        <f t="shared" si="363"/>
        <v>S13 - 2024</v>
      </c>
      <c r="C790" s="7">
        <f t="shared" si="370"/>
        <v>3</v>
      </c>
      <c r="D790" s="7" t="str">
        <f t="shared" si="362"/>
        <v>T1 - 2024</v>
      </c>
      <c r="E790" s="7">
        <f t="shared" si="371"/>
        <v>2024</v>
      </c>
      <c r="F790" s="8" t="s">
        <v>5</v>
      </c>
      <c r="G790" s="72"/>
      <c r="H790" s="146"/>
      <c r="I790" s="73"/>
      <c r="J790" s="153"/>
      <c r="K790" s="88"/>
      <c r="L790" s="160"/>
    </row>
    <row r="791" spans="1:12" x14ac:dyDescent="0.25">
      <c r="A791" s="6">
        <v>45374</v>
      </c>
      <c r="B791" s="7" t="str">
        <f t="shared" si="363"/>
        <v>S13 - 2024</v>
      </c>
      <c r="C791" s="7">
        <f t="shared" si="370"/>
        <v>3</v>
      </c>
      <c r="D791" s="7" t="str">
        <f t="shared" si="362"/>
        <v>T1 - 2024</v>
      </c>
      <c r="E791" s="7">
        <f t="shared" si="371"/>
        <v>2024</v>
      </c>
      <c r="F791" s="8" t="s">
        <v>6</v>
      </c>
      <c r="G791" s="72"/>
      <c r="H791" s="146"/>
      <c r="I791" s="73"/>
      <c r="J791" s="153"/>
      <c r="K791" s="88"/>
      <c r="L791" s="160"/>
    </row>
    <row r="792" spans="1:12" x14ac:dyDescent="0.25">
      <c r="A792" s="6">
        <v>45374</v>
      </c>
      <c r="B792" s="7" t="str">
        <f t="shared" si="363"/>
        <v>S13 - 2024</v>
      </c>
      <c r="C792" s="7">
        <f t="shared" si="370"/>
        <v>3</v>
      </c>
      <c r="D792" s="7" t="str">
        <f t="shared" si="362"/>
        <v>T1 - 2024</v>
      </c>
      <c r="E792" s="7">
        <f t="shared" si="371"/>
        <v>2024</v>
      </c>
      <c r="F792" s="8" t="s">
        <v>1</v>
      </c>
      <c r="G792" s="72"/>
      <c r="H792" s="146"/>
      <c r="I792" s="73"/>
      <c r="J792" s="153"/>
      <c r="K792" s="88"/>
      <c r="L792" s="160"/>
    </row>
    <row r="793" spans="1:12" x14ac:dyDescent="0.25">
      <c r="A793" s="9">
        <v>45374</v>
      </c>
      <c r="B793" s="10" t="str">
        <f t="shared" si="363"/>
        <v>S13 - 2024</v>
      </c>
      <c r="C793" s="10">
        <f t="shared" si="370"/>
        <v>3</v>
      </c>
      <c r="D793" s="10" t="str">
        <f t="shared" si="362"/>
        <v>T1 - 2024</v>
      </c>
      <c r="E793" s="10">
        <f t="shared" si="371"/>
        <v>2024</v>
      </c>
      <c r="F793" s="11" t="s">
        <v>14</v>
      </c>
      <c r="G793" s="80">
        <f>SUM(G785:G792)</f>
        <v>0</v>
      </c>
      <c r="H793" s="147"/>
      <c r="I793" s="83">
        <f t="shared" ref="I793" si="372">SUM(I785:I792)</f>
        <v>0</v>
      </c>
      <c r="J793" s="154"/>
      <c r="K793" s="89">
        <f t="shared" ref="K793" si="373">SUM(K785:K792)</f>
        <v>0</v>
      </c>
      <c r="L793" s="161"/>
    </row>
    <row r="794" spans="1:12" x14ac:dyDescent="0.25">
      <c r="A794" s="4">
        <v>45375</v>
      </c>
      <c r="B794" s="5" t="str">
        <f t="shared" si="363"/>
        <v>S13 - 2024</v>
      </c>
      <c r="C794" s="5">
        <f t="shared" ref="C794:C802" si="374">MONTH(A794)</f>
        <v>3</v>
      </c>
      <c r="D794" s="5" t="str">
        <f t="shared" si="362"/>
        <v>T1 - 2024</v>
      </c>
      <c r="E794" s="5">
        <f>YEAR(A794)</f>
        <v>2024</v>
      </c>
      <c r="F794" s="14" t="s">
        <v>2</v>
      </c>
      <c r="G794" s="79"/>
      <c r="H794" s="141"/>
      <c r="I794" s="82"/>
      <c r="J794" s="148"/>
      <c r="K794" s="85"/>
      <c r="L794" s="155"/>
    </row>
    <row r="795" spans="1:12" x14ac:dyDescent="0.25">
      <c r="A795" s="6">
        <v>45375</v>
      </c>
      <c r="B795" s="7" t="str">
        <f t="shared" si="363"/>
        <v>S13 - 2024</v>
      </c>
      <c r="C795" s="7">
        <f t="shared" si="374"/>
        <v>3</v>
      </c>
      <c r="D795" s="7" t="str">
        <f t="shared" si="362"/>
        <v>T1 - 2024</v>
      </c>
      <c r="E795" s="7">
        <f t="shared" ref="E795:E802" si="375">YEAR(A795)</f>
        <v>2024</v>
      </c>
      <c r="F795" s="19" t="s">
        <v>3</v>
      </c>
      <c r="G795" s="74"/>
      <c r="H795" s="142"/>
      <c r="I795" s="75"/>
      <c r="J795" s="149"/>
      <c r="K795" s="86"/>
      <c r="L795" s="156"/>
    </row>
    <row r="796" spans="1:12" x14ac:dyDescent="0.25">
      <c r="A796" s="6">
        <v>45375</v>
      </c>
      <c r="B796" s="7" t="str">
        <f t="shared" si="363"/>
        <v>S13 - 2024</v>
      </c>
      <c r="C796" s="7">
        <f t="shared" si="374"/>
        <v>3</v>
      </c>
      <c r="D796" s="7" t="str">
        <f t="shared" si="362"/>
        <v>T1 - 2024</v>
      </c>
      <c r="E796" s="7">
        <f t="shared" si="375"/>
        <v>2024</v>
      </c>
      <c r="F796" s="128" t="s">
        <v>7</v>
      </c>
      <c r="G796" s="130"/>
      <c r="H796" s="143"/>
      <c r="I796" s="131"/>
      <c r="J796" s="150"/>
      <c r="K796" s="132"/>
      <c r="L796" s="157"/>
    </row>
    <row r="797" spans="1:12" x14ac:dyDescent="0.25">
      <c r="A797" s="6">
        <v>45375</v>
      </c>
      <c r="B797" s="7" t="str">
        <f t="shared" si="363"/>
        <v>S13 - 2024</v>
      </c>
      <c r="C797" s="7">
        <f t="shared" si="374"/>
        <v>3</v>
      </c>
      <c r="D797" s="7" t="str">
        <f t="shared" si="362"/>
        <v>T1 - 2024</v>
      </c>
      <c r="E797" s="7">
        <f t="shared" si="375"/>
        <v>2024</v>
      </c>
      <c r="F797" s="129" t="s">
        <v>8</v>
      </c>
      <c r="G797" s="133"/>
      <c r="H797" s="144"/>
      <c r="I797" s="134"/>
      <c r="J797" s="151"/>
      <c r="K797" s="135"/>
      <c r="L797" s="158"/>
    </row>
    <row r="798" spans="1:12" x14ac:dyDescent="0.25">
      <c r="A798" s="6">
        <v>45375</v>
      </c>
      <c r="B798" s="7" t="str">
        <f t="shared" si="363"/>
        <v>S13 - 2024</v>
      </c>
      <c r="C798" s="7">
        <f t="shared" si="374"/>
        <v>3</v>
      </c>
      <c r="D798" s="7" t="str">
        <f t="shared" si="362"/>
        <v>T1 - 2024</v>
      </c>
      <c r="E798" s="7">
        <f t="shared" si="375"/>
        <v>2024</v>
      </c>
      <c r="F798" s="21" t="s">
        <v>4</v>
      </c>
      <c r="G798" s="76"/>
      <c r="H798" s="145"/>
      <c r="I798" s="77"/>
      <c r="J798" s="152"/>
      <c r="K798" s="87"/>
      <c r="L798" s="159"/>
    </row>
    <row r="799" spans="1:12" x14ac:dyDescent="0.25">
      <c r="A799" s="6">
        <v>45375</v>
      </c>
      <c r="B799" s="7" t="str">
        <f t="shared" si="363"/>
        <v>S13 - 2024</v>
      </c>
      <c r="C799" s="7">
        <f t="shared" si="374"/>
        <v>3</v>
      </c>
      <c r="D799" s="7" t="str">
        <f t="shared" si="362"/>
        <v>T1 - 2024</v>
      </c>
      <c r="E799" s="7">
        <f t="shared" si="375"/>
        <v>2024</v>
      </c>
      <c r="F799" s="8" t="s">
        <v>5</v>
      </c>
      <c r="G799" s="72"/>
      <c r="H799" s="146"/>
      <c r="I799" s="73"/>
      <c r="J799" s="153"/>
      <c r="K799" s="88"/>
      <c r="L799" s="160"/>
    </row>
    <row r="800" spans="1:12" x14ac:dyDescent="0.25">
      <c r="A800" s="6">
        <v>45375</v>
      </c>
      <c r="B800" s="7" t="str">
        <f t="shared" si="363"/>
        <v>S13 - 2024</v>
      </c>
      <c r="C800" s="7">
        <f t="shared" si="374"/>
        <v>3</v>
      </c>
      <c r="D800" s="7" t="str">
        <f t="shared" si="362"/>
        <v>T1 - 2024</v>
      </c>
      <c r="E800" s="7">
        <f t="shared" si="375"/>
        <v>2024</v>
      </c>
      <c r="F800" s="8" t="s">
        <v>6</v>
      </c>
      <c r="G800" s="72"/>
      <c r="H800" s="146"/>
      <c r="I800" s="73"/>
      <c r="J800" s="153"/>
      <c r="K800" s="88"/>
      <c r="L800" s="160"/>
    </row>
    <row r="801" spans="1:12" x14ac:dyDescent="0.25">
      <c r="A801" s="6">
        <v>45375</v>
      </c>
      <c r="B801" s="7" t="str">
        <f t="shared" si="363"/>
        <v>S13 - 2024</v>
      </c>
      <c r="C801" s="7">
        <f t="shared" si="374"/>
        <v>3</v>
      </c>
      <c r="D801" s="7" t="str">
        <f t="shared" si="362"/>
        <v>T1 - 2024</v>
      </c>
      <c r="E801" s="7">
        <f t="shared" si="375"/>
        <v>2024</v>
      </c>
      <c r="F801" s="8" t="s">
        <v>1</v>
      </c>
      <c r="G801" s="72"/>
      <c r="H801" s="146"/>
      <c r="I801" s="73"/>
      <c r="J801" s="153"/>
      <c r="K801" s="88"/>
      <c r="L801" s="160"/>
    </row>
    <row r="802" spans="1:12" x14ac:dyDescent="0.25">
      <c r="A802" s="9">
        <v>45375</v>
      </c>
      <c r="B802" s="10" t="str">
        <f t="shared" si="363"/>
        <v>S13 - 2024</v>
      </c>
      <c r="C802" s="10">
        <f t="shared" si="374"/>
        <v>3</v>
      </c>
      <c r="D802" s="10" t="str">
        <f t="shared" si="362"/>
        <v>T1 - 2024</v>
      </c>
      <c r="E802" s="10">
        <f t="shared" si="375"/>
        <v>2024</v>
      </c>
      <c r="F802" s="11" t="s">
        <v>14</v>
      </c>
      <c r="G802" s="80">
        <f>SUM(G794:G801)</f>
        <v>0</v>
      </c>
      <c r="H802" s="147"/>
      <c r="I802" s="83">
        <f t="shared" ref="I802" si="376">SUM(I794:I801)</f>
        <v>0</v>
      </c>
      <c r="J802" s="154"/>
      <c r="K802" s="89">
        <f t="shared" ref="K802" si="377">SUM(K794:K801)</f>
        <v>0</v>
      </c>
      <c r="L802" s="161"/>
    </row>
    <row r="803" spans="1:12" x14ac:dyDescent="0.25">
      <c r="A803" s="4">
        <v>45376</v>
      </c>
      <c r="B803" s="5" t="str">
        <f t="shared" si="363"/>
        <v>S13 - 2024</v>
      </c>
      <c r="C803" s="5">
        <f t="shared" ref="C803:C811" si="378">MONTH(A803)</f>
        <v>3</v>
      </c>
      <c r="D803" s="5" t="str">
        <f t="shared" si="362"/>
        <v>T1 - 2024</v>
      </c>
      <c r="E803" s="5">
        <f>YEAR(A803)</f>
        <v>2024</v>
      </c>
      <c r="F803" s="14" t="s">
        <v>2</v>
      </c>
      <c r="G803" s="79"/>
      <c r="H803" s="141"/>
      <c r="I803" s="82"/>
      <c r="J803" s="148"/>
      <c r="K803" s="85"/>
      <c r="L803" s="155"/>
    </row>
    <row r="804" spans="1:12" x14ac:dyDescent="0.25">
      <c r="A804" s="6">
        <v>45376</v>
      </c>
      <c r="B804" s="7" t="str">
        <f t="shared" si="363"/>
        <v>S13 - 2024</v>
      </c>
      <c r="C804" s="7">
        <f t="shared" si="378"/>
        <v>3</v>
      </c>
      <c r="D804" s="7" t="str">
        <f t="shared" si="362"/>
        <v>T1 - 2024</v>
      </c>
      <c r="E804" s="7">
        <f t="shared" ref="E804:E811" si="379">YEAR(A804)</f>
        <v>2024</v>
      </c>
      <c r="F804" s="19" t="s">
        <v>3</v>
      </c>
      <c r="G804" s="74"/>
      <c r="H804" s="142"/>
      <c r="I804" s="75"/>
      <c r="J804" s="149"/>
      <c r="K804" s="86"/>
      <c r="L804" s="156"/>
    </row>
    <row r="805" spans="1:12" x14ac:dyDescent="0.25">
      <c r="A805" s="6">
        <v>45376</v>
      </c>
      <c r="B805" s="7" t="str">
        <f t="shared" si="363"/>
        <v>S13 - 2024</v>
      </c>
      <c r="C805" s="7">
        <f t="shared" si="378"/>
        <v>3</v>
      </c>
      <c r="D805" s="7" t="str">
        <f t="shared" si="362"/>
        <v>T1 - 2024</v>
      </c>
      <c r="E805" s="7">
        <f t="shared" si="379"/>
        <v>2024</v>
      </c>
      <c r="F805" s="128" t="s">
        <v>7</v>
      </c>
      <c r="G805" s="130"/>
      <c r="H805" s="143"/>
      <c r="I805" s="131"/>
      <c r="J805" s="150"/>
      <c r="K805" s="132"/>
      <c r="L805" s="157"/>
    </row>
    <row r="806" spans="1:12" x14ac:dyDescent="0.25">
      <c r="A806" s="6">
        <v>45376</v>
      </c>
      <c r="B806" s="7" t="str">
        <f t="shared" si="363"/>
        <v>S13 - 2024</v>
      </c>
      <c r="C806" s="7">
        <f t="shared" si="378"/>
        <v>3</v>
      </c>
      <c r="D806" s="7" t="str">
        <f t="shared" si="362"/>
        <v>T1 - 2024</v>
      </c>
      <c r="E806" s="7">
        <f t="shared" si="379"/>
        <v>2024</v>
      </c>
      <c r="F806" s="129" t="s">
        <v>8</v>
      </c>
      <c r="G806" s="133"/>
      <c r="H806" s="144"/>
      <c r="I806" s="134"/>
      <c r="J806" s="151"/>
      <c r="K806" s="135"/>
      <c r="L806" s="158"/>
    </row>
    <row r="807" spans="1:12" x14ac:dyDescent="0.25">
      <c r="A807" s="6">
        <v>45376</v>
      </c>
      <c r="B807" s="7" t="str">
        <f t="shared" si="363"/>
        <v>S13 - 2024</v>
      </c>
      <c r="C807" s="7">
        <f t="shared" si="378"/>
        <v>3</v>
      </c>
      <c r="D807" s="7" t="str">
        <f t="shared" si="362"/>
        <v>T1 - 2024</v>
      </c>
      <c r="E807" s="7">
        <f t="shared" si="379"/>
        <v>2024</v>
      </c>
      <c r="F807" s="21" t="s">
        <v>4</v>
      </c>
      <c r="G807" s="76"/>
      <c r="H807" s="145"/>
      <c r="I807" s="77"/>
      <c r="J807" s="152"/>
      <c r="K807" s="87"/>
      <c r="L807" s="159"/>
    </row>
    <row r="808" spans="1:12" x14ac:dyDescent="0.25">
      <c r="A808" s="6">
        <v>45376</v>
      </c>
      <c r="B808" s="7" t="str">
        <f t="shared" si="363"/>
        <v>S13 - 2024</v>
      </c>
      <c r="C808" s="7">
        <f t="shared" si="378"/>
        <v>3</v>
      </c>
      <c r="D808" s="7" t="str">
        <f t="shared" si="362"/>
        <v>T1 - 2024</v>
      </c>
      <c r="E808" s="7">
        <f t="shared" si="379"/>
        <v>2024</v>
      </c>
      <c r="F808" s="8" t="s">
        <v>5</v>
      </c>
      <c r="G808" s="72"/>
      <c r="H808" s="146"/>
      <c r="I808" s="73"/>
      <c r="J808" s="153"/>
      <c r="K808" s="88"/>
      <c r="L808" s="160"/>
    </row>
    <row r="809" spans="1:12" x14ac:dyDescent="0.25">
      <c r="A809" s="6">
        <v>45376</v>
      </c>
      <c r="B809" s="7" t="str">
        <f t="shared" si="363"/>
        <v>S13 - 2024</v>
      </c>
      <c r="C809" s="7">
        <f t="shared" si="378"/>
        <v>3</v>
      </c>
      <c r="D809" s="7" t="str">
        <f t="shared" si="362"/>
        <v>T1 - 2024</v>
      </c>
      <c r="E809" s="7">
        <f t="shared" si="379"/>
        <v>2024</v>
      </c>
      <c r="F809" s="8" t="s">
        <v>6</v>
      </c>
      <c r="G809" s="72"/>
      <c r="H809" s="146"/>
      <c r="I809" s="73"/>
      <c r="J809" s="153"/>
      <c r="K809" s="88"/>
      <c r="L809" s="160"/>
    </row>
    <row r="810" spans="1:12" x14ac:dyDescent="0.25">
      <c r="A810" s="6">
        <v>45376</v>
      </c>
      <c r="B810" s="7" t="str">
        <f t="shared" si="363"/>
        <v>S13 - 2024</v>
      </c>
      <c r="C810" s="7">
        <f t="shared" si="378"/>
        <v>3</v>
      </c>
      <c r="D810" s="7" t="str">
        <f t="shared" si="362"/>
        <v>T1 - 2024</v>
      </c>
      <c r="E810" s="7">
        <f t="shared" si="379"/>
        <v>2024</v>
      </c>
      <c r="F810" s="8" t="s">
        <v>1</v>
      </c>
      <c r="G810" s="72"/>
      <c r="H810" s="146"/>
      <c r="I810" s="73"/>
      <c r="J810" s="153"/>
      <c r="K810" s="88"/>
      <c r="L810" s="160"/>
    </row>
    <row r="811" spans="1:12" x14ac:dyDescent="0.25">
      <c r="A811" s="9">
        <v>45376</v>
      </c>
      <c r="B811" s="10" t="str">
        <f t="shared" si="363"/>
        <v>S13 - 2024</v>
      </c>
      <c r="C811" s="10">
        <f t="shared" si="378"/>
        <v>3</v>
      </c>
      <c r="D811" s="10" t="str">
        <f t="shared" si="362"/>
        <v>T1 - 2024</v>
      </c>
      <c r="E811" s="10">
        <f t="shared" si="379"/>
        <v>2024</v>
      </c>
      <c r="F811" s="11" t="s">
        <v>14</v>
      </c>
      <c r="G811" s="80">
        <f>SUM(G803:G810)</f>
        <v>0</v>
      </c>
      <c r="H811" s="147"/>
      <c r="I811" s="83">
        <f t="shared" ref="I811" si="380">SUM(I803:I810)</f>
        <v>0</v>
      </c>
      <c r="J811" s="154"/>
      <c r="K811" s="89">
        <f t="shared" ref="K811" si="381">SUM(K803:K810)</f>
        <v>0</v>
      </c>
      <c r="L811" s="161"/>
    </row>
    <row r="812" spans="1:12" x14ac:dyDescent="0.25">
      <c r="A812" s="4">
        <v>45377</v>
      </c>
      <c r="B812" s="5" t="str">
        <f t="shared" si="363"/>
        <v>S13 - 2024</v>
      </c>
      <c r="C812" s="5">
        <f t="shared" ref="C812:C820" si="382">MONTH(A812)</f>
        <v>3</v>
      </c>
      <c r="D812" s="5" t="str">
        <f t="shared" si="362"/>
        <v>T1 - 2024</v>
      </c>
      <c r="E812" s="5">
        <f>YEAR(A812)</f>
        <v>2024</v>
      </c>
      <c r="F812" s="14" t="s">
        <v>2</v>
      </c>
      <c r="G812" s="79"/>
      <c r="H812" s="141"/>
      <c r="I812" s="82"/>
      <c r="J812" s="148"/>
      <c r="K812" s="85"/>
      <c r="L812" s="155"/>
    </row>
    <row r="813" spans="1:12" x14ac:dyDescent="0.25">
      <c r="A813" s="6">
        <v>45377</v>
      </c>
      <c r="B813" s="7" t="str">
        <f t="shared" si="363"/>
        <v>S13 - 2024</v>
      </c>
      <c r="C813" s="7">
        <f t="shared" si="382"/>
        <v>3</v>
      </c>
      <c r="D813" s="7" t="str">
        <f t="shared" si="362"/>
        <v>T1 - 2024</v>
      </c>
      <c r="E813" s="7">
        <f t="shared" ref="E813:E820" si="383">YEAR(A813)</f>
        <v>2024</v>
      </c>
      <c r="F813" s="19" t="s">
        <v>3</v>
      </c>
      <c r="G813" s="74"/>
      <c r="H813" s="142"/>
      <c r="I813" s="75"/>
      <c r="J813" s="149"/>
      <c r="K813" s="86"/>
      <c r="L813" s="156"/>
    </row>
    <row r="814" spans="1:12" x14ac:dyDescent="0.25">
      <c r="A814" s="6">
        <v>45377</v>
      </c>
      <c r="B814" s="7" t="str">
        <f t="shared" si="363"/>
        <v>S13 - 2024</v>
      </c>
      <c r="C814" s="7">
        <f t="shared" si="382"/>
        <v>3</v>
      </c>
      <c r="D814" s="7" t="str">
        <f t="shared" si="362"/>
        <v>T1 - 2024</v>
      </c>
      <c r="E814" s="7">
        <f t="shared" si="383"/>
        <v>2024</v>
      </c>
      <c r="F814" s="128" t="s">
        <v>7</v>
      </c>
      <c r="G814" s="130"/>
      <c r="H814" s="143"/>
      <c r="I814" s="131"/>
      <c r="J814" s="150"/>
      <c r="K814" s="132"/>
      <c r="L814" s="157"/>
    </row>
    <row r="815" spans="1:12" x14ac:dyDescent="0.25">
      <c r="A815" s="6">
        <v>45377</v>
      </c>
      <c r="B815" s="7" t="str">
        <f t="shared" si="363"/>
        <v>S13 - 2024</v>
      </c>
      <c r="C815" s="7">
        <f t="shared" si="382"/>
        <v>3</v>
      </c>
      <c r="D815" s="7" t="str">
        <f t="shared" si="362"/>
        <v>T1 - 2024</v>
      </c>
      <c r="E815" s="7">
        <f t="shared" si="383"/>
        <v>2024</v>
      </c>
      <c r="F815" s="129" t="s">
        <v>8</v>
      </c>
      <c r="G815" s="133"/>
      <c r="H815" s="144"/>
      <c r="I815" s="134"/>
      <c r="J815" s="151"/>
      <c r="K815" s="135"/>
      <c r="L815" s="158"/>
    </row>
    <row r="816" spans="1:12" x14ac:dyDescent="0.25">
      <c r="A816" s="6">
        <v>45377</v>
      </c>
      <c r="B816" s="7" t="str">
        <f t="shared" si="363"/>
        <v>S13 - 2024</v>
      </c>
      <c r="C816" s="7">
        <f t="shared" si="382"/>
        <v>3</v>
      </c>
      <c r="D816" s="7" t="str">
        <f t="shared" si="362"/>
        <v>T1 - 2024</v>
      </c>
      <c r="E816" s="7">
        <f t="shared" si="383"/>
        <v>2024</v>
      </c>
      <c r="F816" s="21" t="s">
        <v>4</v>
      </c>
      <c r="G816" s="76"/>
      <c r="H816" s="145"/>
      <c r="I816" s="77"/>
      <c r="J816" s="152"/>
      <c r="K816" s="87"/>
      <c r="L816" s="159"/>
    </row>
    <row r="817" spans="1:12" x14ac:dyDescent="0.25">
      <c r="A817" s="6">
        <v>45377</v>
      </c>
      <c r="B817" s="7" t="str">
        <f t="shared" si="363"/>
        <v>S13 - 2024</v>
      </c>
      <c r="C817" s="7">
        <f t="shared" si="382"/>
        <v>3</v>
      </c>
      <c r="D817" s="7" t="str">
        <f t="shared" si="362"/>
        <v>T1 - 2024</v>
      </c>
      <c r="E817" s="7">
        <f t="shared" si="383"/>
        <v>2024</v>
      </c>
      <c r="F817" s="8" t="s">
        <v>5</v>
      </c>
      <c r="G817" s="72"/>
      <c r="H817" s="146"/>
      <c r="I817" s="73"/>
      <c r="J817" s="153"/>
      <c r="K817" s="88"/>
      <c r="L817" s="160"/>
    </row>
    <row r="818" spans="1:12" x14ac:dyDescent="0.25">
      <c r="A818" s="6">
        <v>45377</v>
      </c>
      <c r="B818" s="7" t="str">
        <f t="shared" si="363"/>
        <v>S13 - 2024</v>
      </c>
      <c r="C818" s="7">
        <f t="shared" si="382"/>
        <v>3</v>
      </c>
      <c r="D818" s="7" t="str">
        <f t="shared" si="362"/>
        <v>T1 - 2024</v>
      </c>
      <c r="E818" s="7">
        <f t="shared" si="383"/>
        <v>2024</v>
      </c>
      <c r="F818" s="8" t="s">
        <v>6</v>
      </c>
      <c r="G818" s="72"/>
      <c r="H818" s="146"/>
      <c r="I818" s="73"/>
      <c r="J818" s="153"/>
      <c r="K818" s="88"/>
      <c r="L818" s="160"/>
    </row>
    <row r="819" spans="1:12" x14ac:dyDescent="0.25">
      <c r="A819" s="6">
        <v>45377</v>
      </c>
      <c r="B819" s="7" t="str">
        <f t="shared" si="363"/>
        <v>S13 - 2024</v>
      </c>
      <c r="C819" s="7">
        <f t="shared" si="382"/>
        <v>3</v>
      </c>
      <c r="D819" s="7" t="str">
        <f t="shared" si="362"/>
        <v>T1 - 2024</v>
      </c>
      <c r="E819" s="7">
        <f t="shared" si="383"/>
        <v>2024</v>
      </c>
      <c r="F819" s="8" t="s">
        <v>1</v>
      </c>
      <c r="G819" s="72"/>
      <c r="H819" s="146"/>
      <c r="I819" s="73"/>
      <c r="J819" s="153"/>
      <c r="K819" s="88"/>
      <c r="L819" s="160"/>
    </row>
    <row r="820" spans="1:12" x14ac:dyDescent="0.25">
      <c r="A820" s="9">
        <v>45377</v>
      </c>
      <c r="B820" s="10" t="str">
        <f t="shared" si="363"/>
        <v>S13 - 2024</v>
      </c>
      <c r="C820" s="10">
        <f t="shared" si="382"/>
        <v>3</v>
      </c>
      <c r="D820" s="10" t="str">
        <f t="shared" si="362"/>
        <v>T1 - 2024</v>
      </c>
      <c r="E820" s="10">
        <f t="shared" si="383"/>
        <v>2024</v>
      </c>
      <c r="F820" s="11" t="s">
        <v>14</v>
      </c>
      <c r="G820" s="80">
        <f>SUM(G812:G819)</f>
        <v>0</v>
      </c>
      <c r="H820" s="147"/>
      <c r="I820" s="83">
        <f t="shared" ref="I820" si="384">SUM(I812:I819)</f>
        <v>0</v>
      </c>
      <c r="J820" s="154"/>
      <c r="K820" s="89">
        <f t="shared" ref="K820" si="385">SUM(K812:K819)</f>
        <v>0</v>
      </c>
      <c r="L820" s="161"/>
    </row>
    <row r="821" spans="1:12" x14ac:dyDescent="0.25">
      <c r="A821" s="4">
        <v>45378</v>
      </c>
      <c r="B821" s="5" t="str">
        <f t="shared" si="363"/>
        <v>S14 - 2024</v>
      </c>
      <c r="C821" s="5">
        <f t="shared" ref="C821:C829" si="386">MONTH(A821)</f>
        <v>3</v>
      </c>
      <c r="D821" s="5" t="str">
        <f t="shared" si="362"/>
        <v>T1 - 2024</v>
      </c>
      <c r="E821" s="5">
        <f>YEAR(A821)</f>
        <v>2024</v>
      </c>
      <c r="F821" s="14" t="s">
        <v>2</v>
      </c>
      <c r="G821" s="79"/>
      <c r="H821" s="141"/>
      <c r="I821" s="82"/>
      <c r="J821" s="148"/>
      <c r="K821" s="85"/>
      <c r="L821" s="155"/>
    </row>
    <row r="822" spans="1:12" x14ac:dyDescent="0.25">
      <c r="A822" s="6">
        <v>45378</v>
      </c>
      <c r="B822" s="7" t="str">
        <f t="shared" si="363"/>
        <v>S14 - 2024</v>
      </c>
      <c r="C822" s="7">
        <f t="shared" si="386"/>
        <v>3</v>
      </c>
      <c r="D822" s="7" t="str">
        <f t="shared" si="362"/>
        <v>T1 - 2024</v>
      </c>
      <c r="E822" s="7">
        <f t="shared" ref="E822:E829" si="387">YEAR(A822)</f>
        <v>2024</v>
      </c>
      <c r="F822" s="19" t="s">
        <v>3</v>
      </c>
      <c r="G822" s="74"/>
      <c r="H822" s="142"/>
      <c r="I822" s="75"/>
      <c r="J822" s="149"/>
      <c r="K822" s="86"/>
      <c r="L822" s="156"/>
    </row>
    <row r="823" spans="1:12" x14ac:dyDescent="0.25">
      <c r="A823" s="6">
        <v>45378</v>
      </c>
      <c r="B823" s="7" t="str">
        <f t="shared" si="363"/>
        <v>S14 - 2024</v>
      </c>
      <c r="C823" s="7">
        <f t="shared" si="386"/>
        <v>3</v>
      </c>
      <c r="D823" s="7" t="str">
        <f t="shared" si="362"/>
        <v>T1 - 2024</v>
      </c>
      <c r="E823" s="7">
        <f t="shared" si="387"/>
        <v>2024</v>
      </c>
      <c r="F823" s="128" t="s">
        <v>7</v>
      </c>
      <c r="G823" s="130"/>
      <c r="H823" s="143"/>
      <c r="I823" s="131"/>
      <c r="J823" s="150"/>
      <c r="K823" s="132"/>
      <c r="L823" s="157"/>
    </row>
    <row r="824" spans="1:12" x14ac:dyDescent="0.25">
      <c r="A824" s="6">
        <v>45378</v>
      </c>
      <c r="B824" s="7" t="str">
        <f t="shared" si="363"/>
        <v>S14 - 2024</v>
      </c>
      <c r="C824" s="7">
        <f t="shared" si="386"/>
        <v>3</v>
      </c>
      <c r="D824" s="7" t="str">
        <f t="shared" si="362"/>
        <v>T1 - 2024</v>
      </c>
      <c r="E824" s="7">
        <f t="shared" si="387"/>
        <v>2024</v>
      </c>
      <c r="F824" s="129" t="s">
        <v>8</v>
      </c>
      <c r="G824" s="133"/>
      <c r="H824" s="144"/>
      <c r="I824" s="134"/>
      <c r="J824" s="151"/>
      <c r="K824" s="135"/>
      <c r="L824" s="158"/>
    </row>
    <row r="825" spans="1:12" x14ac:dyDescent="0.25">
      <c r="A825" s="6">
        <v>45378</v>
      </c>
      <c r="B825" s="7" t="str">
        <f t="shared" si="363"/>
        <v>S14 - 2024</v>
      </c>
      <c r="C825" s="7">
        <f t="shared" si="386"/>
        <v>3</v>
      </c>
      <c r="D825" s="7" t="str">
        <f t="shared" si="362"/>
        <v>T1 - 2024</v>
      </c>
      <c r="E825" s="7">
        <f t="shared" si="387"/>
        <v>2024</v>
      </c>
      <c r="F825" s="21" t="s">
        <v>4</v>
      </c>
      <c r="G825" s="76"/>
      <c r="H825" s="145"/>
      <c r="I825" s="77"/>
      <c r="J825" s="152"/>
      <c r="K825" s="87"/>
      <c r="L825" s="159"/>
    </row>
    <row r="826" spans="1:12" x14ac:dyDescent="0.25">
      <c r="A826" s="6">
        <v>45378</v>
      </c>
      <c r="B826" s="7" t="str">
        <f t="shared" si="363"/>
        <v>S14 - 2024</v>
      </c>
      <c r="C826" s="7">
        <f t="shared" si="386"/>
        <v>3</v>
      </c>
      <c r="D826" s="7" t="str">
        <f t="shared" si="362"/>
        <v>T1 - 2024</v>
      </c>
      <c r="E826" s="7">
        <f t="shared" si="387"/>
        <v>2024</v>
      </c>
      <c r="F826" s="8" t="s">
        <v>5</v>
      </c>
      <c r="G826" s="72"/>
      <c r="H826" s="146"/>
      <c r="I826" s="73"/>
      <c r="J826" s="153"/>
      <c r="K826" s="88"/>
      <c r="L826" s="160"/>
    </row>
    <row r="827" spans="1:12" x14ac:dyDescent="0.25">
      <c r="A827" s="6">
        <v>45378</v>
      </c>
      <c r="B827" s="7" t="str">
        <f t="shared" si="363"/>
        <v>S14 - 2024</v>
      </c>
      <c r="C827" s="7">
        <f t="shared" si="386"/>
        <v>3</v>
      </c>
      <c r="D827" s="7" t="str">
        <f t="shared" si="362"/>
        <v>T1 - 2024</v>
      </c>
      <c r="E827" s="7">
        <f t="shared" si="387"/>
        <v>2024</v>
      </c>
      <c r="F827" s="8" t="s">
        <v>6</v>
      </c>
      <c r="G827" s="72"/>
      <c r="H827" s="146"/>
      <c r="I827" s="73"/>
      <c r="J827" s="153"/>
      <c r="K827" s="88"/>
      <c r="L827" s="160"/>
    </row>
    <row r="828" spans="1:12" x14ac:dyDescent="0.25">
      <c r="A828" s="6">
        <v>45378</v>
      </c>
      <c r="B828" s="7" t="str">
        <f t="shared" si="363"/>
        <v>S14 - 2024</v>
      </c>
      <c r="C828" s="7">
        <f t="shared" si="386"/>
        <v>3</v>
      </c>
      <c r="D828" s="7" t="str">
        <f t="shared" si="362"/>
        <v>T1 - 2024</v>
      </c>
      <c r="E828" s="7">
        <f t="shared" si="387"/>
        <v>2024</v>
      </c>
      <c r="F828" s="8" t="s">
        <v>1</v>
      </c>
      <c r="G828" s="72"/>
      <c r="H828" s="146"/>
      <c r="I828" s="73"/>
      <c r="J828" s="153"/>
      <c r="K828" s="88"/>
      <c r="L828" s="160"/>
    </row>
    <row r="829" spans="1:12" x14ac:dyDescent="0.25">
      <c r="A829" s="9">
        <v>45378</v>
      </c>
      <c r="B829" s="10" t="str">
        <f t="shared" si="363"/>
        <v>S14 - 2024</v>
      </c>
      <c r="C829" s="10">
        <f t="shared" si="386"/>
        <v>3</v>
      </c>
      <c r="D829" s="10" t="str">
        <f t="shared" si="362"/>
        <v>T1 - 2024</v>
      </c>
      <c r="E829" s="10">
        <f t="shared" si="387"/>
        <v>2024</v>
      </c>
      <c r="F829" s="11" t="s">
        <v>14</v>
      </c>
      <c r="G829" s="80">
        <f>SUM(G821:G828)</f>
        <v>0</v>
      </c>
      <c r="H829" s="147"/>
      <c r="I829" s="83">
        <f t="shared" ref="I829" si="388">SUM(I821:I828)</f>
        <v>0</v>
      </c>
      <c r="J829" s="154"/>
      <c r="K829" s="89">
        <f t="shared" ref="K829" si="389">SUM(K821:K828)</f>
        <v>0</v>
      </c>
      <c r="L829" s="161"/>
    </row>
    <row r="830" spans="1:12" x14ac:dyDescent="0.25">
      <c r="A830" s="4">
        <v>45379</v>
      </c>
      <c r="B830" s="5" t="str">
        <f t="shared" si="363"/>
        <v>S14 - 2024</v>
      </c>
      <c r="C830" s="5">
        <f t="shared" ref="C830:C838" si="390">MONTH(A830)</f>
        <v>3</v>
      </c>
      <c r="D830" s="5" t="str">
        <f t="shared" si="362"/>
        <v>T1 - 2024</v>
      </c>
      <c r="E830" s="5">
        <f>YEAR(A830)</f>
        <v>2024</v>
      </c>
      <c r="F830" s="14" t="s">
        <v>2</v>
      </c>
      <c r="G830" s="79"/>
      <c r="H830" s="141"/>
      <c r="I830" s="82"/>
      <c r="J830" s="148"/>
      <c r="K830" s="85"/>
      <c r="L830" s="155"/>
    </row>
    <row r="831" spans="1:12" x14ac:dyDescent="0.25">
      <c r="A831" s="6">
        <v>45379</v>
      </c>
      <c r="B831" s="7" t="str">
        <f t="shared" si="363"/>
        <v>S14 - 2024</v>
      </c>
      <c r="C831" s="7">
        <f t="shared" si="390"/>
        <v>3</v>
      </c>
      <c r="D831" s="7" t="str">
        <f t="shared" si="362"/>
        <v>T1 - 2024</v>
      </c>
      <c r="E831" s="7">
        <f t="shared" ref="E831:E838" si="391">YEAR(A831)</f>
        <v>2024</v>
      </c>
      <c r="F831" s="19" t="s">
        <v>3</v>
      </c>
      <c r="G831" s="74"/>
      <c r="H831" s="142"/>
      <c r="I831" s="75"/>
      <c r="J831" s="149"/>
      <c r="K831" s="86"/>
      <c r="L831" s="156"/>
    </row>
    <row r="832" spans="1:12" x14ac:dyDescent="0.25">
      <c r="A832" s="6">
        <v>45379</v>
      </c>
      <c r="B832" s="7" t="str">
        <f t="shared" si="363"/>
        <v>S14 - 2024</v>
      </c>
      <c r="C832" s="7">
        <f t="shared" si="390"/>
        <v>3</v>
      </c>
      <c r="D832" s="7" t="str">
        <f t="shared" si="362"/>
        <v>T1 - 2024</v>
      </c>
      <c r="E832" s="7">
        <f t="shared" si="391"/>
        <v>2024</v>
      </c>
      <c r="F832" s="128" t="s">
        <v>7</v>
      </c>
      <c r="G832" s="130"/>
      <c r="H832" s="143"/>
      <c r="I832" s="131"/>
      <c r="J832" s="150"/>
      <c r="K832" s="132"/>
      <c r="L832" s="157"/>
    </row>
    <row r="833" spans="1:12" x14ac:dyDescent="0.25">
      <c r="A833" s="6">
        <v>45379</v>
      </c>
      <c r="B833" s="7" t="str">
        <f t="shared" si="363"/>
        <v>S14 - 2024</v>
      </c>
      <c r="C833" s="7">
        <f t="shared" si="390"/>
        <v>3</v>
      </c>
      <c r="D833" s="7" t="str">
        <f t="shared" si="362"/>
        <v>T1 - 2024</v>
      </c>
      <c r="E833" s="7">
        <f t="shared" si="391"/>
        <v>2024</v>
      </c>
      <c r="F833" s="129" t="s">
        <v>8</v>
      </c>
      <c r="G833" s="133"/>
      <c r="H833" s="144"/>
      <c r="I833" s="134"/>
      <c r="J833" s="151"/>
      <c r="K833" s="135"/>
      <c r="L833" s="158"/>
    </row>
    <row r="834" spans="1:12" x14ac:dyDescent="0.25">
      <c r="A834" s="6">
        <v>45379</v>
      </c>
      <c r="B834" s="7" t="str">
        <f t="shared" si="363"/>
        <v>S14 - 2024</v>
      </c>
      <c r="C834" s="7">
        <f t="shared" si="390"/>
        <v>3</v>
      </c>
      <c r="D834" s="7" t="str">
        <f t="shared" si="362"/>
        <v>T1 - 2024</v>
      </c>
      <c r="E834" s="7">
        <f t="shared" si="391"/>
        <v>2024</v>
      </c>
      <c r="F834" s="21" t="s">
        <v>4</v>
      </c>
      <c r="G834" s="76"/>
      <c r="H834" s="145"/>
      <c r="I834" s="77"/>
      <c r="J834" s="152"/>
      <c r="K834" s="87"/>
      <c r="L834" s="159"/>
    </row>
    <row r="835" spans="1:12" x14ac:dyDescent="0.25">
      <c r="A835" s="6">
        <v>45379</v>
      </c>
      <c r="B835" s="7" t="str">
        <f t="shared" si="363"/>
        <v>S14 - 2024</v>
      </c>
      <c r="C835" s="7">
        <f t="shared" si="390"/>
        <v>3</v>
      </c>
      <c r="D835" s="7" t="str">
        <f t="shared" ref="D835:D898" si="392">IF(OR(MONTH(A835)=1,MONTH(A835)=2,MONTH(A835)=3),"T1 - "&amp;E835,IF(OR(MONTH(A835)=4,MONTH(A835)=5,MONTH(A835)=6),"T2 - "&amp;E835,IF(OR(MONTH(A835)=7,MONTH(A835)=8,MONTH(A835)=9),"T3 - "&amp;E835,"T4 - "&amp;E835)))</f>
        <v>T1 - 2024</v>
      </c>
      <c r="E835" s="7">
        <f t="shared" si="391"/>
        <v>2024</v>
      </c>
      <c r="F835" s="8" t="s">
        <v>5</v>
      </c>
      <c r="G835" s="72"/>
      <c r="H835" s="146"/>
      <c r="I835" s="73"/>
      <c r="J835" s="153"/>
      <c r="K835" s="88"/>
      <c r="L835" s="160"/>
    </row>
    <row r="836" spans="1:12" x14ac:dyDescent="0.25">
      <c r="A836" s="6">
        <v>45379</v>
      </c>
      <c r="B836" s="7" t="str">
        <f t="shared" ref="B836:B899" si="393">"S"&amp;WEEKNUM($A836,13)&amp;" - "&amp;YEAR($A836)</f>
        <v>S14 - 2024</v>
      </c>
      <c r="C836" s="7">
        <f t="shared" si="390"/>
        <v>3</v>
      </c>
      <c r="D836" s="7" t="str">
        <f t="shared" si="392"/>
        <v>T1 - 2024</v>
      </c>
      <c r="E836" s="7">
        <f t="shared" si="391"/>
        <v>2024</v>
      </c>
      <c r="F836" s="8" t="s">
        <v>6</v>
      </c>
      <c r="G836" s="72"/>
      <c r="H836" s="146"/>
      <c r="I836" s="73"/>
      <c r="J836" s="153"/>
      <c r="K836" s="88"/>
      <c r="L836" s="160"/>
    </row>
    <row r="837" spans="1:12" x14ac:dyDescent="0.25">
      <c r="A837" s="6">
        <v>45379</v>
      </c>
      <c r="B837" s="7" t="str">
        <f t="shared" si="393"/>
        <v>S14 - 2024</v>
      </c>
      <c r="C837" s="7">
        <f t="shared" si="390"/>
        <v>3</v>
      </c>
      <c r="D837" s="7" t="str">
        <f t="shared" si="392"/>
        <v>T1 - 2024</v>
      </c>
      <c r="E837" s="7">
        <f t="shared" si="391"/>
        <v>2024</v>
      </c>
      <c r="F837" s="8" t="s">
        <v>1</v>
      </c>
      <c r="G837" s="72"/>
      <c r="H837" s="146"/>
      <c r="I837" s="73"/>
      <c r="J837" s="153"/>
      <c r="K837" s="88"/>
      <c r="L837" s="160"/>
    </row>
    <row r="838" spans="1:12" x14ac:dyDescent="0.25">
      <c r="A838" s="9">
        <v>45379</v>
      </c>
      <c r="B838" s="10" t="str">
        <f t="shared" si="393"/>
        <v>S14 - 2024</v>
      </c>
      <c r="C838" s="10">
        <f t="shared" si="390"/>
        <v>3</v>
      </c>
      <c r="D838" s="10" t="str">
        <f t="shared" si="392"/>
        <v>T1 - 2024</v>
      </c>
      <c r="E838" s="10">
        <f t="shared" si="391"/>
        <v>2024</v>
      </c>
      <c r="F838" s="11" t="s">
        <v>14</v>
      </c>
      <c r="G838" s="80">
        <f>SUM(G830:G837)</f>
        <v>0</v>
      </c>
      <c r="H838" s="147"/>
      <c r="I838" s="83">
        <f t="shared" ref="I838" si="394">SUM(I830:I837)</f>
        <v>0</v>
      </c>
      <c r="J838" s="154"/>
      <c r="K838" s="89">
        <f t="shared" ref="K838" si="395">SUM(K830:K837)</f>
        <v>0</v>
      </c>
      <c r="L838" s="161"/>
    </row>
    <row r="839" spans="1:12" x14ac:dyDescent="0.25">
      <c r="A839" s="4">
        <v>45380</v>
      </c>
      <c r="B839" s="5" t="str">
        <f t="shared" si="393"/>
        <v>S14 - 2024</v>
      </c>
      <c r="C839" s="5">
        <f t="shared" ref="C839:C847" si="396">MONTH(A839)</f>
        <v>3</v>
      </c>
      <c r="D839" s="5" t="str">
        <f t="shared" si="392"/>
        <v>T1 - 2024</v>
      </c>
      <c r="E839" s="5">
        <f>YEAR(A839)</f>
        <v>2024</v>
      </c>
      <c r="F839" s="14" t="s">
        <v>2</v>
      </c>
      <c r="G839" s="79"/>
      <c r="H839" s="141"/>
      <c r="I839" s="82"/>
      <c r="J839" s="148"/>
      <c r="K839" s="85"/>
      <c r="L839" s="155"/>
    </row>
    <row r="840" spans="1:12" x14ac:dyDescent="0.25">
      <c r="A840" s="6">
        <v>45380</v>
      </c>
      <c r="B840" s="7" t="str">
        <f t="shared" si="393"/>
        <v>S14 - 2024</v>
      </c>
      <c r="C840" s="7">
        <f t="shared" si="396"/>
        <v>3</v>
      </c>
      <c r="D840" s="7" t="str">
        <f t="shared" si="392"/>
        <v>T1 - 2024</v>
      </c>
      <c r="E840" s="7">
        <f t="shared" ref="E840:E847" si="397">YEAR(A840)</f>
        <v>2024</v>
      </c>
      <c r="F840" s="19" t="s">
        <v>3</v>
      </c>
      <c r="G840" s="74"/>
      <c r="H840" s="142"/>
      <c r="I840" s="75"/>
      <c r="J840" s="149"/>
      <c r="K840" s="86"/>
      <c r="L840" s="156"/>
    </row>
    <row r="841" spans="1:12" x14ac:dyDescent="0.25">
      <c r="A841" s="6">
        <v>45380</v>
      </c>
      <c r="B841" s="7" t="str">
        <f t="shared" si="393"/>
        <v>S14 - 2024</v>
      </c>
      <c r="C841" s="7">
        <f t="shared" si="396"/>
        <v>3</v>
      </c>
      <c r="D841" s="7" t="str">
        <f t="shared" si="392"/>
        <v>T1 - 2024</v>
      </c>
      <c r="E841" s="7">
        <f t="shared" si="397"/>
        <v>2024</v>
      </c>
      <c r="F841" s="128" t="s">
        <v>7</v>
      </c>
      <c r="G841" s="130"/>
      <c r="H841" s="143"/>
      <c r="I841" s="131"/>
      <c r="J841" s="150"/>
      <c r="K841" s="132"/>
      <c r="L841" s="157"/>
    </row>
    <row r="842" spans="1:12" x14ac:dyDescent="0.25">
      <c r="A842" s="6">
        <v>45380</v>
      </c>
      <c r="B842" s="7" t="str">
        <f t="shared" si="393"/>
        <v>S14 - 2024</v>
      </c>
      <c r="C842" s="7">
        <f t="shared" si="396"/>
        <v>3</v>
      </c>
      <c r="D842" s="7" t="str">
        <f t="shared" si="392"/>
        <v>T1 - 2024</v>
      </c>
      <c r="E842" s="7">
        <f t="shared" si="397"/>
        <v>2024</v>
      </c>
      <c r="F842" s="129" t="s">
        <v>8</v>
      </c>
      <c r="G842" s="133"/>
      <c r="H842" s="144"/>
      <c r="I842" s="134"/>
      <c r="J842" s="151"/>
      <c r="K842" s="135"/>
      <c r="L842" s="158"/>
    </row>
    <row r="843" spans="1:12" x14ac:dyDescent="0.25">
      <c r="A843" s="6">
        <v>45380</v>
      </c>
      <c r="B843" s="7" t="str">
        <f t="shared" si="393"/>
        <v>S14 - 2024</v>
      </c>
      <c r="C843" s="7">
        <f t="shared" si="396"/>
        <v>3</v>
      </c>
      <c r="D843" s="7" t="str">
        <f t="shared" si="392"/>
        <v>T1 - 2024</v>
      </c>
      <c r="E843" s="7">
        <f t="shared" si="397"/>
        <v>2024</v>
      </c>
      <c r="F843" s="21" t="s">
        <v>4</v>
      </c>
      <c r="G843" s="76"/>
      <c r="H843" s="145"/>
      <c r="I843" s="77"/>
      <c r="J843" s="152"/>
      <c r="K843" s="87"/>
      <c r="L843" s="159"/>
    </row>
    <row r="844" spans="1:12" x14ac:dyDescent="0.25">
      <c r="A844" s="6">
        <v>45380</v>
      </c>
      <c r="B844" s="7" t="str">
        <f t="shared" si="393"/>
        <v>S14 - 2024</v>
      </c>
      <c r="C844" s="7">
        <f t="shared" si="396"/>
        <v>3</v>
      </c>
      <c r="D844" s="7" t="str">
        <f t="shared" si="392"/>
        <v>T1 - 2024</v>
      </c>
      <c r="E844" s="7">
        <f t="shared" si="397"/>
        <v>2024</v>
      </c>
      <c r="F844" s="8" t="s">
        <v>5</v>
      </c>
      <c r="G844" s="72"/>
      <c r="H844" s="146"/>
      <c r="I844" s="73"/>
      <c r="J844" s="153"/>
      <c r="K844" s="88"/>
      <c r="L844" s="160"/>
    </row>
    <row r="845" spans="1:12" x14ac:dyDescent="0.25">
      <c r="A845" s="6">
        <v>45380</v>
      </c>
      <c r="B845" s="7" t="str">
        <f t="shared" si="393"/>
        <v>S14 - 2024</v>
      </c>
      <c r="C845" s="7">
        <f t="shared" si="396"/>
        <v>3</v>
      </c>
      <c r="D845" s="7" t="str">
        <f t="shared" si="392"/>
        <v>T1 - 2024</v>
      </c>
      <c r="E845" s="7">
        <f t="shared" si="397"/>
        <v>2024</v>
      </c>
      <c r="F845" s="8" t="s">
        <v>6</v>
      </c>
      <c r="G845" s="72"/>
      <c r="H845" s="146"/>
      <c r="I845" s="73"/>
      <c r="J845" s="153"/>
      <c r="K845" s="88"/>
      <c r="L845" s="160"/>
    </row>
    <row r="846" spans="1:12" x14ac:dyDescent="0.25">
      <c r="A846" s="6">
        <v>45380</v>
      </c>
      <c r="B846" s="7" t="str">
        <f t="shared" si="393"/>
        <v>S14 - 2024</v>
      </c>
      <c r="C846" s="7">
        <f t="shared" si="396"/>
        <v>3</v>
      </c>
      <c r="D846" s="7" t="str">
        <f t="shared" si="392"/>
        <v>T1 - 2024</v>
      </c>
      <c r="E846" s="7">
        <f t="shared" si="397"/>
        <v>2024</v>
      </c>
      <c r="F846" s="8" t="s">
        <v>1</v>
      </c>
      <c r="G846" s="72"/>
      <c r="H846" s="146"/>
      <c r="I846" s="73"/>
      <c r="J846" s="153"/>
      <c r="K846" s="88"/>
      <c r="L846" s="160"/>
    </row>
    <row r="847" spans="1:12" x14ac:dyDescent="0.25">
      <c r="A847" s="9">
        <v>45380</v>
      </c>
      <c r="B847" s="10" t="str">
        <f t="shared" si="393"/>
        <v>S14 - 2024</v>
      </c>
      <c r="C847" s="10">
        <f t="shared" si="396"/>
        <v>3</v>
      </c>
      <c r="D847" s="10" t="str">
        <f t="shared" si="392"/>
        <v>T1 - 2024</v>
      </c>
      <c r="E847" s="10">
        <f t="shared" si="397"/>
        <v>2024</v>
      </c>
      <c r="F847" s="11" t="s">
        <v>14</v>
      </c>
      <c r="G847" s="80">
        <f>SUM(G839:G846)</f>
        <v>0</v>
      </c>
      <c r="H847" s="147"/>
      <c r="I847" s="83">
        <f t="shared" ref="I847" si="398">SUM(I839:I846)</f>
        <v>0</v>
      </c>
      <c r="J847" s="154"/>
      <c r="K847" s="89">
        <f t="shared" ref="K847" si="399">SUM(K839:K846)</f>
        <v>0</v>
      </c>
      <c r="L847" s="161"/>
    </row>
    <row r="848" spans="1:12" x14ac:dyDescent="0.25">
      <c r="A848" s="4">
        <v>45381</v>
      </c>
      <c r="B848" s="5" t="str">
        <f t="shared" si="393"/>
        <v>S14 - 2024</v>
      </c>
      <c r="C848" s="5">
        <f t="shared" ref="C848:C856" si="400">MONTH(A848)</f>
        <v>3</v>
      </c>
      <c r="D848" s="5" t="str">
        <f t="shared" si="392"/>
        <v>T1 - 2024</v>
      </c>
      <c r="E848" s="5">
        <f>YEAR(A848)</f>
        <v>2024</v>
      </c>
      <c r="F848" s="14" t="s">
        <v>2</v>
      </c>
      <c r="G848" s="79"/>
      <c r="H848" s="141"/>
      <c r="I848" s="82"/>
      <c r="J848" s="148"/>
      <c r="K848" s="85"/>
      <c r="L848" s="155"/>
    </row>
    <row r="849" spans="1:12" x14ac:dyDescent="0.25">
      <c r="A849" s="6">
        <v>45381</v>
      </c>
      <c r="B849" s="7" t="str">
        <f t="shared" si="393"/>
        <v>S14 - 2024</v>
      </c>
      <c r="C849" s="7">
        <f t="shared" si="400"/>
        <v>3</v>
      </c>
      <c r="D849" s="7" t="str">
        <f t="shared" si="392"/>
        <v>T1 - 2024</v>
      </c>
      <c r="E849" s="7">
        <f t="shared" ref="E849:E856" si="401">YEAR(A849)</f>
        <v>2024</v>
      </c>
      <c r="F849" s="19" t="s">
        <v>3</v>
      </c>
      <c r="G849" s="74"/>
      <c r="H849" s="142"/>
      <c r="I849" s="75"/>
      <c r="J849" s="149"/>
      <c r="K849" s="86"/>
      <c r="L849" s="156"/>
    </row>
    <row r="850" spans="1:12" x14ac:dyDescent="0.25">
      <c r="A850" s="6">
        <v>45381</v>
      </c>
      <c r="B850" s="7" t="str">
        <f t="shared" si="393"/>
        <v>S14 - 2024</v>
      </c>
      <c r="C850" s="7">
        <f t="shared" si="400"/>
        <v>3</v>
      </c>
      <c r="D850" s="7" t="str">
        <f t="shared" si="392"/>
        <v>T1 - 2024</v>
      </c>
      <c r="E850" s="7">
        <f t="shared" si="401"/>
        <v>2024</v>
      </c>
      <c r="F850" s="128" t="s">
        <v>7</v>
      </c>
      <c r="G850" s="130"/>
      <c r="H850" s="143"/>
      <c r="I850" s="131"/>
      <c r="J850" s="150"/>
      <c r="K850" s="132"/>
      <c r="L850" s="157"/>
    </row>
    <row r="851" spans="1:12" x14ac:dyDescent="0.25">
      <c r="A851" s="6">
        <v>45381</v>
      </c>
      <c r="B851" s="7" t="str">
        <f t="shared" si="393"/>
        <v>S14 - 2024</v>
      </c>
      <c r="C851" s="7">
        <f t="shared" si="400"/>
        <v>3</v>
      </c>
      <c r="D851" s="7" t="str">
        <f t="shared" si="392"/>
        <v>T1 - 2024</v>
      </c>
      <c r="E851" s="7">
        <f t="shared" si="401"/>
        <v>2024</v>
      </c>
      <c r="F851" s="129" t="s">
        <v>8</v>
      </c>
      <c r="G851" s="133"/>
      <c r="H851" s="144"/>
      <c r="I851" s="134"/>
      <c r="J851" s="151"/>
      <c r="K851" s="135"/>
      <c r="L851" s="158"/>
    </row>
    <row r="852" spans="1:12" x14ac:dyDescent="0.25">
      <c r="A852" s="6">
        <v>45381</v>
      </c>
      <c r="B852" s="7" t="str">
        <f t="shared" si="393"/>
        <v>S14 - 2024</v>
      </c>
      <c r="C852" s="7">
        <f t="shared" si="400"/>
        <v>3</v>
      </c>
      <c r="D852" s="7" t="str">
        <f t="shared" si="392"/>
        <v>T1 - 2024</v>
      </c>
      <c r="E852" s="7">
        <f t="shared" si="401"/>
        <v>2024</v>
      </c>
      <c r="F852" s="21" t="s">
        <v>4</v>
      </c>
      <c r="G852" s="76"/>
      <c r="H852" s="145"/>
      <c r="I852" s="77"/>
      <c r="J852" s="152"/>
      <c r="K852" s="87"/>
      <c r="L852" s="159"/>
    </row>
    <row r="853" spans="1:12" x14ac:dyDescent="0.25">
      <c r="A853" s="6">
        <v>45381</v>
      </c>
      <c r="B853" s="7" t="str">
        <f t="shared" si="393"/>
        <v>S14 - 2024</v>
      </c>
      <c r="C853" s="7">
        <f t="shared" si="400"/>
        <v>3</v>
      </c>
      <c r="D853" s="7" t="str">
        <f t="shared" si="392"/>
        <v>T1 - 2024</v>
      </c>
      <c r="E853" s="7">
        <f t="shared" si="401"/>
        <v>2024</v>
      </c>
      <c r="F853" s="8" t="s">
        <v>5</v>
      </c>
      <c r="G853" s="72"/>
      <c r="H853" s="146"/>
      <c r="I853" s="73"/>
      <c r="J853" s="153"/>
      <c r="K853" s="88"/>
      <c r="L853" s="160"/>
    </row>
    <row r="854" spans="1:12" x14ac:dyDescent="0.25">
      <c r="A854" s="6">
        <v>45381</v>
      </c>
      <c r="B854" s="7" t="str">
        <f t="shared" si="393"/>
        <v>S14 - 2024</v>
      </c>
      <c r="C854" s="7">
        <f t="shared" si="400"/>
        <v>3</v>
      </c>
      <c r="D854" s="7" t="str">
        <f t="shared" si="392"/>
        <v>T1 - 2024</v>
      </c>
      <c r="E854" s="7">
        <f t="shared" si="401"/>
        <v>2024</v>
      </c>
      <c r="F854" s="8" t="s">
        <v>6</v>
      </c>
      <c r="G854" s="72"/>
      <c r="H854" s="146"/>
      <c r="I854" s="73"/>
      <c r="J854" s="153"/>
      <c r="K854" s="88"/>
      <c r="L854" s="160"/>
    </row>
    <row r="855" spans="1:12" x14ac:dyDescent="0.25">
      <c r="A855" s="6">
        <v>45381</v>
      </c>
      <c r="B855" s="7" t="str">
        <f t="shared" si="393"/>
        <v>S14 - 2024</v>
      </c>
      <c r="C855" s="7">
        <f t="shared" si="400"/>
        <v>3</v>
      </c>
      <c r="D855" s="7" t="str">
        <f t="shared" si="392"/>
        <v>T1 - 2024</v>
      </c>
      <c r="E855" s="7">
        <f t="shared" si="401"/>
        <v>2024</v>
      </c>
      <c r="F855" s="8" t="s">
        <v>1</v>
      </c>
      <c r="G855" s="72"/>
      <c r="H855" s="146"/>
      <c r="I855" s="73"/>
      <c r="J855" s="153"/>
      <c r="K855" s="88"/>
      <c r="L855" s="160"/>
    </row>
    <row r="856" spans="1:12" x14ac:dyDescent="0.25">
      <c r="A856" s="9">
        <v>45381</v>
      </c>
      <c r="B856" s="10" t="str">
        <f t="shared" si="393"/>
        <v>S14 - 2024</v>
      </c>
      <c r="C856" s="10">
        <f t="shared" si="400"/>
        <v>3</v>
      </c>
      <c r="D856" s="10" t="str">
        <f t="shared" si="392"/>
        <v>T1 - 2024</v>
      </c>
      <c r="E856" s="10">
        <f t="shared" si="401"/>
        <v>2024</v>
      </c>
      <c r="F856" s="11" t="s">
        <v>14</v>
      </c>
      <c r="G856" s="80">
        <f>SUM(G848:G855)</f>
        <v>0</v>
      </c>
      <c r="H856" s="147"/>
      <c r="I856" s="83">
        <f t="shared" ref="I856" si="402">SUM(I848:I855)</f>
        <v>0</v>
      </c>
      <c r="J856" s="154"/>
      <c r="K856" s="89">
        <f t="shared" ref="K856" si="403">SUM(K848:K855)</f>
        <v>0</v>
      </c>
      <c r="L856" s="161"/>
    </row>
    <row r="857" spans="1:12" x14ac:dyDescent="0.25">
      <c r="A857" s="4">
        <v>45382</v>
      </c>
      <c r="B857" s="5" t="str">
        <f t="shared" si="393"/>
        <v>S14 - 2024</v>
      </c>
      <c r="C857" s="5">
        <f t="shared" ref="C857:C865" si="404">MONTH(A857)</f>
        <v>3</v>
      </c>
      <c r="D857" s="5" t="str">
        <f t="shared" si="392"/>
        <v>T1 - 2024</v>
      </c>
      <c r="E857" s="5">
        <f>YEAR(A857)</f>
        <v>2024</v>
      </c>
      <c r="F857" s="14" t="s">
        <v>2</v>
      </c>
      <c r="G857" s="79"/>
      <c r="H857" s="141"/>
      <c r="I857" s="82"/>
      <c r="J857" s="148"/>
      <c r="K857" s="85"/>
      <c r="L857" s="155"/>
    </row>
    <row r="858" spans="1:12" x14ac:dyDescent="0.25">
      <c r="A858" s="6">
        <v>45382</v>
      </c>
      <c r="B858" s="7" t="str">
        <f t="shared" si="393"/>
        <v>S14 - 2024</v>
      </c>
      <c r="C858" s="7">
        <f t="shared" si="404"/>
        <v>3</v>
      </c>
      <c r="D858" s="7" t="str">
        <f t="shared" si="392"/>
        <v>T1 - 2024</v>
      </c>
      <c r="E858" s="7">
        <f t="shared" ref="E858:E865" si="405">YEAR(A858)</f>
        <v>2024</v>
      </c>
      <c r="F858" s="19" t="s">
        <v>3</v>
      </c>
      <c r="G858" s="74"/>
      <c r="H858" s="142"/>
      <c r="I858" s="75"/>
      <c r="J858" s="149"/>
      <c r="K858" s="86"/>
      <c r="L858" s="156"/>
    </row>
    <row r="859" spans="1:12" x14ac:dyDescent="0.25">
      <c r="A859" s="6">
        <v>45382</v>
      </c>
      <c r="B859" s="7" t="str">
        <f t="shared" si="393"/>
        <v>S14 - 2024</v>
      </c>
      <c r="C859" s="7">
        <f t="shared" si="404"/>
        <v>3</v>
      </c>
      <c r="D859" s="7" t="str">
        <f t="shared" si="392"/>
        <v>T1 - 2024</v>
      </c>
      <c r="E859" s="7">
        <f t="shared" si="405"/>
        <v>2024</v>
      </c>
      <c r="F859" s="128" t="s">
        <v>7</v>
      </c>
      <c r="G859" s="130"/>
      <c r="H859" s="143"/>
      <c r="I859" s="131"/>
      <c r="J859" s="150"/>
      <c r="K859" s="132"/>
      <c r="L859" s="157"/>
    </row>
    <row r="860" spans="1:12" x14ac:dyDescent="0.25">
      <c r="A860" s="6">
        <v>45382</v>
      </c>
      <c r="B860" s="7" t="str">
        <f t="shared" si="393"/>
        <v>S14 - 2024</v>
      </c>
      <c r="C860" s="7">
        <f t="shared" si="404"/>
        <v>3</v>
      </c>
      <c r="D860" s="7" t="str">
        <f t="shared" si="392"/>
        <v>T1 - 2024</v>
      </c>
      <c r="E860" s="7">
        <f t="shared" si="405"/>
        <v>2024</v>
      </c>
      <c r="F860" s="129" t="s">
        <v>8</v>
      </c>
      <c r="G860" s="133"/>
      <c r="H860" s="144"/>
      <c r="I860" s="134"/>
      <c r="J860" s="151"/>
      <c r="K860" s="135"/>
      <c r="L860" s="158"/>
    </row>
    <row r="861" spans="1:12" x14ac:dyDescent="0.25">
      <c r="A861" s="6">
        <v>45382</v>
      </c>
      <c r="B861" s="7" t="str">
        <f t="shared" si="393"/>
        <v>S14 - 2024</v>
      </c>
      <c r="C861" s="7">
        <f t="shared" si="404"/>
        <v>3</v>
      </c>
      <c r="D861" s="7" t="str">
        <f t="shared" si="392"/>
        <v>T1 - 2024</v>
      </c>
      <c r="E861" s="7">
        <f t="shared" si="405"/>
        <v>2024</v>
      </c>
      <c r="F861" s="21" t="s">
        <v>4</v>
      </c>
      <c r="G861" s="76"/>
      <c r="H861" s="145"/>
      <c r="I861" s="77"/>
      <c r="J861" s="152"/>
      <c r="K861" s="87"/>
      <c r="L861" s="159"/>
    </row>
    <row r="862" spans="1:12" x14ac:dyDescent="0.25">
      <c r="A862" s="6">
        <v>45382</v>
      </c>
      <c r="B862" s="7" t="str">
        <f t="shared" si="393"/>
        <v>S14 - 2024</v>
      </c>
      <c r="C862" s="7">
        <f t="shared" si="404"/>
        <v>3</v>
      </c>
      <c r="D862" s="7" t="str">
        <f t="shared" si="392"/>
        <v>T1 - 2024</v>
      </c>
      <c r="E862" s="7">
        <f t="shared" si="405"/>
        <v>2024</v>
      </c>
      <c r="F862" s="8" t="s">
        <v>5</v>
      </c>
      <c r="G862" s="72"/>
      <c r="H862" s="146"/>
      <c r="I862" s="73"/>
      <c r="J862" s="153"/>
      <c r="K862" s="88"/>
      <c r="L862" s="160"/>
    </row>
    <row r="863" spans="1:12" x14ac:dyDescent="0.25">
      <c r="A863" s="6">
        <v>45382</v>
      </c>
      <c r="B863" s="7" t="str">
        <f t="shared" si="393"/>
        <v>S14 - 2024</v>
      </c>
      <c r="C863" s="7">
        <f t="shared" si="404"/>
        <v>3</v>
      </c>
      <c r="D863" s="7" t="str">
        <f t="shared" si="392"/>
        <v>T1 - 2024</v>
      </c>
      <c r="E863" s="7">
        <f t="shared" si="405"/>
        <v>2024</v>
      </c>
      <c r="F863" s="8" t="s">
        <v>6</v>
      </c>
      <c r="G863" s="72"/>
      <c r="H863" s="146"/>
      <c r="I863" s="73"/>
      <c r="J863" s="153"/>
      <c r="K863" s="88"/>
      <c r="L863" s="160"/>
    </row>
    <row r="864" spans="1:12" x14ac:dyDescent="0.25">
      <c r="A864" s="6">
        <v>45382</v>
      </c>
      <c r="B864" s="7" t="str">
        <f t="shared" si="393"/>
        <v>S14 - 2024</v>
      </c>
      <c r="C864" s="7">
        <f t="shared" si="404"/>
        <v>3</v>
      </c>
      <c r="D864" s="7" t="str">
        <f t="shared" si="392"/>
        <v>T1 - 2024</v>
      </c>
      <c r="E864" s="7">
        <f t="shared" si="405"/>
        <v>2024</v>
      </c>
      <c r="F864" s="8" t="s">
        <v>1</v>
      </c>
      <c r="G864" s="72"/>
      <c r="H864" s="146"/>
      <c r="I864" s="73"/>
      <c r="J864" s="153"/>
      <c r="K864" s="88"/>
      <c r="L864" s="160"/>
    </row>
    <row r="865" spans="1:12" x14ac:dyDescent="0.25">
      <c r="A865" s="9">
        <v>45382</v>
      </c>
      <c r="B865" s="10" t="str">
        <f t="shared" si="393"/>
        <v>S14 - 2024</v>
      </c>
      <c r="C865" s="10">
        <f t="shared" si="404"/>
        <v>3</v>
      </c>
      <c r="D865" s="10" t="str">
        <f t="shared" si="392"/>
        <v>T1 - 2024</v>
      </c>
      <c r="E865" s="10">
        <f t="shared" si="405"/>
        <v>2024</v>
      </c>
      <c r="F865" s="11" t="s">
        <v>14</v>
      </c>
      <c r="G865" s="80">
        <f>SUM(G857:G864)</f>
        <v>0</v>
      </c>
      <c r="H865" s="147"/>
      <c r="I865" s="83">
        <f t="shared" ref="I865" si="406">SUM(I857:I864)</f>
        <v>0</v>
      </c>
      <c r="J865" s="154"/>
      <c r="K865" s="89">
        <f t="shared" ref="K865" si="407">SUM(K857:K864)</f>
        <v>0</v>
      </c>
      <c r="L865" s="161"/>
    </row>
    <row r="866" spans="1:12" x14ac:dyDescent="0.25">
      <c r="A866" s="4">
        <v>45383</v>
      </c>
      <c r="B866" s="5" t="str">
        <f t="shared" si="393"/>
        <v>S14 - 2024</v>
      </c>
      <c r="C866" s="5">
        <f t="shared" ref="C866:C874" si="408">MONTH(A866)</f>
        <v>4</v>
      </c>
      <c r="D866" s="5" t="str">
        <f t="shared" si="392"/>
        <v>T2 - 2024</v>
      </c>
      <c r="E866" s="5">
        <f>YEAR(A866)</f>
        <v>2024</v>
      </c>
      <c r="F866" s="14" t="s">
        <v>2</v>
      </c>
      <c r="G866" s="79">
        <v>2498</v>
      </c>
      <c r="H866" s="141"/>
      <c r="I866" s="82">
        <v>3514</v>
      </c>
      <c r="J866" s="148"/>
      <c r="K866" s="85">
        <v>2701</v>
      </c>
      <c r="L866" s="155"/>
    </row>
    <row r="867" spans="1:12" x14ac:dyDescent="0.25">
      <c r="A867" s="6">
        <v>45383</v>
      </c>
      <c r="B867" s="7" t="str">
        <f t="shared" si="393"/>
        <v>S14 - 2024</v>
      </c>
      <c r="C867" s="7">
        <f t="shared" si="408"/>
        <v>4</v>
      </c>
      <c r="D867" s="7" t="str">
        <f t="shared" si="392"/>
        <v>T2 - 2024</v>
      </c>
      <c r="E867" s="7">
        <f t="shared" ref="E867:E874" si="409">YEAR(A867)</f>
        <v>2024</v>
      </c>
      <c r="F867" s="19" t="s">
        <v>3</v>
      </c>
      <c r="G867" s="74">
        <v>7647</v>
      </c>
      <c r="H867" s="142"/>
      <c r="I867" s="75">
        <v>7438</v>
      </c>
      <c r="J867" s="149"/>
      <c r="K867" s="86">
        <v>9925</v>
      </c>
      <c r="L867" s="156"/>
    </row>
    <row r="868" spans="1:12" x14ac:dyDescent="0.25">
      <c r="A868" s="6">
        <v>45383</v>
      </c>
      <c r="B868" s="7" t="str">
        <f t="shared" si="393"/>
        <v>S14 - 2024</v>
      </c>
      <c r="C868" s="7">
        <f t="shared" si="408"/>
        <v>4</v>
      </c>
      <c r="D868" s="7" t="str">
        <f t="shared" si="392"/>
        <v>T2 - 2024</v>
      </c>
      <c r="E868" s="7">
        <f t="shared" si="409"/>
        <v>2024</v>
      </c>
      <c r="F868" s="128" t="s">
        <v>7</v>
      </c>
      <c r="G868" s="130">
        <v>617</v>
      </c>
      <c r="H868" s="143"/>
      <c r="I868" s="131">
        <v>362</v>
      </c>
      <c r="J868" s="150"/>
      <c r="K868" s="132">
        <v>634</v>
      </c>
      <c r="L868" s="157"/>
    </row>
    <row r="869" spans="1:12" x14ac:dyDescent="0.25">
      <c r="A869" s="6">
        <v>45383</v>
      </c>
      <c r="B869" s="7" t="str">
        <f t="shared" si="393"/>
        <v>S14 - 2024</v>
      </c>
      <c r="C869" s="7">
        <f t="shared" si="408"/>
        <v>4</v>
      </c>
      <c r="D869" s="7" t="str">
        <f t="shared" si="392"/>
        <v>T2 - 2024</v>
      </c>
      <c r="E869" s="7">
        <f t="shared" si="409"/>
        <v>2024</v>
      </c>
      <c r="F869" s="129" t="s">
        <v>8</v>
      </c>
      <c r="G869" s="133">
        <v>558</v>
      </c>
      <c r="H869" s="144"/>
      <c r="I869" s="134">
        <v>15</v>
      </c>
      <c r="J869" s="151"/>
      <c r="K869" s="135">
        <v>1256</v>
      </c>
      <c r="L869" s="158"/>
    </row>
    <row r="870" spans="1:12" x14ac:dyDescent="0.25">
      <c r="A870" s="6">
        <v>45383</v>
      </c>
      <c r="B870" s="7" t="str">
        <f t="shared" si="393"/>
        <v>S14 - 2024</v>
      </c>
      <c r="C870" s="7">
        <f t="shared" si="408"/>
        <v>4</v>
      </c>
      <c r="D870" s="7" t="str">
        <f t="shared" si="392"/>
        <v>T2 - 2024</v>
      </c>
      <c r="E870" s="7">
        <f t="shared" si="409"/>
        <v>2024</v>
      </c>
      <c r="F870" s="21" t="s">
        <v>4</v>
      </c>
      <c r="G870" s="76">
        <v>0</v>
      </c>
      <c r="H870" s="145"/>
      <c r="I870" s="77">
        <v>0</v>
      </c>
      <c r="J870" s="152"/>
      <c r="K870" s="87">
        <v>0</v>
      </c>
      <c r="L870" s="159"/>
    </row>
    <row r="871" spans="1:12" x14ac:dyDescent="0.25">
      <c r="A871" s="6">
        <v>45383</v>
      </c>
      <c r="B871" s="7" t="str">
        <f t="shared" si="393"/>
        <v>S14 - 2024</v>
      </c>
      <c r="C871" s="7">
        <f t="shared" si="408"/>
        <v>4</v>
      </c>
      <c r="D871" s="7" t="str">
        <f t="shared" si="392"/>
        <v>T2 - 2024</v>
      </c>
      <c r="E871" s="7">
        <f t="shared" si="409"/>
        <v>2024</v>
      </c>
      <c r="F871" s="8" t="s">
        <v>5</v>
      </c>
      <c r="G871" s="72">
        <v>1388</v>
      </c>
      <c r="H871" s="146"/>
      <c r="I871" s="73">
        <v>538</v>
      </c>
      <c r="J871" s="153"/>
      <c r="K871" s="88">
        <v>5045</v>
      </c>
      <c r="L871" s="160"/>
    </row>
    <row r="872" spans="1:12" x14ac:dyDescent="0.25">
      <c r="A872" s="6">
        <v>45383</v>
      </c>
      <c r="B872" s="7" t="str">
        <f t="shared" si="393"/>
        <v>S14 - 2024</v>
      </c>
      <c r="C872" s="7">
        <f t="shared" si="408"/>
        <v>4</v>
      </c>
      <c r="D872" s="7" t="str">
        <f t="shared" si="392"/>
        <v>T2 - 2024</v>
      </c>
      <c r="E872" s="7">
        <f t="shared" si="409"/>
        <v>2024</v>
      </c>
      <c r="F872" s="8" t="s">
        <v>6</v>
      </c>
      <c r="G872" s="72">
        <v>5740</v>
      </c>
      <c r="H872" s="146"/>
      <c r="I872" s="73">
        <v>5160</v>
      </c>
      <c r="J872" s="153"/>
      <c r="K872" s="88">
        <v>3467</v>
      </c>
      <c r="L872" s="160"/>
    </row>
    <row r="873" spans="1:12" x14ac:dyDescent="0.25">
      <c r="A873" s="6">
        <v>45383</v>
      </c>
      <c r="B873" s="7" t="str">
        <f t="shared" si="393"/>
        <v>S14 - 2024</v>
      </c>
      <c r="C873" s="7">
        <f t="shared" si="408"/>
        <v>4</v>
      </c>
      <c r="D873" s="7" t="str">
        <f t="shared" si="392"/>
        <v>T2 - 2024</v>
      </c>
      <c r="E873" s="7">
        <f t="shared" si="409"/>
        <v>2024</v>
      </c>
      <c r="F873" s="8" t="s">
        <v>1</v>
      </c>
      <c r="G873" s="72">
        <v>24752</v>
      </c>
      <c r="H873" s="146"/>
      <c r="I873" s="73">
        <v>26173</v>
      </c>
      <c r="J873" s="153"/>
      <c r="K873" s="88">
        <v>20172</v>
      </c>
      <c r="L873" s="160"/>
    </row>
    <row r="874" spans="1:12" x14ac:dyDescent="0.25">
      <c r="A874" s="9">
        <v>45383</v>
      </c>
      <c r="B874" s="10" t="str">
        <f t="shared" si="393"/>
        <v>S14 - 2024</v>
      </c>
      <c r="C874" s="10">
        <f t="shared" si="408"/>
        <v>4</v>
      </c>
      <c r="D874" s="10" t="str">
        <f t="shared" si="392"/>
        <v>T2 - 2024</v>
      </c>
      <c r="E874" s="10">
        <f t="shared" si="409"/>
        <v>2024</v>
      </c>
      <c r="F874" s="11" t="s">
        <v>14</v>
      </c>
      <c r="G874" s="80">
        <v>43200</v>
      </c>
      <c r="H874" s="147"/>
      <c r="I874" s="83">
        <v>43200</v>
      </c>
      <c r="J874" s="154"/>
      <c r="K874" s="89">
        <v>43200</v>
      </c>
      <c r="L874" s="161"/>
    </row>
    <row r="875" spans="1:12" x14ac:dyDescent="0.25">
      <c r="A875" s="4">
        <v>45384</v>
      </c>
      <c r="B875" s="5" t="str">
        <f t="shared" si="393"/>
        <v>S14 - 2024</v>
      </c>
      <c r="C875" s="5">
        <f t="shared" ref="C875:C883" si="410">MONTH(A875)</f>
        <v>4</v>
      </c>
      <c r="D875" s="5" t="str">
        <f t="shared" si="392"/>
        <v>T2 - 2024</v>
      </c>
      <c r="E875" s="5">
        <f>YEAR(A875)</f>
        <v>2024</v>
      </c>
      <c r="F875" s="14" t="s">
        <v>2</v>
      </c>
      <c r="G875" s="79"/>
      <c r="H875" s="141"/>
      <c r="I875" s="82"/>
      <c r="J875" s="148"/>
      <c r="K875" s="85"/>
      <c r="L875" s="155"/>
    </row>
    <row r="876" spans="1:12" x14ac:dyDescent="0.25">
      <c r="A876" s="6">
        <v>45384</v>
      </c>
      <c r="B876" s="7" t="str">
        <f t="shared" si="393"/>
        <v>S14 - 2024</v>
      </c>
      <c r="C876" s="7">
        <f t="shared" si="410"/>
        <v>4</v>
      </c>
      <c r="D876" s="7" t="str">
        <f t="shared" si="392"/>
        <v>T2 - 2024</v>
      </c>
      <c r="E876" s="7">
        <f t="shared" ref="E876:E883" si="411">YEAR(A876)</f>
        <v>2024</v>
      </c>
      <c r="F876" s="19" t="s">
        <v>3</v>
      </c>
      <c r="G876" s="74"/>
      <c r="H876" s="142"/>
      <c r="I876" s="75"/>
      <c r="J876" s="149"/>
      <c r="K876" s="86"/>
      <c r="L876" s="156"/>
    </row>
    <row r="877" spans="1:12" x14ac:dyDescent="0.25">
      <c r="A877" s="6">
        <v>45384</v>
      </c>
      <c r="B877" s="7" t="str">
        <f t="shared" si="393"/>
        <v>S14 - 2024</v>
      </c>
      <c r="C877" s="7">
        <f t="shared" si="410"/>
        <v>4</v>
      </c>
      <c r="D877" s="7" t="str">
        <f t="shared" si="392"/>
        <v>T2 - 2024</v>
      </c>
      <c r="E877" s="7">
        <f t="shared" si="411"/>
        <v>2024</v>
      </c>
      <c r="F877" s="128" t="s">
        <v>7</v>
      </c>
      <c r="G877" s="130"/>
      <c r="H877" s="143"/>
      <c r="I877" s="131"/>
      <c r="J877" s="150"/>
      <c r="K877" s="132"/>
      <c r="L877" s="157"/>
    </row>
    <row r="878" spans="1:12" x14ac:dyDescent="0.25">
      <c r="A878" s="6">
        <v>45384</v>
      </c>
      <c r="B878" s="7" t="str">
        <f t="shared" si="393"/>
        <v>S14 - 2024</v>
      </c>
      <c r="C878" s="7">
        <f t="shared" si="410"/>
        <v>4</v>
      </c>
      <c r="D878" s="7" t="str">
        <f t="shared" si="392"/>
        <v>T2 - 2024</v>
      </c>
      <c r="E878" s="7">
        <f t="shared" si="411"/>
        <v>2024</v>
      </c>
      <c r="F878" s="129" t="s">
        <v>8</v>
      </c>
      <c r="G878" s="133"/>
      <c r="H878" s="144"/>
      <c r="I878" s="134"/>
      <c r="J878" s="151"/>
      <c r="K878" s="135"/>
      <c r="L878" s="158"/>
    </row>
    <row r="879" spans="1:12" x14ac:dyDescent="0.25">
      <c r="A879" s="6">
        <v>45384</v>
      </c>
      <c r="B879" s="7" t="str">
        <f t="shared" si="393"/>
        <v>S14 - 2024</v>
      </c>
      <c r="C879" s="7">
        <f t="shared" si="410"/>
        <v>4</v>
      </c>
      <c r="D879" s="7" t="str">
        <f t="shared" si="392"/>
        <v>T2 - 2024</v>
      </c>
      <c r="E879" s="7">
        <f t="shared" si="411"/>
        <v>2024</v>
      </c>
      <c r="F879" s="21" t="s">
        <v>4</v>
      </c>
      <c r="G879" s="76"/>
      <c r="H879" s="145"/>
      <c r="I879" s="77"/>
      <c r="J879" s="152"/>
      <c r="K879" s="87"/>
      <c r="L879" s="159"/>
    </row>
    <row r="880" spans="1:12" x14ac:dyDescent="0.25">
      <c r="A880" s="6">
        <v>45384</v>
      </c>
      <c r="B880" s="7" t="str">
        <f t="shared" si="393"/>
        <v>S14 - 2024</v>
      </c>
      <c r="C880" s="7">
        <f t="shared" si="410"/>
        <v>4</v>
      </c>
      <c r="D880" s="7" t="str">
        <f t="shared" si="392"/>
        <v>T2 - 2024</v>
      </c>
      <c r="E880" s="7">
        <f t="shared" si="411"/>
        <v>2024</v>
      </c>
      <c r="F880" s="8" t="s">
        <v>5</v>
      </c>
      <c r="G880" s="72"/>
      <c r="H880" s="146"/>
      <c r="I880" s="73"/>
      <c r="J880" s="153"/>
      <c r="K880" s="88"/>
      <c r="L880" s="160"/>
    </row>
    <row r="881" spans="1:12" x14ac:dyDescent="0.25">
      <c r="A881" s="6">
        <v>45384</v>
      </c>
      <c r="B881" s="7" t="str">
        <f t="shared" si="393"/>
        <v>S14 - 2024</v>
      </c>
      <c r="C881" s="7">
        <f t="shared" si="410"/>
        <v>4</v>
      </c>
      <c r="D881" s="7" t="str">
        <f t="shared" si="392"/>
        <v>T2 - 2024</v>
      </c>
      <c r="E881" s="7">
        <f t="shared" si="411"/>
        <v>2024</v>
      </c>
      <c r="F881" s="8" t="s">
        <v>6</v>
      </c>
      <c r="G881" s="72"/>
      <c r="H881" s="146"/>
      <c r="I881" s="73"/>
      <c r="J881" s="153"/>
      <c r="K881" s="88"/>
      <c r="L881" s="160"/>
    </row>
    <row r="882" spans="1:12" x14ac:dyDescent="0.25">
      <c r="A882" s="6">
        <v>45384</v>
      </c>
      <c r="B882" s="7" t="str">
        <f t="shared" si="393"/>
        <v>S14 - 2024</v>
      </c>
      <c r="C882" s="7">
        <f t="shared" si="410"/>
        <v>4</v>
      </c>
      <c r="D882" s="7" t="str">
        <f t="shared" si="392"/>
        <v>T2 - 2024</v>
      </c>
      <c r="E882" s="7">
        <f t="shared" si="411"/>
        <v>2024</v>
      </c>
      <c r="F882" s="8" t="s">
        <v>1</v>
      </c>
      <c r="G882" s="72"/>
      <c r="H882" s="146"/>
      <c r="I882" s="73"/>
      <c r="J882" s="153"/>
      <c r="K882" s="88"/>
      <c r="L882" s="160"/>
    </row>
    <row r="883" spans="1:12" x14ac:dyDescent="0.25">
      <c r="A883" s="9">
        <v>45384</v>
      </c>
      <c r="B883" s="10" t="str">
        <f t="shared" si="393"/>
        <v>S14 - 2024</v>
      </c>
      <c r="C883" s="10">
        <f t="shared" si="410"/>
        <v>4</v>
      </c>
      <c r="D883" s="10" t="str">
        <f t="shared" si="392"/>
        <v>T2 - 2024</v>
      </c>
      <c r="E883" s="10">
        <f t="shared" si="411"/>
        <v>2024</v>
      </c>
      <c r="F883" s="11" t="s">
        <v>14</v>
      </c>
      <c r="G883" s="80">
        <f>SUM(G875:G882)</f>
        <v>0</v>
      </c>
      <c r="H883" s="147"/>
      <c r="I883" s="83">
        <f t="shared" ref="I883" si="412">SUM(I875:I882)</f>
        <v>0</v>
      </c>
      <c r="J883" s="154"/>
      <c r="K883" s="89">
        <f t="shared" ref="K883" si="413">SUM(K875:K882)</f>
        <v>0</v>
      </c>
      <c r="L883" s="161"/>
    </row>
    <row r="884" spans="1:12" x14ac:dyDescent="0.25">
      <c r="A884" s="4">
        <v>45385</v>
      </c>
      <c r="B884" s="5" t="str">
        <f t="shared" si="393"/>
        <v>S15 - 2024</v>
      </c>
      <c r="C884" s="5">
        <f t="shared" ref="C884:C892" si="414">MONTH(A884)</f>
        <v>4</v>
      </c>
      <c r="D884" s="5" t="str">
        <f t="shared" si="392"/>
        <v>T2 - 2024</v>
      </c>
      <c r="E884" s="5">
        <f>YEAR(A884)</f>
        <v>2024</v>
      </c>
      <c r="F884" s="14" t="s">
        <v>2</v>
      </c>
      <c r="G884" s="79"/>
      <c r="H884" s="141"/>
      <c r="I884" s="82"/>
      <c r="J884" s="148"/>
      <c r="K884" s="85"/>
      <c r="L884" s="155"/>
    </row>
    <row r="885" spans="1:12" x14ac:dyDescent="0.25">
      <c r="A885" s="6">
        <v>45385</v>
      </c>
      <c r="B885" s="7" t="str">
        <f t="shared" si="393"/>
        <v>S15 - 2024</v>
      </c>
      <c r="C885" s="7">
        <f t="shared" si="414"/>
        <v>4</v>
      </c>
      <c r="D885" s="7" t="str">
        <f t="shared" si="392"/>
        <v>T2 - 2024</v>
      </c>
      <c r="E885" s="7">
        <f t="shared" ref="E885:E892" si="415">YEAR(A885)</f>
        <v>2024</v>
      </c>
      <c r="F885" s="19" t="s">
        <v>3</v>
      </c>
      <c r="G885" s="74"/>
      <c r="H885" s="142"/>
      <c r="I885" s="75"/>
      <c r="J885" s="149"/>
      <c r="K885" s="86"/>
      <c r="L885" s="156"/>
    </row>
    <row r="886" spans="1:12" x14ac:dyDescent="0.25">
      <c r="A886" s="6">
        <v>45385</v>
      </c>
      <c r="B886" s="7" t="str">
        <f t="shared" si="393"/>
        <v>S15 - 2024</v>
      </c>
      <c r="C886" s="7">
        <f t="shared" si="414"/>
        <v>4</v>
      </c>
      <c r="D886" s="7" t="str">
        <f t="shared" si="392"/>
        <v>T2 - 2024</v>
      </c>
      <c r="E886" s="7">
        <f t="shared" si="415"/>
        <v>2024</v>
      </c>
      <c r="F886" s="128" t="s">
        <v>7</v>
      </c>
      <c r="G886" s="130"/>
      <c r="H886" s="143"/>
      <c r="I886" s="131"/>
      <c r="J886" s="150"/>
      <c r="K886" s="132"/>
      <c r="L886" s="157"/>
    </row>
    <row r="887" spans="1:12" x14ac:dyDescent="0.25">
      <c r="A887" s="6">
        <v>45385</v>
      </c>
      <c r="B887" s="7" t="str">
        <f t="shared" si="393"/>
        <v>S15 - 2024</v>
      </c>
      <c r="C887" s="7">
        <f t="shared" si="414"/>
        <v>4</v>
      </c>
      <c r="D887" s="7" t="str">
        <f t="shared" si="392"/>
        <v>T2 - 2024</v>
      </c>
      <c r="E887" s="7">
        <f t="shared" si="415"/>
        <v>2024</v>
      </c>
      <c r="F887" s="129" t="s">
        <v>8</v>
      </c>
      <c r="G887" s="133"/>
      <c r="H887" s="144"/>
      <c r="I887" s="134"/>
      <c r="J887" s="151"/>
      <c r="K887" s="135"/>
      <c r="L887" s="158"/>
    </row>
    <row r="888" spans="1:12" x14ac:dyDescent="0.25">
      <c r="A888" s="6">
        <v>45385</v>
      </c>
      <c r="B888" s="7" t="str">
        <f t="shared" si="393"/>
        <v>S15 - 2024</v>
      </c>
      <c r="C888" s="7">
        <f t="shared" si="414"/>
        <v>4</v>
      </c>
      <c r="D888" s="7" t="str">
        <f t="shared" si="392"/>
        <v>T2 - 2024</v>
      </c>
      <c r="E888" s="7">
        <f t="shared" si="415"/>
        <v>2024</v>
      </c>
      <c r="F888" s="21" t="s">
        <v>4</v>
      </c>
      <c r="G888" s="76"/>
      <c r="H888" s="145"/>
      <c r="I888" s="77"/>
      <c r="J888" s="152"/>
      <c r="K888" s="87"/>
      <c r="L888" s="159"/>
    </row>
    <row r="889" spans="1:12" x14ac:dyDescent="0.25">
      <c r="A889" s="6">
        <v>45385</v>
      </c>
      <c r="B889" s="7" t="str">
        <f t="shared" si="393"/>
        <v>S15 - 2024</v>
      </c>
      <c r="C889" s="7">
        <f t="shared" si="414"/>
        <v>4</v>
      </c>
      <c r="D889" s="7" t="str">
        <f t="shared" si="392"/>
        <v>T2 - 2024</v>
      </c>
      <c r="E889" s="7">
        <f t="shared" si="415"/>
        <v>2024</v>
      </c>
      <c r="F889" s="8" t="s">
        <v>5</v>
      </c>
      <c r="G889" s="72"/>
      <c r="H889" s="146"/>
      <c r="I889" s="73"/>
      <c r="J889" s="153"/>
      <c r="K889" s="88"/>
      <c r="L889" s="160"/>
    </row>
    <row r="890" spans="1:12" x14ac:dyDescent="0.25">
      <c r="A890" s="6">
        <v>45385</v>
      </c>
      <c r="B890" s="7" t="str">
        <f t="shared" si="393"/>
        <v>S15 - 2024</v>
      </c>
      <c r="C890" s="7">
        <f t="shared" si="414"/>
        <v>4</v>
      </c>
      <c r="D890" s="7" t="str">
        <f t="shared" si="392"/>
        <v>T2 - 2024</v>
      </c>
      <c r="E890" s="7">
        <f t="shared" si="415"/>
        <v>2024</v>
      </c>
      <c r="F890" s="8" t="s">
        <v>6</v>
      </c>
      <c r="G890" s="72"/>
      <c r="H890" s="146"/>
      <c r="I890" s="73"/>
      <c r="J890" s="153"/>
      <c r="K890" s="88"/>
      <c r="L890" s="160"/>
    </row>
    <row r="891" spans="1:12" x14ac:dyDescent="0.25">
      <c r="A891" s="6">
        <v>45385</v>
      </c>
      <c r="B891" s="7" t="str">
        <f t="shared" si="393"/>
        <v>S15 - 2024</v>
      </c>
      <c r="C891" s="7">
        <f t="shared" si="414"/>
        <v>4</v>
      </c>
      <c r="D891" s="7" t="str">
        <f t="shared" si="392"/>
        <v>T2 - 2024</v>
      </c>
      <c r="E891" s="7">
        <f t="shared" si="415"/>
        <v>2024</v>
      </c>
      <c r="F891" s="8" t="s">
        <v>1</v>
      </c>
      <c r="G891" s="72"/>
      <c r="H891" s="146"/>
      <c r="I891" s="73"/>
      <c r="J891" s="153"/>
      <c r="K891" s="88"/>
      <c r="L891" s="160"/>
    </row>
    <row r="892" spans="1:12" x14ac:dyDescent="0.25">
      <c r="A892" s="9">
        <v>45385</v>
      </c>
      <c r="B892" s="10" t="str">
        <f t="shared" si="393"/>
        <v>S15 - 2024</v>
      </c>
      <c r="C892" s="10">
        <f t="shared" si="414"/>
        <v>4</v>
      </c>
      <c r="D892" s="10" t="str">
        <f t="shared" si="392"/>
        <v>T2 - 2024</v>
      </c>
      <c r="E892" s="10">
        <f t="shared" si="415"/>
        <v>2024</v>
      </c>
      <c r="F892" s="11" t="s">
        <v>14</v>
      </c>
      <c r="G892" s="80">
        <f>SUM(G884:G891)</f>
        <v>0</v>
      </c>
      <c r="H892" s="147"/>
      <c r="I892" s="83">
        <f t="shared" ref="I892" si="416">SUM(I884:I891)</f>
        <v>0</v>
      </c>
      <c r="J892" s="154"/>
      <c r="K892" s="89">
        <f t="shared" ref="K892" si="417">SUM(K884:K891)</f>
        <v>0</v>
      </c>
      <c r="L892" s="161"/>
    </row>
    <row r="893" spans="1:12" x14ac:dyDescent="0.25">
      <c r="A893" s="4">
        <v>45386</v>
      </c>
      <c r="B893" s="5" t="str">
        <f t="shared" si="393"/>
        <v>S15 - 2024</v>
      </c>
      <c r="C893" s="5">
        <f t="shared" ref="C893:C901" si="418">MONTH(A893)</f>
        <v>4</v>
      </c>
      <c r="D893" s="5" t="str">
        <f t="shared" si="392"/>
        <v>T2 - 2024</v>
      </c>
      <c r="E893" s="5">
        <f>YEAR(A893)</f>
        <v>2024</v>
      </c>
      <c r="F893" s="14" t="s">
        <v>2</v>
      </c>
      <c r="G893" s="79"/>
      <c r="H893" s="141"/>
      <c r="I893" s="82"/>
      <c r="J893" s="148"/>
      <c r="K893" s="85"/>
      <c r="L893" s="155"/>
    </row>
    <row r="894" spans="1:12" x14ac:dyDescent="0.25">
      <c r="A894" s="6">
        <v>45386</v>
      </c>
      <c r="B894" s="7" t="str">
        <f t="shared" si="393"/>
        <v>S15 - 2024</v>
      </c>
      <c r="C894" s="7">
        <f t="shared" si="418"/>
        <v>4</v>
      </c>
      <c r="D894" s="7" t="str">
        <f t="shared" si="392"/>
        <v>T2 - 2024</v>
      </c>
      <c r="E894" s="7">
        <f t="shared" ref="E894:E901" si="419">YEAR(A894)</f>
        <v>2024</v>
      </c>
      <c r="F894" s="19" t="s">
        <v>3</v>
      </c>
      <c r="G894" s="74"/>
      <c r="H894" s="142"/>
      <c r="I894" s="75"/>
      <c r="J894" s="149"/>
      <c r="K894" s="86"/>
      <c r="L894" s="156"/>
    </row>
    <row r="895" spans="1:12" x14ac:dyDescent="0.25">
      <c r="A895" s="6">
        <v>45386</v>
      </c>
      <c r="B895" s="7" t="str">
        <f t="shared" si="393"/>
        <v>S15 - 2024</v>
      </c>
      <c r="C895" s="7">
        <f t="shared" si="418"/>
        <v>4</v>
      </c>
      <c r="D895" s="7" t="str">
        <f t="shared" si="392"/>
        <v>T2 - 2024</v>
      </c>
      <c r="E895" s="7">
        <f t="shared" si="419"/>
        <v>2024</v>
      </c>
      <c r="F895" s="128" t="s">
        <v>7</v>
      </c>
      <c r="G895" s="130"/>
      <c r="H895" s="143"/>
      <c r="I895" s="131"/>
      <c r="J895" s="150"/>
      <c r="K895" s="132"/>
      <c r="L895" s="157"/>
    </row>
    <row r="896" spans="1:12" x14ac:dyDescent="0.25">
      <c r="A896" s="6">
        <v>45386</v>
      </c>
      <c r="B896" s="7" t="str">
        <f t="shared" si="393"/>
        <v>S15 - 2024</v>
      </c>
      <c r="C896" s="7">
        <f t="shared" si="418"/>
        <v>4</v>
      </c>
      <c r="D896" s="7" t="str">
        <f t="shared" si="392"/>
        <v>T2 - 2024</v>
      </c>
      <c r="E896" s="7">
        <f t="shared" si="419"/>
        <v>2024</v>
      </c>
      <c r="F896" s="129" t="s">
        <v>8</v>
      </c>
      <c r="G896" s="133"/>
      <c r="H896" s="144"/>
      <c r="I896" s="134"/>
      <c r="J896" s="151"/>
      <c r="K896" s="135"/>
      <c r="L896" s="158"/>
    </row>
    <row r="897" spans="1:12" x14ac:dyDescent="0.25">
      <c r="A897" s="6">
        <v>45386</v>
      </c>
      <c r="B897" s="7" t="str">
        <f t="shared" si="393"/>
        <v>S15 - 2024</v>
      </c>
      <c r="C897" s="7">
        <f t="shared" si="418"/>
        <v>4</v>
      </c>
      <c r="D897" s="7" t="str">
        <f t="shared" si="392"/>
        <v>T2 - 2024</v>
      </c>
      <c r="E897" s="7">
        <f t="shared" si="419"/>
        <v>2024</v>
      </c>
      <c r="F897" s="21" t="s">
        <v>4</v>
      </c>
      <c r="G897" s="76"/>
      <c r="H897" s="145"/>
      <c r="I897" s="77"/>
      <c r="J897" s="152"/>
      <c r="K897" s="87"/>
      <c r="L897" s="159"/>
    </row>
    <row r="898" spans="1:12" x14ac:dyDescent="0.25">
      <c r="A898" s="6">
        <v>45386</v>
      </c>
      <c r="B898" s="7" t="str">
        <f t="shared" si="393"/>
        <v>S15 - 2024</v>
      </c>
      <c r="C898" s="7">
        <f t="shared" si="418"/>
        <v>4</v>
      </c>
      <c r="D898" s="7" t="str">
        <f t="shared" si="392"/>
        <v>T2 - 2024</v>
      </c>
      <c r="E898" s="7">
        <f t="shared" si="419"/>
        <v>2024</v>
      </c>
      <c r="F898" s="8" t="s">
        <v>5</v>
      </c>
      <c r="G898" s="72"/>
      <c r="H898" s="146"/>
      <c r="I898" s="73"/>
      <c r="J898" s="153"/>
      <c r="K898" s="88"/>
      <c r="L898" s="160"/>
    </row>
    <row r="899" spans="1:12" x14ac:dyDescent="0.25">
      <c r="A899" s="6">
        <v>45386</v>
      </c>
      <c r="B899" s="7" t="str">
        <f t="shared" si="393"/>
        <v>S15 - 2024</v>
      </c>
      <c r="C899" s="7">
        <f t="shared" si="418"/>
        <v>4</v>
      </c>
      <c r="D899" s="7" t="str">
        <f t="shared" ref="D899:D962" si="420">IF(OR(MONTH(A899)=1,MONTH(A899)=2,MONTH(A899)=3),"T1 - "&amp;E899,IF(OR(MONTH(A899)=4,MONTH(A899)=5,MONTH(A899)=6),"T2 - "&amp;E899,IF(OR(MONTH(A899)=7,MONTH(A899)=8,MONTH(A899)=9),"T3 - "&amp;E899,"T4 - "&amp;E899)))</f>
        <v>T2 - 2024</v>
      </c>
      <c r="E899" s="7">
        <f t="shared" si="419"/>
        <v>2024</v>
      </c>
      <c r="F899" s="8" t="s">
        <v>6</v>
      </c>
      <c r="G899" s="72"/>
      <c r="H899" s="146"/>
      <c r="I899" s="73"/>
      <c r="J899" s="153"/>
      <c r="K899" s="88"/>
      <c r="L899" s="160"/>
    </row>
    <row r="900" spans="1:12" x14ac:dyDescent="0.25">
      <c r="A900" s="6">
        <v>45386</v>
      </c>
      <c r="B900" s="7" t="str">
        <f t="shared" ref="B900:B965" si="421">"S"&amp;WEEKNUM($A900,13)&amp;" - "&amp;YEAR($A900)</f>
        <v>S15 - 2024</v>
      </c>
      <c r="C900" s="7">
        <f t="shared" si="418"/>
        <v>4</v>
      </c>
      <c r="D900" s="7" t="str">
        <f t="shared" si="420"/>
        <v>T2 - 2024</v>
      </c>
      <c r="E900" s="7">
        <f t="shared" si="419"/>
        <v>2024</v>
      </c>
      <c r="F900" s="8" t="s">
        <v>1</v>
      </c>
      <c r="G900" s="72"/>
      <c r="H900" s="146"/>
      <c r="I900" s="73"/>
      <c r="J900" s="153"/>
      <c r="K900" s="88"/>
      <c r="L900" s="160"/>
    </row>
    <row r="901" spans="1:12" x14ac:dyDescent="0.25">
      <c r="A901" s="9">
        <v>45386</v>
      </c>
      <c r="B901" s="10" t="str">
        <f t="shared" si="421"/>
        <v>S15 - 2024</v>
      </c>
      <c r="C901" s="10">
        <f t="shared" si="418"/>
        <v>4</v>
      </c>
      <c r="D901" s="10" t="str">
        <f t="shared" si="420"/>
        <v>T2 - 2024</v>
      </c>
      <c r="E901" s="10">
        <f t="shared" si="419"/>
        <v>2024</v>
      </c>
      <c r="F901" s="11" t="s">
        <v>14</v>
      </c>
      <c r="G901" s="80">
        <f>SUM(G893:G900)</f>
        <v>0</v>
      </c>
      <c r="H901" s="147"/>
      <c r="I901" s="83">
        <f t="shared" ref="I901" si="422">SUM(I893:I900)</f>
        <v>0</v>
      </c>
      <c r="J901" s="154"/>
      <c r="K901" s="89">
        <f t="shared" ref="K901" si="423">SUM(K893:K900)</f>
        <v>0</v>
      </c>
      <c r="L901" s="161"/>
    </row>
    <row r="902" spans="1:12" x14ac:dyDescent="0.25">
      <c r="A902" s="4">
        <v>45387</v>
      </c>
      <c r="B902" s="5" t="str">
        <f t="shared" si="421"/>
        <v>S15 - 2024</v>
      </c>
      <c r="C902" s="5">
        <f t="shared" ref="C902:C910" si="424">MONTH(A902)</f>
        <v>4</v>
      </c>
      <c r="D902" s="5" t="str">
        <f t="shared" si="420"/>
        <v>T2 - 2024</v>
      </c>
      <c r="E902" s="5">
        <f>YEAR(A902)</f>
        <v>2024</v>
      </c>
      <c r="F902" s="14" t="s">
        <v>2</v>
      </c>
      <c r="G902" s="79"/>
      <c r="H902" s="141"/>
      <c r="I902" s="82"/>
      <c r="J902" s="148"/>
      <c r="K902" s="85"/>
      <c r="L902" s="155"/>
    </row>
    <row r="903" spans="1:12" x14ac:dyDescent="0.25">
      <c r="A903" s="6">
        <v>45387</v>
      </c>
      <c r="B903" s="7" t="str">
        <f t="shared" si="421"/>
        <v>S15 - 2024</v>
      </c>
      <c r="C903" s="7">
        <f t="shared" si="424"/>
        <v>4</v>
      </c>
      <c r="D903" s="7" t="str">
        <f t="shared" si="420"/>
        <v>T2 - 2024</v>
      </c>
      <c r="E903" s="7">
        <f t="shared" ref="E903:E910" si="425">YEAR(A903)</f>
        <v>2024</v>
      </c>
      <c r="F903" s="19" t="s">
        <v>3</v>
      </c>
      <c r="G903" s="74"/>
      <c r="H903" s="142"/>
      <c r="I903" s="75"/>
      <c r="J903" s="149"/>
      <c r="K903" s="86"/>
      <c r="L903" s="156"/>
    </row>
    <row r="904" spans="1:12" x14ac:dyDescent="0.25">
      <c r="A904" s="6">
        <v>45387</v>
      </c>
      <c r="B904" s="7" t="str">
        <f t="shared" si="421"/>
        <v>S15 - 2024</v>
      </c>
      <c r="C904" s="7">
        <f t="shared" si="424"/>
        <v>4</v>
      </c>
      <c r="D904" s="7" t="str">
        <f t="shared" si="420"/>
        <v>T2 - 2024</v>
      </c>
      <c r="E904" s="7">
        <f t="shared" si="425"/>
        <v>2024</v>
      </c>
      <c r="F904" s="128" t="s">
        <v>7</v>
      </c>
      <c r="G904" s="130"/>
      <c r="H904" s="143"/>
      <c r="I904" s="131"/>
      <c r="J904" s="150"/>
      <c r="K904" s="132"/>
      <c r="L904" s="157"/>
    </row>
    <row r="905" spans="1:12" x14ac:dyDescent="0.25">
      <c r="A905" s="6">
        <v>45387</v>
      </c>
      <c r="B905" s="7" t="str">
        <f t="shared" si="421"/>
        <v>S15 - 2024</v>
      </c>
      <c r="C905" s="7">
        <f t="shared" si="424"/>
        <v>4</v>
      </c>
      <c r="D905" s="7" t="str">
        <f t="shared" si="420"/>
        <v>T2 - 2024</v>
      </c>
      <c r="E905" s="7">
        <f t="shared" si="425"/>
        <v>2024</v>
      </c>
      <c r="F905" s="129" t="s">
        <v>8</v>
      </c>
      <c r="G905" s="133"/>
      <c r="H905" s="144"/>
      <c r="I905" s="134"/>
      <c r="J905" s="151"/>
      <c r="K905" s="135"/>
      <c r="L905" s="158"/>
    </row>
    <row r="906" spans="1:12" x14ac:dyDescent="0.25">
      <c r="A906" s="6">
        <v>45387</v>
      </c>
      <c r="B906" s="7" t="str">
        <f t="shared" si="421"/>
        <v>S15 - 2024</v>
      </c>
      <c r="C906" s="7">
        <f t="shared" si="424"/>
        <v>4</v>
      </c>
      <c r="D906" s="7" t="str">
        <f t="shared" si="420"/>
        <v>T2 - 2024</v>
      </c>
      <c r="E906" s="7">
        <f t="shared" si="425"/>
        <v>2024</v>
      </c>
      <c r="F906" s="21" t="s">
        <v>4</v>
      </c>
      <c r="G906" s="76"/>
      <c r="H906" s="145"/>
      <c r="I906" s="77"/>
      <c r="J906" s="152"/>
      <c r="K906" s="87"/>
      <c r="L906" s="159"/>
    </row>
    <row r="907" spans="1:12" x14ac:dyDescent="0.25">
      <c r="A907" s="6">
        <v>45387</v>
      </c>
      <c r="B907" s="7" t="str">
        <f t="shared" si="421"/>
        <v>S15 - 2024</v>
      </c>
      <c r="C907" s="7">
        <f t="shared" si="424"/>
        <v>4</v>
      </c>
      <c r="D907" s="7" t="str">
        <f t="shared" si="420"/>
        <v>T2 - 2024</v>
      </c>
      <c r="E907" s="7">
        <f t="shared" si="425"/>
        <v>2024</v>
      </c>
      <c r="F907" s="8" t="s">
        <v>5</v>
      </c>
      <c r="G907" s="72"/>
      <c r="H907" s="146"/>
      <c r="I907" s="73"/>
      <c r="J907" s="153"/>
      <c r="K907" s="88"/>
      <c r="L907" s="160"/>
    </row>
    <row r="908" spans="1:12" x14ac:dyDescent="0.25">
      <c r="A908" s="6">
        <v>45387</v>
      </c>
      <c r="B908" s="7" t="str">
        <f t="shared" si="421"/>
        <v>S15 - 2024</v>
      </c>
      <c r="C908" s="7">
        <f t="shared" si="424"/>
        <v>4</v>
      </c>
      <c r="D908" s="7" t="str">
        <f t="shared" si="420"/>
        <v>T2 - 2024</v>
      </c>
      <c r="E908" s="7">
        <f t="shared" si="425"/>
        <v>2024</v>
      </c>
      <c r="F908" s="8" t="s">
        <v>6</v>
      </c>
      <c r="G908" s="72"/>
      <c r="H908" s="146"/>
      <c r="I908" s="73"/>
      <c r="J908" s="153"/>
      <c r="K908" s="88"/>
      <c r="L908" s="160"/>
    </row>
    <row r="909" spans="1:12" x14ac:dyDescent="0.25">
      <c r="A909" s="6">
        <v>45387</v>
      </c>
      <c r="B909" s="7" t="str">
        <f t="shared" si="421"/>
        <v>S15 - 2024</v>
      </c>
      <c r="C909" s="7">
        <f t="shared" si="424"/>
        <v>4</v>
      </c>
      <c r="D909" s="7" t="str">
        <f t="shared" si="420"/>
        <v>T2 - 2024</v>
      </c>
      <c r="E909" s="7">
        <f t="shared" si="425"/>
        <v>2024</v>
      </c>
      <c r="F909" s="8" t="s">
        <v>1</v>
      </c>
      <c r="G909" s="72"/>
      <c r="H909" s="146"/>
      <c r="I909" s="73"/>
      <c r="J909" s="153"/>
      <c r="K909" s="88"/>
      <c r="L909" s="160"/>
    </row>
    <row r="910" spans="1:12" x14ac:dyDescent="0.25">
      <c r="A910" s="9">
        <v>45387</v>
      </c>
      <c r="B910" s="10" t="str">
        <f t="shared" si="421"/>
        <v>S15 - 2024</v>
      </c>
      <c r="C910" s="10">
        <f t="shared" si="424"/>
        <v>4</v>
      </c>
      <c r="D910" s="10" t="str">
        <f t="shared" si="420"/>
        <v>T2 - 2024</v>
      </c>
      <c r="E910" s="10">
        <f t="shared" si="425"/>
        <v>2024</v>
      </c>
      <c r="F910" s="11" t="s">
        <v>14</v>
      </c>
      <c r="G910" s="80">
        <f>SUM(G902:G909)</f>
        <v>0</v>
      </c>
      <c r="H910" s="147"/>
      <c r="I910" s="83">
        <f t="shared" ref="I910" si="426">SUM(I902:I909)</f>
        <v>0</v>
      </c>
      <c r="J910" s="154"/>
      <c r="K910" s="89">
        <f t="shared" ref="K910" si="427">SUM(K902:K909)</f>
        <v>0</v>
      </c>
      <c r="L910" s="161"/>
    </row>
    <row r="911" spans="1:12" x14ac:dyDescent="0.25">
      <c r="A911" s="4">
        <v>45388</v>
      </c>
      <c r="B911" s="5" t="str">
        <f t="shared" si="421"/>
        <v>S15 - 2024</v>
      </c>
      <c r="C911" s="5">
        <f t="shared" ref="C911:C919" si="428">MONTH(A911)</f>
        <v>4</v>
      </c>
      <c r="D911" s="5" t="str">
        <f t="shared" si="420"/>
        <v>T2 - 2024</v>
      </c>
      <c r="E911" s="5">
        <f>YEAR(A911)</f>
        <v>2024</v>
      </c>
      <c r="F911" s="14" t="s">
        <v>2</v>
      </c>
      <c r="G911" s="79"/>
      <c r="H911" s="141"/>
      <c r="I911" s="82"/>
      <c r="J911" s="148"/>
      <c r="K911" s="85"/>
      <c r="L911" s="155"/>
    </row>
    <row r="912" spans="1:12" x14ac:dyDescent="0.25">
      <c r="A912" s="6">
        <v>45388</v>
      </c>
      <c r="B912" s="7" t="str">
        <f t="shared" si="421"/>
        <v>S15 - 2024</v>
      </c>
      <c r="C912" s="7">
        <f t="shared" si="428"/>
        <v>4</v>
      </c>
      <c r="D912" s="7" t="str">
        <f t="shared" si="420"/>
        <v>T2 - 2024</v>
      </c>
      <c r="E912" s="7">
        <f t="shared" ref="E912:E919" si="429">YEAR(A912)</f>
        <v>2024</v>
      </c>
      <c r="F912" s="19" t="s">
        <v>3</v>
      </c>
      <c r="G912" s="74"/>
      <c r="H912" s="142"/>
      <c r="I912" s="75"/>
      <c r="J912" s="149"/>
      <c r="K912" s="86"/>
      <c r="L912" s="156"/>
    </row>
    <row r="913" spans="1:12" x14ac:dyDescent="0.25">
      <c r="A913" s="6">
        <v>45388</v>
      </c>
      <c r="B913" s="7" t="str">
        <f t="shared" si="421"/>
        <v>S15 - 2024</v>
      </c>
      <c r="C913" s="7">
        <f t="shared" si="428"/>
        <v>4</v>
      </c>
      <c r="D913" s="7" t="str">
        <f t="shared" si="420"/>
        <v>T2 - 2024</v>
      </c>
      <c r="E913" s="7">
        <f t="shared" si="429"/>
        <v>2024</v>
      </c>
      <c r="F913" s="128" t="s">
        <v>7</v>
      </c>
      <c r="G913" s="130"/>
      <c r="H913" s="143"/>
      <c r="I913" s="131"/>
      <c r="J913" s="150"/>
      <c r="K913" s="132"/>
      <c r="L913" s="157"/>
    </row>
    <row r="914" spans="1:12" x14ac:dyDescent="0.25">
      <c r="A914" s="6">
        <v>45388</v>
      </c>
      <c r="B914" s="7" t="str">
        <f t="shared" si="421"/>
        <v>S15 - 2024</v>
      </c>
      <c r="C914" s="7">
        <f t="shared" si="428"/>
        <v>4</v>
      </c>
      <c r="D914" s="7" t="str">
        <f t="shared" si="420"/>
        <v>T2 - 2024</v>
      </c>
      <c r="E914" s="7">
        <f t="shared" si="429"/>
        <v>2024</v>
      </c>
      <c r="F914" s="129" t="s">
        <v>8</v>
      </c>
      <c r="G914" s="133"/>
      <c r="H914" s="144"/>
      <c r="I914" s="134"/>
      <c r="J914" s="151"/>
      <c r="K914" s="135"/>
      <c r="L914" s="158"/>
    </row>
    <row r="915" spans="1:12" x14ac:dyDescent="0.25">
      <c r="A915" s="6">
        <v>45388</v>
      </c>
      <c r="B915" s="7" t="str">
        <f t="shared" si="421"/>
        <v>S15 - 2024</v>
      </c>
      <c r="C915" s="7">
        <f t="shared" si="428"/>
        <v>4</v>
      </c>
      <c r="D915" s="7" t="str">
        <f t="shared" si="420"/>
        <v>T2 - 2024</v>
      </c>
      <c r="E915" s="7">
        <f t="shared" si="429"/>
        <v>2024</v>
      </c>
      <c r="F915" s="21" t="s">
        <v>4</v>
      </c>
      <c r="G915" s="76"/>
      <c r="H915" s="145"/>
      <c r="I915" s="77"/>
      <c r="J915" s="152"/>
      <c r="K915" s="87"/>
      <c r="L915" s="159"/>
    </row>
    <row r="916" spans="1:12" x14ac:dyDescent="0.25">
      <c r="A916" s="6">
        <v>45388</v>
      </c>
      <c r="B916" s="7" t="str">
        <f t="shared" si="421"/>
        <v>S15 - 2024</v>
      </c>
      <c r="C916" s="7">
        <f t="shared" si="428"/>
        <v>4</v>
      </c>
      <c r="D916" s="7" t="str">
        <f t="shared" si="420"/>
        <v>T2 - 2024</v>
      </c>
      <c r="E916" s="7">
        <f t="shared" si="429"/>
        <v>2024</v>
      </c>
      <c r="F916" s="8" t="s">
        <v>5</v>
      </c>
      <c r="G916" s="72"/>
      <c r="H916" s="146"/>
      <c r="I916" s="73"/>
      <c r="J916" s="153"/>
      <c r="K916" s="88"/>
      <c r="L916" s="160"/>
    </row>
    <row r="917" spans="1:12" x14ac:dyDescent="0.25">
      <c r="A917" s="6">
        <v>45388</v>
      </c>
      <c r="B917" s="7" t="str">
        <f t="shared" si="421"/>
        <v>S15 - 2024</v>
      </c>
      <c r="C917" s="7">
        <f t="shared" si="428"/>
        <v>4</v>
      </c>
      <c r="D917" s="7" t="str">
        <f t="shared" si="420"/>
        <v>T2 - 2024</v>
      </c>
      <c r="E917" s="7">
        <f t="shared" si="429"/>
        <v>2024</v>
      </c>
      <c r="F917" s="8" t="s">
        <v>6</v>
      </c>
      <c r="G917" s="72"/>
      <c r="H917" s="146"/>
      <c r="I917" s="73"/>
      <c r="J917" s="153"/>
      <c r="K917" s="88"/>
      <c r="L917" s="160"/>
    </row>
    <row r="918" spans="1:12" x14ac:dyDescent="0.25">
      <c r="A918" s="6">
        <v>45388</v>
      </c>
      <c r="B918" s="7" t="str">
        <f t="shared" si="421"/>
        <v>S15 - 2024</v>
      </c>
      <c r="C918" s="7">
        <f t="shared" si="428"/>
        <v>4</v>
      </c>
      <c r="D918" s="7" t="str">
        <f t="shared" si="420"/>
        <v>T2 - 2024</v>
      </c>
      <c r="E918" s="7">
        <f t="shared" si="429"/>
        <v>2024</v>
      </c>
      <c r="F918" s="8" t="s">
        <v>1</v>
      </c>
      <c r="G918" s="72"/>
      <c r="H918" s="146"/>
      <c r="I918" s="73"/>
      <c r="J918" s="153"/>
      <c r="K918" s="88"/>
      <c r="L918" s="160"/>
    </row>
    <row r="919" spans="1:12" x14ac:dyDescent="0.25">
      <c r="A919" s="9">
        <v>45388</v>
      </c>
      <c r="B919" s="10" t="str">
        <f t="shared" si="421"/>
        <v>S15 - 2024</v>
      </c>
      <c r="C919" s="10">
        <f t="shared" si="428"/>
        <v>4</v>
      </c>
      <c r="D919" s="10" t="str">
        <f t="shared" si="420"/>
        <v>T2 - 2024</v>
      </c>
      <c r="E919" s="10">
        <f t="shared" si="429"/>
        <v>2024</v>
      </c>
      <c r="F919" s="11" t="s">
        <v>14</v>
      </c>
      <c r="G919" s="80">
        <f>SUM(G911:G918)</f>
        <v>0</v>
      </c>
      <c r="H919" s="147"/>
      <c r="I919" s="83">
        <f t="shared" ref="I919" si="430">SUM(I911:I918)</f>
        <v>0</v>
      </c>
      <c r="J919" s="154"/>
      <c r="K919" s="89">
        <f t="shared" ref="K919" si="431">SUM(K911:K918)</f>
        <v>0</v>
      </c>
      <c r="L919" s="161"/>
    </row>
    <row r="920" spans="1:12" x14ac:dyDescent="0.25">
      <c r="A920" s="4">
        <v>45389</v>
      </c>
      <c r="B920" s="5" t="str">
        <f t="shared" si="421"/>
        <v>S15 - 2024</v>
      </c>
      <c r="C920" s="5">
        <f t="shared" ref="C920:C928" si="432">MONTH(A920)</f>
        <v>4</v>
      </c>
      <c r="D920" s="5" t="str">
        <f t="shared" si="420"/>
        <v>T2 - 2024</v>
      </c>
      <c r="E920" s="5">
        <f>YEAR(A920)</f>
        <v>2024</v>
      </c>
      <c r="F920" s="14" t="s">
        <v>2</v>
      </c>
      <c r="G920" s="79"/>
      <c r="H920" s="141"/>
      <c r="I920" s="82"/>
      <c r="J920" s="148"/>
      <c r="K920" s="85"/>
      <c r="L920" s="155"/>
    </row>
    <row r="921" spans="1:12" x14ac:dyDescent="0.25">
      <c r="A921" s="6">
        <v>45389</v>
      </c>
      <c r="B921" s="7" t="str">
        <f t="shared" si="421"/>
        <v>S15 - 2024</v>
      </c>
      <c r="C921" s="7">
        <f t="shared" si="432"/>
        <v>4</v>
      </c>
      <c r="D921" s="7" t="str">
        <f t="shared" si="420"/>
        <v>T2 - 2024</v>
      </c>
      <c r="E921" s="7">
        <f t="shared" ref="E921:E928" si="433">YEAR(A921)</f>
        <v>2024</v>
      </c>
      <c r="F921" s="19" t="s">
        <v>3</v>
      </c>
      <c r="G921" s="74"/>
      <c r="H921" s="142"/>
      <c r="I921" s="75"/>
      <c r="J921" s="149"/>
      <c r="K921" s="86"/>
      <c r="L921" s="156"/>
    </row>
    <row r="922" spans="1:12" x14ac:dyDescent="0.25">
      <c r="A922" s="6">
        <v>45389</v>
      </c>
      <c r="B922" s="7" t="str">
        <f t="shared" si="421"/>
        <v>S15 - 2024</v>
      </c>
      <c r="C922" s="7">
        <f t="shared" si="432"/>
        <v>4</v>
      </c>
      <c r="D922" s="7" t="str">
        <f t="shared" si="420"/>
        <v>T2 - 2024</v>
      </c>
      <c r="E922" s="7">
        <f t="shared" si="433"/>
        <v>2024</v>
      </c>
      <c r="F922" s="128" t="s">
        <v>7</v>
      </c>
      <c r="G922" s="130"/>
      <c r="H922" s="143"/>
      <c r="I922" s="131"/>
      <c r="J922" s="150"/>
      <c r="K922" s="132"/>
      <c r="L922" s="157"/>
    </row>
    <row r="923" spans="1:12" x14ac:dyDescent="0.25">
      <c r="A923" s="6">
        <v>45389</v>
      </c>
      <c r="B923" s="7" t="str">
        <f t="shared" si="421"/>
        <v>S15 - 2024</v>
      </c>
      <c r="C923" s="7">
        <f t="shared" si="432"/>
        <v>4</v>
      </c>
      <c r="D923" s="7" t="str">
        <f t="shared" si="420"/>
        <v>T2 - 2024</v>
      </c>
      <c r="E923" s="7">
        <f t="shared" si="433"/>
        <v>2024</v>
      </c>
      <c r="F923" s="129" t="s">
        <v>8</v>
      </c>
      <c r="G923" s="133"/>
      <c r="H923" s="144"/>
      <c r="I923" s="134"/>
      <c r="J923" s="151"/>
      <c r="K923" s="135"/>
      <c r="L923" s="158"/>
    </row>
    <row r="924" spans="1:12" x14ac:dyDescent="0.25">
      <c r="A924" s="6">
        <v>45389</v>
      </c>
      <c r="B924" s="7" t="str">
        <f t="shared" si="421"/>
        <v>S15 - 2024</v>
      </c>
      <c r="C924" s="7">
        <f t="shared" si="432"/>
        <v>4</v>
      </c>
      <c r="D924" s="7" t="str">
        <f t="shared" si="420"/>
        <v>T2 - 2024</v>
      </c>
      <c r="E924" s="7">
        <f t="shared" si="433"/>
        <v>2024</v>
      </c>
      <c r="F924" s="21" t="s">
        <v>4</v>
      </c>
      <c r="G924" s="76"/>
      <c r="H924" s="145"/>
      <c r="I924" s="77"/>
      <c r="J924" s="152"/>
      <c r="K924" s="87"/>
      <c r="L924" s="159"/>
    </row>
    <row r="925" spans="1:12" x14ac:dyDescent="0.25">
      <c r="A925" s="6">
        <v>45389</v>
      </c>
      <c r="B925" s="7" t="str">
        <f t="shared" si="421"/>
        <v>S15 - 2024</v>
      </c>
      <c r="C925" s="7">
        <f t="shared" si="432"/>
        <v>4</v>
      </c>
      <c r="D925" s="7" t="str">
        <f t="shared" si="420"/>
        <v>T2 - 2024</v>
      </c>
      <c r="E925" s="7">
        <f t="shared" si="433"/>
        <v>2024</v>
      </c>
      <c r="F925" s="8" t="s">
        <v>5</v>
      </c>
      <c r="G925" s="72"/>
      <c r="H925" s="146"/>
      <c r="I925" s="73"/>
      <c r="J925" s="153"/>
      <c r="K925" s="88"/>
      <c r="L925" s="160"/>
    </row>
    <row r="926" spans="1:12" x14ac:dyDescent="0.25">
      <c r="A926" s="6">
        <v>45389</v>
      </c>
      <c r="B926" s="7" t="str">
        <f t="shared" si="421"/>
        <v>S15 - 2024</v>
      </c>
      <c r="C926" s="7">
        <f t="shared" si="432"/>
        <v>4</v>
      </c>
      <c r="D926" s="7" t="str">
        <f t="shared" si="420"/>
        <v>T2 - 2024</v>
      </c>
      <c r="E926" s="7">
        <f t="shared" si="433"/>
        <v>2024</v>
      </c>
      <c r="F926" s="8" t="s">
        <v>6</v>
      </c>
      <c r="G926" s="72"/>
      <c r="H926" s="146"/>
      <c r="I926" s="73"/>
      <c r="J926" s="153"/>
      <c r="K926" s="88"/>
      <c r="L926" s="160"/>
    </row>
    <row r="927" spans="1:12" x14ac:dyDescent="0.25">
      <c r="A927" s="6">
        <v>45389</v>
      </c>
      <c r="B927" s="7" t="str">
        <f t="shared" si="421"/>
        <v>S15 - 2024</v>
      </c>
      <c r="C927" s="7">
        <f t="shared" si="432"/>
        <v>4</v>
      </c>
      <c r="D927" s="7" t="str">
        <f t="shared" si="420"/>
        <v>T2 - 2024</v>
      </c>
      <c r="E927" s="7">
        <f t="shared" si="433"/>
        <v>2024</v>
      </c>
      <c r="F927" s="8" t="s">
        <v>1</v>
      </c>
      <c r="G927" s="72"/>
      <c r="H927" s="146"/>
      <c r="I927" s="73"/>
      <c r="J927" s="153"/>
      <c r="K927" s="88"/>
      <c r="L927" s="160"/>
    </row>
    <row r="928" spans="1:12" x14ac:dyDescent="0.25">
      <c r="A928" s="9">
        <v>45389</v>
      </c>
      <c r="B928" s="10" t="str">
        <f t="shared" si="421"/>
        <v>S15 - 2024</v>
      </c>
      <c r="C928" s="10">
        <f t="shared" si="432"/>
        <v>4</v>
      </c>
      <c r="D928" s="10" t="str">
        <f t="shared" si="420"/>
        <v>T2 - 2024</v>
      </c>
      <c r="E928" s="10">
        <f t="shared" si="433"/>
        <v>2024</v>
      </c>
      <c r="F928" s="11" t="s">
        <v>14</v>
      </c>
      <c r="G928" s="80">
        <f>SUM(G920:G927)</f>
        <v>0</v>
      </c>
      <c r="H928" s="147"/>
      <c r="I928" s="83">
        <f t="shared" ref="I928" si="434">SUM(I920:I927)</f>
        <v>0</v>
      </c>
      <c r="J928" s="154"/>
      <c r="K928" s="89">
        <f t="shared" ref="K928" si="435">SUM(K920:K927)</f>
        <v>0</v>
      </c>
      <c r="L928" s="161"/>
    </row>
    <row r="929" spans="1:12" x14ac:dyDescent="0.25">
      <c r="A929" s="4">
        <v>45390</v>
      </c>
      <c r="B929" s="5" t="str">
        <f t="shared" si="421"/>
        <v>S15 - 2024</v>
      </c>
      <c r="C929" s="5">
        <f t="shared" ref="C929:C937" si="436">MONTH(A929)</f>
        <v>4</v>
      </c>
      <c r="D929" s="5" t="str">
        <f t="shared" si="420"/>
        <v>T2 - 2024</v>
      </c>
      <c r="E929" s="5">
        <f>YEAR(A929)</f>
        <v>2024</v>
      </c>
      <c r="F929" s="14" t="s">
        <v>2</v>
      </c>
      <c r="G929" s="79"/>
      <c r="H929" s="141"/>
      <c r="I929" s="82"/>
      <c r="J929" s="148"/>
      <c r="K929" s="85"/>
      <c r="L929" s="155"/>
    </row>
    <row r="930" spans="1:12" x14ac:dyDescent="0.25">
      <c r="A930" s="6">
        <v>45390</v>
      </c>
      <c r="B930" s="7" t="str">
        <f t="shared" si="421"/>
        <v>S15 - 2024</v>
      </c>
      <c r="C930" s="7">
        <f t="shared" si="436"/>
        <v>4</v>
      </c>
      <c r="D930" s="7" t="str">
        <f t="shared" si="420"/>
        <v>T2 - 2024</v>
      </c>
      <c r="E930" s="7">
        <f t="shared" ref="E930:E937" si="437">YEAR(A930)</f>
        <v>2024</v>
      </c>
      <c r="F930" s="19" t="s">
        <v>3</v>
      </c>
      <c r="G930" s="74"/>
      <c r="H930" s="142"/>
      <c r="I930" s="75"/>
      <c r="J930" s="149"/>
      <c r="K930" s="86"/>
      <c r="L930" s="156"/>
    </row>
    <row r="931" spans="1:12" x14ac:dyDescent="0.25">
      <c r="A931" s="6">
        <v>45390</v>
      </c>
      <c r="B931" s="7" t="str">
        <f t="shared" si="421"/>
        <v>S15 - 2024</v>
      </c>
      <c r="C931" s="7">
        <f t="shared" si="436"/>
        <v>4</v>
      </c>
      <c r="D931" s="7" t="str">
        <f t="shared" si="420"/>
        <v>T2 - 2024</v>
      </c>
      <c r="E931" s="7">
        <f t="shared" si="437"/>
        <v>2024</v>
      </c>
      <c r="F931" s="128" t="s">
        <v>7</v>
      </c>
      <c r="G931" s="130"/>
      <c r="H931" s="143"/>
      <c r="I931" s="131"/>
      <c r="J931" s="150"/>
      <c r="K931" s="132"/>
      <c r="L931" s="157"/>
    </row>
    <row r="932" spans="1:12" x14ac:dyDescent="0.25">
      <c r="A932" s="6">
        <v>45390</v>
      </c>
      <c r="B932" s="7" t="str">
        <f t="shared" si="421"/>
        <v>S15 - 2024</v>
      </c>
      <c r="C932" s="7">
        <f t="shared" si="436"/>
        <v>4</v>
      </c>
      <c r="D932" s="7" t="str">
        <f t="shared" si="420"/>
        <v>T2 - 2024</v>
      </c>
      <c r="E932" s="7">
        <f t="shared" si="437"/>
        <v>2024</v>
      </c>
      <c r="F932" s="129" t="s">
        <v>8</v>
      </c>
      <c r="G932" s="133"/>
      <c r="H932" s="144"/>
      <c r="I932" s="134"/>
      <c r="J932" s="151"/>
      <c r="K932" s="135"/>
      <c r="L932" s="158"/>
    </row>
    <row r="933" spans="1:12" x14ac:dyDescent="0.25">
      <c r="A933" s="6">
        <v>45390</v>
      </c>
      <c r="B933" s="7" t="str">
        <f t="shared" si="421"/>
        <v>S15 - 2024</v>
      </c>
      <c r="C933" s="7">
        <f t="shared" si="436"/>
        <v>4</v>
      </c>
      <c r="D933" s="7" t="str">
        <f t="shared" si="420"/>
        <v>T2 - 2024</v>
      </c>
      <c r="E933" s="7">
        <f t="shared" si="437"/>
        <v>2024</v>
      </c>
      <c r="F933" s="21" t="s">
        <v>4</v>
      </c>
      <c r="G933" s="76"/>
      <c r="H933" s="145"/>
      <c r="I933" s="77"/>
      <c r="J933" s="152"/>
      <c r="K933" s="87"/>
      <c r="L933" s="159"/>
    </row>
    <row r="934" spans="1:12" x14ac:dyDescent="0.25">
      <c r="A934" s="6">
        <v>45390</v>
      </c>
      <c r="B934" s="7" t="str">
        <f t="shared" si="421"/>
        <v>S15 - 2024</v>
      </c>
      <c r="C934" s="7">
        <f t="shared" si="436"/>
        <v>4</v>
      </c>
      <c r="D934" s="7" t="str">
        <f t="shared" si="420"/>
        <v>T2 - 2024</v>
      </c>
      <c r="E934" s="7">
        <f t="shared" si="437"/>
        <v>2024</v>
      </c>
      <c r="F934" s="8" t="s">
        <v>5</v>
      </c>
      <c r="G934" s="72"/>
      <c r="H934" s="146"/>
      <c r="I934" s="73"/>
      <c r="J934" s="153"/>
      <c r="K934" s="88"/>
      <c r="L934" s="160"/>
    </row>
    <row r="935" spans="1:12" x14ac:dyDescent="0.25">
      <c r="A935" s="6">
        <v>45390</v>
      </c>
      <c r="B935" s="7" t="str">
        <f t="shared" si="421"/>
        <v>S15 - 2024</v>
      </c>
      <c r="C935" s="7">
        <f t="shared" si="436"/>
        <v>4</v>
      </c>
      <c r="D935" s="7" t="str">
        <f t="shared" si="420"/>
        <v>T2 - 2024</v>
      </c>
      <c r="E935" s="7">
        <f t="shared" si="437"/>
        <v>2024</v>
      </c>
      <c r="F935" s="8" t="s">
        <v>6</v>
      </c>
      <c r="G935" s="72"/>
      <c r="H935" s="146"/>
      <c r="I935" s="73"/>
      <c r="J935" s="153"/>
      <c r="K935" s="88"/>
      <c r="L935" s="160"/>
    </row>
    <row r="936" spans="1:12" x14ac:dyDescent="0.25">
      <c r="A936" s="6">
        <v>45390</v>
      </c>
      <c r="B936" s="7" t="str">
        <f t="shared" si="421"/>
        <v>S15 - 2024</v>
      </c>
      <c r="C936" s="7">
        <f t="shared" si="436"/>
        <v>4</v>
      </c>
      <c r="D936" s="7" t="str">
        <f t="shared" si="420"/>
        <v>T2 - 2024</v>
      </c>
      <c r="E936" s="7">
        <f t="shared" si="437"/>
        <v>2024</v>
      </c>
      <c r="F936" s="8" t="s">
        <v>1</v>
      </c>
      <c r="G936" s="72"/>
      <c r="H936" s="146"/>
      <c r="I936" s="73"/>
      <c r="J936" s="153"/>
      <c r="K936" s="88"/>
      <c r="L936" s="160"/>
    </row>
    <row r="937" spans="1:12" x14ac:dyDescent="0.25">
      <c r="A937" s="9">
        <v>45390</v>
      </c>
      <c r="B937" s="10" t="str">
        <f t="shared" si="421"/>
        <v>S15 - 2024</v>
      </c>
      <c r="C937" s="10">
        <f t="shared" si="436"/>
        <v>4</v>
      </c>
      <c r="D937" s="10" t="str">
        <f t="shared" si="420"/>
        <v>T2 - 2024</v>
      </c>
      <c r="E937" s="10">
        <f t="shared" si="437"/>
        <v>2024</v>
      </c>
      <c r="F937" s="11" t="s">
        <v>14</v>
      </c>
      <c r="G937" s="80">
        <f>SUM(G929:G936)</f>
        <v>0</v>
      </c>
      <c r="H937" s="147"/>
      <c r="I937" s="83">
        <f t="shared" ref="I937" si="438">SUM(I929:I936)</f>
        <v>0</v>
      </c>
      <c r="J937" s="154"/>
      <c r="K937" s="89">
        <f t="shared" ref="K937" si="439">SUM(K929:K936)</f>
        <v>0</v>
      </c>
      <c r="L937" s="161"/>
    </row>
    <row r="938" spans="1:12" x14ac:dyDescent="0.25">
      <c r="A938" s="4">
        <v>45391</v>
      </c>
      <c r="B938" s="5" t="str">
        <f t="shared" si="421"/>
        <v>S15 - 2024</v>
      </c>
      <c r="C938" s="5">
        <f t="shared" ref="C938:C946" si="440">MONTH(A938)</f>
        <v>4</v>
      </c>
      <c r="D938" s="5" t="str">
        <f t="shared" si="420"/>
        <v>T2 - 2024</v>
      </c>
      <c r="E938" s="5">
        <f>YEAR(A938)</f>
        <v>2024</v>
      </c>
      <c r="F938" s="14" t="s">
        <v>2</v>
      </c>
      <c r="G938" s="79"/>
      <c r="H938" s="141"/>
      <c r="I938" s="82"/>
      <c r="J938" s="148"/>
      <c r="K938" s="85"/>
      <c r="L938" s="155"/>
    </row>
    <row r="939" spans="1:12" x14ac:dyDescent="0.25">
      <c r="A939" s="6">
        <v>45391</v>
      </c>
      <c r="B939" s="7" t="str">
        <f t="shared" si="421"/>
        <v>S15 - 2024</v>
      </c>
      <c r="C939" s="7">
        <f t="shared" si="440"/>
        <v>4</v>
      </c>
      <c r="D939" s="7" t="str">
        <f t="shared" si="420"/>
        <v>T2 - 2024</v>
      </c>
      <c r="E939" s="7">
        <f t="shared" ref="E939:E946" si="441">YEAR(A939)</f>
        <v>2024</v>
      </c>
      <c r="F939" s="19" t="s">
        <v>3</v>
      </c>
      <c r="G939" s="74"/>
      <c r="H939" s="142"/>
      <c r="I939" s="75"/>
      <c r="J939" s="149"/>
      <c r="K939" s="86"/>
      <c r="L939" s="156"/>
    </row>
    <row r="940" spans="1:12" x14ac:dyDescent="0.25">
      <c r="A940" s="6">
        <v>45391</v>
      </c>
      <c r="B940" s="7" t="str">
        <f t="shared" si="421"/>
        <v>S15 - 2024</v>
      </c>
      <c r="C940" s="7">
        <f t="shared" si="440"/>
        <v>4</v>
      </c>
      <c r="D940" s="7" t="str">
        <f t="shared" si="420"/>
        <v>T2 - 2024</v>
      </c>
      <c r="E940" s="7">
        <f t="shared" si="441"/>
        <v>2024</v>
      </c>
      <c r="F940" s="128" t="s">
        <v>7</v>
      </c>
      <c r="G940" s="130"/>
      <c r="H940" s="143"/>
      <c r="I940" s="131"/>
      <c r="J940" s="150"/>
      <c r="K940" s="132"/>
      <c r="L940" s="157"/>
    </row>
    <row r="941" spans="1:12" x14ac:dyDescent="0.25">
      <c r="A941" s="6">
        <v>45391</v>
      </c>
      <c r="B941" s="7" t="str">
        <f t="shared" si="421"/>
        <v>S15 - 2024</v>
      </c>
      <c r="C941" s="7">
        <f t="shared" si="440"/>
        <v>4</v>
      </c>
      <c r="D941" s="7" t="str">
        <f t="shared" si="420"/>
        <v>T2 - 2024</v>
      </c>
      <c r="E941" s="7">
        <f t="shared" si="441"/>
        <v>2024</v>
      </c>
      <c r="F941" s="129" t="s">
        <v>8</v>
      </c>
      <c r="G941" s="133"/>
      <c r="H941" s="144"/>
      <c r="I941" s="134"/>
      <c r="J941" s="151"/>
      <c r="K941" s="135"/>
      <c r="L941" s="158"/>
    </row>
    <row r="942" spans="1:12" x14ac:dyDescent="0.25">
      <c r="A942" s="6">
        <v>45391</v>
      </c>
      <c r="B942" s="7" t="str">
        <f t="shared" si="421"/>
        <v>S15 - 2024</v>
      </c>
      <c r="C942" s="7">
        <f t="shared" si="440"/>
        <v>4</v>
      </c>
      <c r="D942" s="7" t="str">
        <f t="shared" si="420"/>
        <v>T2 - 2024</v>
      </c>
      <c r="E942" s="7">
        <f t="shared" si="441"/>
        <v>2024</v>
      </c>
      <c r="F942" s="21" t="s">
        <v>4</v>
      </c>
      <c r="G942" s="76"/>
      <c r="H942" s="145"/>
      <c r="I942" s="77"/>
      <c r="J942" s="152"/>
      <c r="K942" s="87"/>
      <c r="L942" s="159"/>
    </row>
    <row r="943" spans="1:12" x14ac:dyDescent="0.25">
      <c r="A943" s="6">
        <v>45391</v>
      </c>
      <c r="B943" s="7" t="str">
        <f t="shared" si="421"/>
        <v>S15 - 2024</v>
      </c>
      <c r="C943" s="7">
        <f t="shared" si="440"/>
        <v>4</v>
      </c>
      <c r="D943" s="7" t="str">
        <f t="shared" si="420"/>
        <v>T2 - 2024</v>
      </c>
      <c r="E943" s="7">
        <f t="shared" si="441"/>
        <v>2024</v>
      </c>
      <c r="F943" s="8" t="s">
        <v>5</v>
      </c>
      <c r="G943" s="72"/>
      <c r="H943" s="146"/>
      <c r="I943" s="73"/>
      <c r="J943" s="153"/>
      <c r="K943" s="88"/>
      <c r="L943" s="160"/>
    </row>
    <row r="944" spans="1:12" x14ac:dyDescent="0.25">
      <c r="A944" s="6">
        <v>45391</v>
      </c>
      <c r="B944" s="7" t="str">
        <f t="shared" si="421"/>
        <v>S15 - 2024</v>
      </c>
      <c r="C944" s="7">
        <f t="shared" si="440"/>
        <v>4</v>
      </c>
      <c r="D944" s="7" t="str">
        <f t="shared" si="420"/>
        <v>T2 - 2024</v>
      </c>
      <c r="E944" s="7">
        <f t="shared" si="441"/>
        <v>2024</v>
      </c>
      <c r="F944" s="8" t="s">
        <v>6</v>
      </c>
      <c r="G944" s="72"/>
      <c r="H944" s="146"/>
      <c r="I944" s="73"/>
      <c r="J944" s="153"/>
      <c r="K944" s="88"/>
      <c r="L944" s="160"/>
    </row>
    <row r="945" spans="1:12" x14ac:dyDescent="0.25">
      <c r="A945" s="6">
        <v>45391</v>
      </c>
      <c r="B945" s="7" t="str">
        <f t="shared" si="421"/>
        <v>S15 - 2024</v>
      </c>
      <c r="C945" s="7">
        <f t="shared" si="440"/>
        <v>4</v>
      </c>
      <c r="D945" s="7" t="str">
        <f t="shared" si="420"/>
        <v>T2 - 2024</v>
      </c>
      <c r="E945" s="7">
        <f t="shared" si="441"/>
        <v>2024</v>
      </c>
      <c r="F945" s="8" t="s">
        <v>1</v>
      </c>
      <c r="G945" s="72"/>
      <c r="H945" s="146"/>
      <c r="I945" s="73"/>
      <c r="J945" s="153"/>
      <c r="K945" s="88"/>
      <c r="L945" s="160"/>
    </row>
    <row r="946" spans="1:12" x14ac:dyDescent="0.25">
      <c r="A946" s="9">
        <v>45391</v>
      </c>
      <c r="B946" s="10" t="str">
        <f t="shared" si="421"/>
        <v>S15 - 2024</v>
      </c>
      <c r="C946" s="10">
        <f t="shared" si="440"/>
        <v>4</v>
      </c>
      <c r="D946" s="10" t="str">
        <f t="shared" si="420"/>
        <v>T2 - 2024</v>
      </c>
      <c r="E946" s="10">
        <f t="shared" si="441"/>
        <v>2024</v>
      </c>
      <c r="F946" s="11" t="s">
        <v>14</v>
      </c>
      <c r="G946" s="80">
        <f>SUM(G938:G945)</f>
        <v>0</v>
      </c>
      <c r="H946" s="147"/>
      <c r="I946" s="83">
        <f t="shared" ref="I946" si="442">SUM(I938:I945)</f>
        <v>0</v>
      </c>
      <c r="J946" s="154"/>
      <c r="K946" s="89">
        <f t="shared" ref="K946" si="443">SUM(K938:K945)</f>
        <v>0</v>
      </c>
      <c r="L946" s="161"/>
    </row>
    <row r="947" spans="1:12" x14ac:dyDescent="0.25">
      <c r="A947" s="4">
        <v>45392</v>
      </c>
      <c r="B947" s="5" t="str">
        <f t="shared" si="421"/>
        <v>S16 - 2024</v>
      </c>
      <c r="C947" s="5">
        <f t="shared" ref="C947:C955" si="444">MONTH(A947)</f>
        <v>4</v>
      </c>
      <c r="D947" s="5" t="str">
        <f t="shared" si="420"/>
        <v>T2 - 2024</v>
      </c>
      <c r="E947" s="5">
        <f>YEAR(A947)</f>
        <v>2024</v>
      </c>
      <c r="F947" s="14" t="s">
        <v>2</v>
      </c>
      <c r="G947" s="79"/>
      <c r="H947" s="141"/>
      <c r="I947" s="82"/>
      <c r="J947" s="148"/>
      <c r="K947" s="85"/>
      <c r="L947" s="155"/>
    </row>
    <row r="948" spans="1:12" x14ac:dyDescent="0.25">
      <c r="A948" s="6">
        <v>45392</v>
      </c>
      <c r="B948" s="7" t="str">
        <f t="shared" si="421"/>
        <v>S16 - 2024</v>
      </c>
      <c r="C948" s="7">
        <f t="shared" si="444"/>
        <v>4</v>
      </c>
      <c r="D948" s="7" t="str">
        <f t="shared" si="420"/>
        <v>T2 - 2024</v>
      </c>
      <c r="E948" s="7">
        <f t="shared" ref="E948:E955" si="445">YEAR(A948)</f>
        <v>2024</v>
      </c>
      <c r="F948" s="19" t="s">
        <v>3</v>
      </c>
      <c r="G948" s="74"/>
      <c r="H948" s="142"/>
      <c r="I948" s="75"/>
      <c r="J948" s="149"/>
      <c r="K948" s="86"/>
      <c r="L948" s="156"/>
    </row>
    <row r="949" spans="1:12" x14ac:dyDescent="0.25">
      <c r="A949" s="6">
        <v>45392</v>
      </c>
      <c r="B949" s="7" t="str">
        <f t="shared" si="421"/>
        <v>S16 - 2024</v>
      </c>
      <c r="C949" s="7">
        <f t="shared" si="444"/>
        <v>4</v>
      </c>
      <c r="D949" s="7" t="str">
        <f t="shared" si="420"/>
        <v>T2 - 2024</v>
      </c>
      <c r="E949" s="7">
        <f t="shared" si="445"/>
        <v>2024</v>
      </c>
      <c r="F949" s="128" t="s">
        <v>7</v>
      </c>
      <c r="G949" s="130"/>
      <c r="H949" s="143"/>
      <c r="I949" s="131"/>
      <c r="J949" s="150"/>
      <c r="K949" s="132"/>
      <c r="L949" s="157"/>
    </row>
    <row r="950" spans="1:12" x14ac:dyDescent="0.25">
      <c r="A950" s="6">
        <v>45392</v>
      </c>
      <c r="B950" s="7" t="str">
        <f t="shared" si="421"/>
        <v>S16 - 2024</v>
      </c>
      <c r="C950" s="7">
        <f t="shared" si="444"/>
        <v>4</v>
      </c>
      <c r="D950" s="7" t="str">
        <f t="shared" si="420"/>
        <v>T2 - 2024</v>
      </c>
      <c r="E950" s="7">
        <f t="shared" si="445"/>
        <v>2024</v>
      </c>
      <c r="F950" s="129" t="s">
        <v>8</v>
      </c>
      <c r="G950" s="133"/>
      <c r="H950" s="144"/>
      <c r="I950" s="134"/>
      <c r="J950" s="151"/>
      <c r="K950" s="135"/>
      <c r="L950" s="158"/>
    </row>
    <row r="951" spans="1:12" x14ac:dyDescent="0.25">
      <c r="A951" s="6">
        <v>45392</v>
      </c>
      <c r="B951" s="7" t="str">
        <f t="shared" si="421"/>
        <v>S16 - 2024</v>
      </c>
      <c r="C951" s="7">
        <f t="shared" si="444"/>
        <v>4</v>
      </c>
      <c r="D951" s="7" t="str">
        <f t="shared" si="420"/>
        <v>T2 - 2024</v>
      </c>
      <c r="E951" s="7">
        <f t="shared" si="445"/>
        <v>2024</v>
      </c>
      <c r="F951" s="21" t="s">
        <v>4</v>
      </c>
      <c r="G951" s="76"/>
      <c r="H951" s="145"/>
      <c r="I951" s="77"/>
      <c r="J951" s="152"/>
      <c r="K951" s="87"/>
      <c r="L951" s="159"/>
    </row>
    <row r="952" spans="1:12" x14ac:dyDescent="0.25">
      <c r="A952" s="6">
        <v>45392</v>
      </c>
      <c r="B952" s="7" t="str">
        <f t="shared" si="421"/>
        <v>S16 - 2024</v>
      </c>
      <c r="C952" s="7">
        <f t="shared" si="444"/>
        <v>4</v>
      </c>
      <c r="D952" s="7" t="str">
        <f t="shared" si="420"/>
        <v>T2 - 2024</v>
      </c>
      <c r="E952" s="7">
        <f t="shared" si="445"/>
        <v>2024</v>
      </c>
      <c r="F952" s="8" t="s">
        <v>5</v>
      </c>
      <c r="G952" s="72"/>
      <c r="H952" s="146"/>
      <c r="I952" s="73"/>
      <c r="J952" s="153"/>
      <c r="K952" s="88"/>
      <c r="L952" s="160"/>
    </row>
    <row r="953" spans="1:12" x14ac:dyDescent="0.25">
      <c r="A953" s="6">
        <v>45392</v>
      </c>
      <c r="B953" s="7" t="str">
        <f t="shared" si="421"/>
        <v>S16 - 2024</v>
      </c>
      <c r="C953" s="7">
        <f t="shared" si="444"/>
        <v>4</v>
      </c>
      <c r="D953" s="7" t="str">
        <f t="shared" si="420"/>
        <v>T2 - 2024</v>
      </c>
      <c r="E953" s="7">
        <f t="shared" si="445"/>
        <v>2024</v>
      </c>
      <c r="F953" s="8" t="s">
        <v>6</v>
      </c>
      <c r="G953" s="72"/>
      <c r="H953" s="146"/>
      <c r="I953" s="73"/>
      <c r="J953" s="153"/>
      <c r="K953" s="88"/>
      <c r="L953" s="160"/>
    </row>
    <row r="954" spans="1:12" x14ac:dyDescent="0.25">
      <c r="A954" s="6">
        <v>45392</v>
      </c>
      <c r="B954" s="7" t="str">
        <f t="shared" si="421"/>
        <v>S16 - 2024</v>
      </c>
      <c r="C954" s="7">
        <f t="shared" si="444"/>
        <v>4</v>
      </c>
      <c r="D954" s="7" t="str">
        <f t="shared" si="420"/>
        <v>T2 - 2024</v>
      </c>
      <c r="E954" s="7">
        <f t="shared" si="445"/>
        <v>2024</v>
      </c>
      <c r="F954" s="8" t="s">
        <v>1</v>
      </c>
      <c r="G954" s="72"/>
      <c r="H954" s="146"/>
      <c r="I954" s="73"/>
      <c r="J954" s="153"/>
      <c r="K954" s="88"/>
      <c r="L954" s="160"/>
    </row>
    <row r="955" spans="1:12" x14ac:dyDescent="0.25">
      <c r="A955" s="9">
        <v>45392</v>
      </c>
      <c r="B955" s="10" t="str">
        <f t="shared" si="421"/>
        <v>S16 - 2024</v>
      </c>
      <c r="C955" s="10">
        <f t="shared" si="444"/>
        <v>4</v>
      </c>
      <c r="D955" s="10" t="str">
        <f t="shared" si="420"/>
        <v>T2 - 2024</v>
      </c>
      <c r="E955" s="10">
        <f t="shared" si="445"/>
        <v>2024</v>
      </c>
      <c r="F955" s="11" t="s">
        <v>14</v>
      </c>
      <c r="G955" s="80">
        <f>SUM(G947:G954)</f>
        <v>0</v>
      </c>
      <c r="H955" s="147"/>
      <c r="I955" s="83">
        <f t="shared" ref="I955" si="446">SUM(I947:I954)</f>
        <v>0</v>
      </c>
      <c r="J955" s="154"/>
      <c r="K955" s="89">
        <f t="shared" ref="K955" si="447">SUM(K947:K954)</f>
        <v>0</v>
      </c>
      <c r="L955" s="161"/>
    </row>
    <row r="956" spans="1:12" x14ac:dyDescent="0.25">
      <c r="A956" s="4">
        <v>45393</v>
      </c>
      <c r="B956" s="5" t="str">
        <f t="shared" si="421"/>
        <v>S16 - 2024</v>
      </c>
      <c r="C956" s="5">
        <f t="shared" ref="C956:C964" si="448">MONTH(A956)</f>
        <v>4</v>
      </c>
      <c r="D956" s="5" t="str">
        <f t="shared" si="420"/>
        <v>T2 - 2024</v>
      </c>
      <c r="E956" s="5">
        <f>YEAR(A956)</f>
        <v>2024</v>
      </c>
      <c r="F956" s="14" t="s">
        <v>2</v>
      </c>
      <c r="G956" s="79"/>
      <c r="H956" s="141"/>
      <c r="I956" s="82"/>
      <c r="J956" s="148"/>
      <c r="K956" s="85"/>
      <c r="L956" s="155"/>
    </row>
    <row r="957" spans="1:12" x14ac:dyDescent="0.25">
      <c r="A957" s="6">
        <v>45393</v>
      </c>
      <c r="B957" s="7" t="str">
        <f t="shared" si="421"/>
        <v>S16 - 2024</v>
      </c>
      <c r="C957" s="7">
        <f t="shared" si="448"/>
        <v>4</v>
      </c>
      <c r="D957" s="7" t="str">
        <f t="shared" si="420"/>
        <v>T2 - 2024</v>
      </c>
      <c r="E957" s="7">
        <f t="shared" ref="E957:E964" si="449">YEAR(A957)</f>
        <v>2024</v>
      </c>
      <c r="F957" s="19" t="s">
        <v>3</v>
      </c>
      <c r="G957" s="74"/>
      <c r="H957" s="142"/>
      <c r="I957" s="75"/>
      <c r="J957" s="149"/>
      <c r="K957" s="86"/>
      <c r="L957" s="156"/>
    </row>
    <row r="958" spans="1:12" x14ac:dyDescent="0.25">
      <c r="A958" s="6">
        <v>45393</v>
      </c>
      <c r="B958" s="7" t="str">
        <f t="shared" si="421"/>
        <v>S16 - 2024</v>
      </c>
      <c r="C958" s="7">
        <f t="shared" si="448"/>
        <v>4</v>
      </c>
      <c r="D958" s="7" t="str">
        <f t="shared" si="420"/>
        <v>T2 - 2024</v>
      </c>
      <c r="E958" s="7">
        <f t="shared" si="449"/>
        <v>2024</v>
      </c>
      <c r="F958" s="128" t="s">
        <v>7</v>
      </c>
      <c r="G958" s="130"/>
      <c r="H958" s="143"/>
      <c r="I958" s="131"/>
      <c r="J958" s="150"/>
      <c r="K958" s="132"/>
      <c r="L958" s="157"/>
    </row>
    <row r="959" spans="1:12" x14ac:dyDescent="0.25">
      <c r="A959" s="6">
        <v>45393</v>
      </c>
      <c r="B959" s="7" t="str">
        <f t="shared" si="421"/>
        <v>S16 - 2024</v>
      </c>
      <c r="C959" s="7">
        <f t="shared" si="448"/>
        <v>4</v>
      </c>
      <c r="D959" s="7" t="str">
        <f t="shared" si="420"/>
        <v>T2 - 2024</v>
      </c>
      <c r="E959" s="7">
        <f t="shared" si="449"/>
        <v>2024</v>
      </c>
      <c r="F959" s="129" t="s">
        <v>8</v>
      </c>
      <c r="G959" s="133"/>
      <c r="H959" s="144"/>
      <c r="I959" s="134"/>
      <c r="J959" s="151"/>
      <c r="K959" s="135"/>
      <c r="L959" s="158"/>
    </row>
    <row r="960" spans="1:12" x14ac:dyDescent="0.25">
      <c r="A960" s="6">
        <v>45393</v>
      </c>
      <c r="B960" s="7" t="str">
        <f t="shared" si="421"/>
        <v>S16 - 2024</v>
      </c>
      <c r="C960" s="7">
        <f t="shared" si="448"/>
        <v>4</v>
      </c>
      <c r="D960" s="7" t="str">
        <f t="shared" si="420"/>
        <v>T2 - 2024</v>
      </c>
      <c r="E960" s="7">
        <f t="shared" si="449"/>
        <v>2024</v>
      </c>
      <c r="F960" s="21" t="s">
        <v>4</v>
      </c>
      <c r="G960" s="76"/>
      <c r="H960" s="145"/>
      <c r="I960" s="77"/>
      <c r="J960" s="152"/>
      <c r="K960" s="87"/>
      <c r="L960" s="159"/>
    </row>
    <row r="961" spans="1:12" x14ac:dyDescent="0.25">
      <c r="A961" s="6">
        <v>45393</v>
      </c>
      <c r="B961" s="7" t="str">
        <f t="shared" si="421"/>
        <v>S16 - 2024</v>
      </c>
      <c r="C961" s="7">
        <f t="shared" si="448"/>
        <v>4</v>
      </c>
      <c r="D961" s="7" t="str">
        <f t="shared" si="420"/>
        <v>T2 - 2024</v>
      </c>
      <c r="E961" s="7">
        <f t="shared" si="449"/>
        <v>2024</v>
      </c>
      <c r="F961" s="8" t="s">
        <v>5</v>
      </c>
      <c r="G961" s="72"/>
      <c r="H961" s="146"/>
      <c r="I961" s="73"/>
      <c r="J961" s="153"/>
      <c r="K961" s="88"/>
      <c r="L961" s="160"/>
    </row>
    <row r="962" spans="1:12" x14ac:dyDescent="0.25">
      <c r="A962" s="6">
        <v>45393</v>
      </c>
      <c r="B962" s="7" t="str">
        <f t="shared" si="421"/>
        <v>S16 - 2024</v>
      </c>
      <c r="C962" s="7">
        <f t="shared" si="448"/>
        <v>4</v>
      </c>
      <c r="D962" s="7" t="str">
        <f t="shared" si="420"/>
        <v>T2 - 2024</v>
      </c>
      <c r="E962" s="7">
        <f t="shared" si="449"/>
        <v>2024</v>
      </c>
      <c r="F962" s="8" t="s">
        <v>6</v>
      </c>
      <c r="G962" s="72"/>
      <c r="H962" s="146"/>
      <c r="I962" s="73"/>
      <c r="J962" s="153"/>
      <c r="K962" s="88"/>
      <c r="L962" s="160"/>
    </row>
    <row r="963" spans="1:12" x14ac:dyDescent="0.25">
      <c r="A963" s="6">
        <v>45393</v>
      </c>
      <c r="B963" s="7" t="str">
        <f t="shared" si="421"/>
        <v>S16 - 2024</v>
      </c>
      <c r="C963" s="7">
        <f t="shared" si="448"/>
        <v>4</v>
      </c>
      <c r="D963" s="7" t="str">
        <f t="shared" ref="D963:D1026" si="450">IF(OR(MONTH(A963)=1,MONTH(A963)=2,MONTH(A963)=3),"T1 - "&amp;E963,IF(OR(MONTH(A963)=4,MONTH(A963)=5,MONTH(A963)=6),"T2 - "&amp;E963,IF(OR(MONTH(A963)=7,MONTH(A963)=8,MONTH(A963)=9),"T3 - "&amp;E963,"T4 - "&amp;E963)))</f>
        <v>T2 - 2024</v>
      </c>
      <c r="E963" s="7">
        <f t="shared" si="449"/>
        <v>2024</v>
      </c>
      <c r="F963" s="8" t="s">
        <v>1</v>
      </c>
      <c r="G963" s="72"/>
      <c r="H963" s="146"/>
      <c r="I963" s="73"/>
      <c r="J963" s="153"/>
      <c r="K963" s="88"/>
      <c r="L963" s="160"/>
    </row>
    <row r="964" spans="1:12" x14ac:dyDescent="0.25">
      <c r="A964" s="9">
        <v>45393</v>
      </c>
      <c r="B964" s="10" t="str">
        <f t="shared" ref="B964" si="451">"S"&amp;WEEKNUM($A964,13)&amp;" - "&amp;YEAR($A964)</f>
        <v>S16 - 2024</v>
      </c>
      <c r="C964" s="10">
        <f t="shared" si="448"/>
        <v>4</v>
      </c>
      <c r="D964" s="10" t="str">
        <f t="shared" si="450"/>
        <v>T2 - 2024</v>
      </c>
      <c r="E964" s="10">
        <f t="shared" si="449"/>
        <v>2024</v>
      </c>
      <c r="F964" s="11" t="s">
        <v>14</v>
      </c>
      <c r="G964" s="80">
        <f>SUM(G956:G963)</f>
        <v>0</v>
      </c>
      <c r="H964" s="147"/>
      <c r="I964" s="83">
        <f t="shared" ref="I964" si="452">SUM(I956:I963)</f>
        <v>0</v>
      </c>
      <c r="J964" s="154"/>
      <c r="K964" s="89">
        <f t="shared" ref="K964" si="453">SUM(K956:K963)</f>
        <v>0</v>
      </c>
      <c r="L964" s="161"/>
    </row>
    <row r="965" spans="1:12" x14ac:dyDescent="0.25">
      <c r="A965" s="4">
        <v>45394</v>
      </c>
      <c r="B965" s="5" t="str">
        <f t="shared" si="421"/>
        <v>S16 - 2024</v>
      </c>
      <c r="C965" s="5">
        <f t="shared" ref="C965:C973" si="454">MONTH(A965)</f>
        <v>4</v>
      </c>
      <c r="D965" s="5" t="str">
        <f t="shared" si="450"/>
        <v>T2 - 2024</v>
      </c>
      <c r="E965" s="5">
        <f>YEAR(A965)</f>
        <v>2024</v>
      </c>
      <c r="F965" s="14" t="s">
        <v>2</v>
      </c>
      <c r="G965" s="79"/>
      <c r="H965" s="141"/>
      <c r="I965" s="82"/>
      <c r="J965" s="148"/>
      <c r="K965" s="85"/>
      <c r="L965" s="155"/>
    </row>
    <row r="966" spans="1:12" x14ac:dyDescent="0.25">
      <c r="A966" s="6">
        <v>45394</v>
      </c>
      <c r="B966" s="7" t="str">
        <f t="shared" ref="B966:B1029" si="455">"S"&amp;WEEKNUM($A966,13)&amp;" - "&amp;YEAR($A966)</f>
        <v>S16 - 2024</v>
      </c>
      <c r="C966" s="7">
        <f t="shared" si="454"/>
        <v>4</v>
      </c>
      <c r="D966" s="7" t="str">
        <f t="shared" si="450"/>
        <v>T2 - 2024</v>
      </c>
      <c r="E966" s="7">
        <f t="shared" ref="E966:E973" si="456">YEAR(A966)</f>
        <v>2024</v>
      </c>
      <c r="F966" s="19" t="s">
        <v>3</v>
      </c>
      <c r="G966" s="74"/>
      <c r="H966" s="142"/>
      <c r="I966" s="75"/>
      <c r="J966" s="149"/>
      <c r="K966" s="86"/>
      <c r="L966" s="156"/>
    </row>
    <row r="967" spans="1:12" x14ac:dyDescent="0.25">
      <c r="A967" s="6">
        <v>45394</v>
      </c>
      <c r="B967" s="7" t="str">
        <f t="shared" si="455"/>
        <v>S16 - 2024</v>
      </c>
      <c r="C967" s="7">
        <f t="shared" si="454"/>
        <v>4</v>
      </c>
      <c r="D967" s="7" t="str">
        <f t="shared" si="450"/>
        <v>T2 - 2024</v>
      </c>
      <c r="E967" s="7">
        <f t="shared" si="456"/>
        <v>2024</v>
      </c>
      <c r="F967" s="128" t="s">
        <v>7</v>
      </c>
      <c r="G967" s="130"/>
      <c r="H967" s="143"/>
      <c r="I967" s="131"/>
      <c r="J967" s="150"/>
      <c r="K967" s="132"/>
      <c r="L967" s="157"/>
    </row>
    <row r="968" spans="1:12" x14ac:dyDescent="0.25">
      <c r="A968" s="6">
        <v>45394</v>
      </c>
      <c r="B968" s="7" t="str">
        <f t="shared" si="455"/>
        <v>S16 - 2024</v>
      </c>
      <c r="C968" s="7">
        <f t="shared" si="454"/>
        <v>4</v>
      </c>
      <c r="D968" s="7" t="str">
        <f t="shared" si="450"/>
        <v>T2 - 2024</v>
      </c>
      <c r="E968" s="7">
        <f t="shared" si="456"/>
        <v>2024</v>
      </c>
      <c r="F968" s="129" t="s">
        <v>8</v>
      </c>
      <c r="G968" s="133"/>
      <c r="H968" s="144"/>
      <c r="I968" s="134"/>
      <c r="J968" s="151"/>
      <c r="K968" s="135"/>
      <c r="L968" s="158"/>
    </row>
    <row r="969" spans="1:12" x14ac:dyDescent="0.25">
      <c r="A969" s="6">
        <v>45394</v>
      </c>
      <c r="B969" s="7" t="str">
        <f t="shared" si="455"/>
        <v>S16 - 2024</v>
      </c>
      <c r="C969" s="7">
        <f t="shared" si="454"/>
        <v>4</v>
      </c>
      <c r="D969" s="7" t="str">
        <f t="shared" si="450"/>
        <v>T2 - 2024</v>
      </c>
      <c r="E969" s="7">
        <f t="shared" si="456"/>
        <v>2024</v>
      </c>
      <c r="F969" s="21" t="s">
        <v>4</v>
      </c>
      <c r="G969" s="76"/>
      <c r="H969" s="145"/>
      <c r="I969" s="77"/>
      <c r="J969" s="152"/>
      <c r="K969" s="87"/>
      <c r="L969" s="159"/>
    </row>
    <row r="970" spans="1:12" x14ac:dyDescent="0.25">
      <c r="A970" s="6">
        <v>45394</v>
      </c>
      <c r="B970" s="7" t="str">
        <f t="shared" si="455"/>
        <v>S16 - 2024</v>
      </c>
      <c r="C970" s="7">
        <f t="shared" si="454"/>
        <v>4</v>
      </c>
      <c r="D970" s="7" t="str">
        <f t="shared" si="450"/>
        <v>T2 - 2024</v>
      </c>
      <c r="E970" s="7">
        <f t="shared" si="456"/>
        <v>2024</v>
      </c>
      <c r="F970" s="8" t="s">
        <v>5</v>
      </c>
      <c r="G970" s="72"/>
      <c r="H970" s="146"/>
      <c r="I970" s="73"/>
      <c r="J970" s="153"/>
      <c r="K970" s="88"/>
      <c r="L970" s="160"/>
    </row>
    <row r="971" spans="1:12" x14ac:dyDescent="0.25">
      <c r="A971" s="6">
        <v>45394</v>
      </c>
      <c r="B971" s="7" t="str">
        <f t="shared" si="455"/>
        <v>S16 - 2024</v>
      </c>
      <c r="C971" s="7">
        <f t="shared" si="454"/>
        <v>4</v>
      </c>
      <c r="D971" s="7" t="str">
        <f t="shared" si="450"/>
        <v>T2 - 2024</v>
      </c>
      <c r="E971" s="7">
        <f t="shared" si="456"/>
        <v>2024</v>
      </c>
      <c r="F971" s="8" t="s">
        <v>6</v>
      </c>
      <c r="G971" s="72"/>
      <c r="H971" s="146"/>
      <c r="I971" s="73"/>
      <c r="J971" s="153"/>
      <c r="K971" s="88"/>
      <c r="L971" s="160"/>
    </row>
    <row r="972" spans="1:12" x14ac:dyDescent="0.25">
      <c r="A972" s="6">
        <v>45394</v>
      </c>
      <c r="B972" s="7" t="str">
        <f t="shared" si="455"/>
        <v>S16 - 2024</v>
      </c>
      <c r="C972" s="7">
        <f t="shared" si="454"/>
        <v>4</v>
      </c>
      <c r="D972" s="7" t="str">
        <f t="shared" si="450"/>
        <v>T2 - 2024</v>
      </c>
      <c r="E972" s="7">
        <f t="shared" si="456"/>
        <v>2024</v>
      </c>
      <c r="F972" s="8" t="s">
        <v>1</v>
      </c>
      <c r="G972" s="72"/>
      <c r="H972" s="146"/>
      <c r="I972" s="73"/>
      <c r="J972" s="153"/>
      <c r="K972" s="88"/>
      <c r="L972" s="160"/>
    </row>
    <row r="973" spans="1:12" x14ac:dyDescent="0.25">
      <c r="A973" s="9">
        <v>45394</v>
      </c>
      <c r="B973" s="10" t="str">
        <f t="shared" si="455"/>
        <v>S16 - 2024</v>
      </c>
      <c r="C973" s="10">
        <f t="shared" si="454"/>
        <v>4</v>
      </c>
      <c r="D973" s="10" t="str">
        <f t="shared" si="450"/>
        <v>T2 - 2024</v>
      </c>
      <c r="E973" s="10">
        <f t="shared" si="456"/>
        <v>2024</v>
      </c>
      <c r="F973" s="11" t="s">
        <v>14</v>
      </c>
      <c r="G973" s="80">
        <f>SUM(G965:G972)</f>
        <v>0</v>
      </c>
      <c r="H973" s="147"/>
      <c r="I973" s="83">
        <f t="shared" ref="I973" si="457">SUM(I965:I972)</f>
        <v>0</v>
      </c>
      <c r="J973" s="154"/>
      <c r="K973" s="89">
        <f t="shared" ref="K973" si="458">SUM(K965:K972)</f>
        <v>0</v>
      </c>
      <c r="L973" s="161"/>
    </row>
    <row r="974" spans="1:12" x14ac:dyDescent="0.25">
      <c r="A974" s="4">
        <v>45395</v>
      </c>
      <c r="B974" s="5" t="str">
        <f t="shared" si="455"/>
        <v>S16 - 2024</v>
      </c>
      <c r="C974" s="5">
        <f t="shared" ref="C974:C982" si="459">MONTH(A974)</f>
        <v>4</v>
      </c>
      <c r="D974" s="5" t="str">
        <f t="shared" si="450"/>
        <v>T2 - 2024</v>
      </c>
      <c r="E974" s="5">
        <f>YEAR(A974)</f>
        <v>2024</v>
      </c>
      <c r="F974" s="14" t="s">
        <v>2</v>
      </c>
      <c r="G974" s="79"/>
      <c r="H974" s="141"/>
      <c r="I974" s="82"/>
      <c r="J974" s="148"/>
      <c r="K974" s="85"/>
      <c r="L974" s="155"/>
    </row>
    <row r="975" spans="1:12" x14ac:dyDescent="0.25">
      <c r="A975" s="6">
        <v>45395</v>
      </c>
      <c r="B975" s="7" t="str">
        <f t="shared" si="455"/>
        <v>S16 - 2024</v>
      </c>
      <c r="C975" s="7">
        <f t="shared" si="459"/>
        <v>4</v>
      </c>
      <c r="D975" s="7" t="str">
        <f t="shared" si="450"/>
        <v>T2 - 2024</v>
      </c>
      <c r="E975" s="7">
        <f t="shared" ref="E975:E982" si="460">YEAR(A975)</f>
        <v>2024</v>
      </c>
      <c r="F975" s="19" t="s">
        <v>3</v>
      </c>
      <c r="G975" s="74"/>
      <c r="H975" s="142"/>
      <c r="I975" s="75"/>
      <c r="J975" s="149"/>
      <c r="K975" s="86"/>
      <c r="L975" s="156"/>
    </row>
    <row r="976" spans="1:12" x14ac:dyDescent="0.25">
      <c r="A976" s="6">
        <v>45395</v>
      </c>
      <c r="B976" s="7" t="str">
        <f t="shared" si="455"/>
        <v>S16 - 2024</v>
      </c>
      <c r="C976" s="7">
        <f t="shared" si="459"/>
        <v>4</v>
      </c>
      <c r="D976" s="7" t="str">
        <f t="shared" si="450"/>
        <v>T2 - 2024</v>
      </c>
      <c r="E976" s="7">
        <f t="shared" si="460"/>
        <v>2024</v>
      </c>
      <c r="F976" s="128" t="s">
        <v>7</v>
      </c>
      <c r="G976" s="130"/>
      <c r="H976" s="143"/>
      <c r="I976" s="131"/>
      <c r="J976" s="150"/>
      <c r="K976" s="132"/>
      <c r="L976" s="157"/>
    </row>
    <row r="977" spans="1:12" x14ac:dyDescent="0.25">
      <c r="A977" s="6">
        <v>45395</v>
      </c>
      <c r="B977" s="7" t="str">
        <f t="shared" si="455"/>
        <v>S16 - 2024</v>
      </c>
      <c r="C977" s="7">
        <f t="shared" si="459"/>
        <v>4</v>
      </c>
      <c r="D977" s="7" t="str">
        <f t="shared" si="450"/>
        <v>T2 - 2024</v>
      </c>
      <c r="E977" s="7">
        <f t="shared" si="460"/>
        <v>2024</v>
      </c>
      <c r="F977" s="129" t="s">
        <v>8</v>
      </c>
      <c r="G977" s="133"/>
      <c r="H977" s="144"/>
      <c r="I977" s="134"/>
      <c r="J977" s="151"/>
      <c r="K977" s="135"/>
      <c r="L977" s="158"/>
    </row>
    <row r="978" spans="1:12" x14ac:dyDescent="0.25">
      <c r="A978" s="6">
        <v>45395</v>
      </c>
      <c r="B978" s="7" t="str">
        <f t="shared" si="455"/>
        <v>S16 - 2024</v>
      </c>
      <c r="C978" s="7">
        <f t="shared" si="459"/>
        <v>4</v>
      </c>
      <c r="D978" s="7" t="str">
        <f t="shared" si="450"/>
        <v>T2 - 2024</v>
      </c>
      <c r="E978" s="7">
        <f t="shared" si="460"/>
        <v>2024</v>
      </c>
      <c r="F978" s="21" t="s">
        <v>4</v>
      </c>
      <c r="G978" s="76"/>
      <c r="H978" s="145"/>
      <c r="I978" s="77"/>
      <c r="J978" s="152"/>
      <c r="K978" s="87"/>
      <c r="L978" s="159"/>
    </row>
    <row r="979" spans="1:12" x14ac:dyDescent="0.25">
      <c r="A979" s="6">
        <v>45395</v>
      </c>
      <c r="B979" s="7" t="str">
        <f t="shared" si="455"/>
        <v>S16 - 2024</v>
      </c>
      <c r="C979" s="7">
        <f t="shared" si="459"/>
        <v>4</v>
      </c>
      <c r="D979" s="7" t="str">
        <f t="shared" si="450"/>
        <v>T2 - 2024</v>
      </c>
      <c r="E979" s="7">
        <f t="shared" si="460"/>
        <v>2024</v>
      </c>
      <c r="F979" s="8" t="s">
        <v>5</v>
      </c>
      <c r="G979" s="72"/>
      <c r="H979" s="146"/>
      <c r="I979" s="73"/>
      <c r="J979" s="153"/>
      <c r="K979" s="88"/>
      <c r="L979" s="160"/>
    </row>
    <row r="980" spans="1:12" x14ac:dyDescent="0.25">
      <c r="A980" s="6">
        <v>45395</v>
      </c>
      <c r="B980" s="7" t="str">
        <f t="shared" si="455"/>
        <v>S16 - 2024</v>
      </c>
      <c r="C980" s="7">
        <f t="shared" si="459"/>
        <v>4</v>
      </c>
      <c r="D980" s="7" t="str">
        <f t="shared" si="450"/>
        <v>T2 - 2024</v>
      </c>
      <c r="E980" s="7">
        <f t="shared" si="460"/>
        <v>2024</v>
      </c>
      <c r="F980" s="8" t="s">
        <v>6</v>
      </c>
      <c r="G980" s="72"/>
      <c r="H980" s="146"/>
      <c r="I980" s="73"/>
      <c r="J980" s="153"/>
      <c r="K980" s="88"/>
      <c r="L980" s="160"/>
    </row>
    <row r="981" spans="1:12" x14ac:dyDescent="0.25">
      <c r="A981" s="6">
        <v>45395</v>
      </c>
      <c r="B981" s="7" t="str">
        <f t="shared" si="455"/>
        <v>S16 - 2024</v>
      </c>
      <c r="C981" s="7">
        <f t="shared" si="459"/>
        <v>4</v>
      </c>
      <c r="D981" s="7" t="str">
        <f t="shared" si="450"/>
        <v>T2 - 2024</v>
      </c>
      <c r="E981" s="7">
        <f t="shared" si="460"/>
        <v>2024</v>
      </c>
      <c r="F981" s="8" t="s">
        <v>1</v>
      </c>
      <c r="G981" s="72"/>
      <c r="H981" s="146"/>
      <c r="I981" s="73"/>
      <c r="J981" s="153"/>
      <c r="K981" s="88"/>
      <c r="L981" s="160"/>
    </row>
    <row r="982" spans="1:12" x14ac:dyDescent="0.25">
      <c r="A982" s="9">
        <v>45395</v>
      </c>
      <c r="B982" s="10" t="str">
        <f t="shared" si="455"/>
        <v>S16 - 2024</v>
      </c>
      <c r="C982" s="10">
        <f t="shared" si="459"/>
        <v>4</v>
      </c>
      <c r="D982" s="10" t="str">
        <f t="shared" si="450"/>
        <v>T2 - 2024</v>
      </c>
      <c r="E982" s="10">
        <f t="shared" si="460"/>
        <v>2024</v>
      </c>
      <c r="F982" s="11" t="s">
        <v>14</v>
      </c>
      <c r="G982" s="80">
        <f>SUM(G974:G981)</f>
        <v>0</v>
      </c>
      <c r="H982" s="147"/>
      <c r="I982" s="83">
        <f t="shared" ref="I982" si="461">SUM(I974:I981)</f>
        <v>0</v>
      </c>
      <c r="J982" s="154"/>
      <c r="K982" s="89">
        <f t="shared" ref="K982" si="462">SUM(K974:K981)</f>
        <v>0</v>
      </c>
      <c r="L982" s="161"/>
    </row>
    <row r="983" spans="1:12" x14ac:dyDescent="0.25">
      <c r="A983" s="4">
        <v>45396</v>
      </c>
      <c r="B983" s="5" t="str">
        <f t="shared" si="455"/>
        <v>S16 - 2024</v>
      </c>
      <c r="C983" s="5">
        <f t="shared" ref="C983:C991" si="463">MONTH(A983)</f>
        <v>4</v>
      </c>
      <c r="D983" s="5" t="str">
        <f t="shared" si="450"/>
        <v>T2 - 2024</v>
      </c>
      <c r="E983" s="5">
        <f>YEAR(A983)</f>
        <v>2024</v>
      </c>
      <c r="F983" s="14" t="s">
        <v>2</v>
      </c>
      <c r="G983" s="79"/>
      <c r="H983" s="141"/>
      <c r="I983" s="82"/>
      <c r="J983" s="148"/>
      <c r="K983" s="85"/>
      <c r="L983" s="155"/>
    </row>
    <row r="984" spans="1:12" x14ac:dyDescent="0.25">
      <c r="A984" s="6">
        <v>45396</v>
      </c>
      <c r="B984" s="7" t="str">
        <f t="shared" si="455"/>
        <v>S16 - 2024</v>
      </c>
      <c r="C984" s="7">
        <f t="shared" si="463"/>
        <v>4</v>
      </c>
      <c r="D984" s="7" t="str">
        <f t="shared" si="450"/>
        <v>T2 - 2024</v>
      </c>
      <c r="E984" s="7">
        <f t="shared" ref="E984:E991" si="464">YEAR(A984)</f>
        <v>2024</v>
      </c>
      <c r="F984" s="19" t="s">
        <v>3</v>
      </c>
      <c r="G984" s="74"/>
      <c r="H984" s="142"/>
      <c r="I984" s="75"/>
      <c r="J984" s="149"/>
      <c r="K984" s="86"/>
      <c r="L984" s="156"/>
    </row>
    <row r="985" spans="1:12" x14ac:dyDescent="0.25">
      <c r="A985" s="6">
        <v>45396</v>
      </c>
      <c r="B985" s="7" t="str">
        <f t="shared" si="455"/>
        <v>S16 - 2024</v>
      </c>
      <c r="C985" s="7">
        <f t="shared" si="463"/>
        <v>4</v>
      </c>
      <c r="D985" s="7" t="str">
        <f t="shared" si="450"/>
        <v>T2 - 2024</v>
      </c>
      <c r="E985" s="7">
        <f t="shared" si="464"/>
        <v>2024</v>
      </c>
      <c r="F985" s="128" t="s">
        <v>7</v>
      </c>
      <c r="G985" s="130"/>
      <c r="H985" s="143"/>
      <c r="I985" s="131"/>
      <c r="J985" s="150"/>
      <c r="K985" s="132"/>
      <c r="L985" s="157"/>
    </row>
    <row r="986" spans="1:12" x14ac:dyDescent="0.25">
      <c r="A986" s="6">
        <v>45396</v>
      </c>
      <c r="B986" s="7" t="str">
        <f t="shared" si="455"/>
        <v>S16 - 2024</v>
      </c>
      <c r="C986" s="7">
        <f t="shared" si="463"/>
        <v>4</v>
      </c>
      <c r="D986" s="7" t="str">
        <f t="shared" si="450"/>
        <v>T2 - 2024</v>
      </c>
      <c r="E986" s="7">
        <f t="shared" si="464"/>
        <v>2024</v>
      </c>
      <c r="F986" s="129" t="s">
        <v>8</v>
      </c>
      <c r="G986" s="133"/>
      <c r="H986" s="144"/>
      <c r="I986" s="134"/>
      <c r="J986" s="151"/>
      <c r="K986" s="135"/>
      <c r="L986" s="158"/>
    </row>
    <row r="987" spans="1:12" x14ac:dyDescent="0.25">
      <c r="A987" s="6">
        <v>45396</v>
      </c>
      <c r="B987" s="7" t="str">
        <f t="shared" si="455"/>
        <v>S16 - 2024</v>
      </c>
      <c r="C987" s="7">
        <f t="shared" si="463"/>
        <v>4</v>
      </c>
      <c r="D987" s="7" t="str">
        <f t="shared" si="450"/>
        <v>T2 - 2024</v>
      </c>
      <c r="E987" s="7">
        <f t="shared" si="464"/>
        <v>2024</v>
      </c>
      <c r="F987" s="21" t="s">
        <v>4</v>
      </c>
      <c r="G987" s="76"/>
      <c r="H987" s="145"/>
      <c r="I987" s="77"/>
      <c r="J987" s="152"/>
      <c r="K987" s="87"/>
      <c r="L987" s="159"/>
    </row>
    <row r="988" spans="1:12" x14ac:dyDescent="0.25">
      <c r="A988" s="6">
        <v>45396</v>
      </c>
      <c r="B988" s="7" t="str">
        <f t="shared" si="455"/>
        <v>S16 - 2024</v>
      </c>
      <c r="C988" s="7">
        <f t="shared" si="463"/>
        <v>4</v>
      </c>
      <c r="D988" s="7" t="str">
        <f t="shared" si="450"/>
        <v>T2 - 2024</v>
      </c>
      <c r="E988" s="7">
        <f t="shared" si="464"/>
        <v>2024</v>
      </c>
      <c r="F988" s="8" t="s">
        <v>5</v>
      </c>
      <c r="G988" s="72"/>
      <c r="H988" s="146"/>
      <c r="I988" s="73"/>
      <c r="J988" s="153"/>
      <c r="K988" s="88"/>
      <c r="L988" s="160"/>
    </row>
    <row r="989" spans="1:12" x14ac:dyDescent="0.25">
      <c r="A989" s="6">
        <v>45396</v>
      </c>
      <c r="B989" s="7" t="str">
        <f t="shared" si="455"/>
        <v>S16 - 2024</v>
      </c>
      <c r="C989" s="7">
        <f t="shared" si="463"/>
        <v>4</v>
      </c>
      <c r="D989" s="7" t="str">
        <f t="shared" si="450"/>
        <v>T2 - 2024</v>
      </c>
      <c r="E989" s="7">
        <f t="shared" si="464"/>
        <v>2024</v>
      </c>
      <c r="F989" s="8" t="s">
        <v>6</v>
      </c>
      <c r="G989" s="72"/>
      <c r="H989" s="146"/>
      <c r="I989" s="73"/>
      <c r="J989" s="153"/>
      <c r="K989" s="88"/>
      <c r="L989" s="160"/>
    </row>
    <row r="990" spans="1:12" x14ac:dyDescent="0.25">
      <c r="A990" s="6">
        <v>45396</v>
      </c>
      <c r="B990" s="7" t="str">
        <f t="shared" si="455"/>
        <v>S16 - 2024</v>
      </c>
      <c r="C990" s="7">
        <f t="shared" si="463"/>
        <v>4</v>
      </c>
      <c r="D990" s="7" t="str">
        <f t="shared" si="450"/>
        <v>T2 - 2024</v>
      </c>
      <c r="E990" s="7">
        <f t="shared" si="464"/>
        <v>2024</v>
      </c>
      <c r="F990" s="8" t="s">
        <v>1</v>
      </c>
      <c r="G990" s="72"/>
      <c r="H990" s="146"/>
      <c r="I990" s="73"/>
      <c r="J990" s="153"/>
      <c r="K990" s="88"/>
      <c r="L990" s="160"/>
    </row>
    <row r="991" spans="1:12" x14ac:dyDescent="0.25">
      <c r="A991" s="9">
        <v>45396</v>
      </c>
      <c r="B991" s="10" t="str">
        <f t="shared" si="455"/>
        <v>S16 - 2024</v>
      </c>
      <c r="C991" s="10">
        <f t="shared" si="463"/>
        <v>4</v>
      </c>
      <c r="D991" s="10" t="str">
        <f t="shared" si="450"/>
        <v>T2 - 2024</v>
      </c>
      <c r="E991" s="10">
        <f t="shared" si="464"/>
        <v>2024</v>
      </c>
      <c r="F991" s="11" t="s">
        <v>14</v>
      </c>
      <c r="G991" s="80">
        <f>SUM(G983:G990)</f>
        <v>0</v>
      </c>
      <c r="H991" s="147"/>
      <c r="I991" s="83">
        <f t="shared" ref="I991" si="465">SUM(I983:I990)</f>
        <v>0</v>
      </c>
      <c r="J991" s="154"/>
      <c r="K991" s="89">
        <f t="shared" ref="K991" si="466">SUM(K983:K990)</f>
        <v>0</v>
      </c>
      <c r="L991" s="161"/>
    </row>
    <row r="992" spans="1:12" x14ac:dyDescent="0.25">
      <c r="A992" s="4">
        <v>45397</v>
      </c>
      <c r="B992" s="5" t="str">
        <f t="shared" si="455"/>
        <v>S16 - 2024</v>
      </c>
      <c r="C992" s="5">
        <f t="shared" ref="C992:C1000" si="467">MONTH(A992)</f>
        <v>4</v>
      </c>
      <c r="D992" s="5" t="str">
        <f t="shared" si="450"/>
        <v>T2 - 2024</v>
      </c>
      <c r="E992" s="5">
        <f>YEAR(A992)</f>
        <v>2024</v>
      </c>
      <c r="F992" s="14" t="s">
        <v>2</v>
      </c>
      <c r="G992" s="79"/>
      <c r="H992" s="141"/>
      <c r="I992" s="82"/>
      <c r="J992" s="148"/>
      <c r="K992" s="85"/>
      <c r="L992" s="155"/>
    </row>
    <row r="993" spans="1:12" x14ac:dyDescent="0.25">
      <c r="A993" s="6">
        <v>45397</v>
      </c>
      <c r="B993" s="7" t="str">
        <f t="shared" si="455"/>
        <v>S16 - 2024</v>
      </c>
      <c r="C993" s="7">
        <f t="shared" si="467"/>
        <v>4</v>
      </c>
      <c r="D993" s="7" t="str">
        <f t="shared" si="450"/>
        <v>T2 - 2024</v>
      </c>
      <c r="E993" s="7">
        <f t="shared" ref="E993:E1000" si="468">YEAR(A993)</f>
        <v>2024</v>
      </c>
      <c r="F993" s="19" t="s">
        <v>3</v>
      </c>
      <c r="G993" s="74"/>
      <c r="H993" s="142"/>
      <c r="I993" s="75"/>
      <c r="J993" s="149"/>
      <c r="K993" s="86"/>
      <c r="L993" s="156"/>
    </row>
    <row r="994" spans="1:12" x14ac:dyDescent="0.25">
      <c r="A994" s="6">
        <v>45397</v>
      </c>
      <c r="B994" s="7" t="str">
        <f t="shared" si="455"/>
        <v>S16 - 2024</v>
      </c>
      <c r="C994" s="7">
        <f t="shared" si="467"/>
        <v>4</v>
      </c>
      <c r="D994" s="7" t="str">
        <f t="shared" si="450"/>
        <v>T2 - 2024</v>
      </c>
      <c r="E994" s="7">
        <f t="shared" si="468"/>
        <v>2024</v>
      </c>
      <c r="F994" s="128" t="s">
        <v>7</v>
      </c>
      <c r="G994" s="130"/>
      <c r="H994" s="143"/>
      <c r="I994" s="131"/>
      <c r="J994" s="150"/>
      <c r="K994" s="132"/>
      <c r="L994" s="157"/>
    </row>
    <row r="995" spans="1:12" x14ac:dyDescent="0.25">
      <c r="A995" s="6">
        <v>45397</v>
      </c>
      <c r="B995" s="7" t="str">
        <f t="shared" si="455"/>
        <v>S16 - 2024</v>
      </c>
      <c r="C995" s="7">
        <f t="shared" si="467"/>
        <v>4</v>
      </c>
      <c r="D995" s="7" t="str">
        <f t="shared" si="450"/>
        <v>T2 - 2024</v>
      </c>
      <c r="E995" s="7">
        <f t="shared" si="468"/>
        <v>2024</v>
      </c>
      <c r="F995" s="129" t="s">
        <v>8</v>
      </c>
      <c r="G995" s="133"/>
      <c r="H995" s="144"/>
      <c r="I995" s="134"/>
      <c r="J995" s="151"/>
      <c r="K995" s="135"/>
      <c r="L995" s="158"/>
    </row>
    <row r="996" spans="1:12" x14ac:dyDescent="0.25">
      <c r="A996" s="6">
        <v>45397</v>
      </c>
      <c r="B996" s="7" t="str">
        <f t="shared" si="455"/>
        <v>S16 - 2024</v>
      </c>
      <c r="C996" s="7">
        <f t="shared" si="467"/>
        <v>4</v>
      </c>
      <c r="D996" s="7" t="str">
        <f t="shared" si="450"/>
        <v>T2 - 2024</v>
      </c>
      <c r="E996" s="7">
        <f t="shared" si="468"/>
        <v>2024</v>
      </c>
      <c r="F996" s="21" t="s">
        <v>4</v>
      </c>
      <c r="G996" s="76"/>
      <c r="H996" s="145"/>
      <c r="I996" s="77"/>
      <c r="J996" s="152"/>
      <c r="K996" s="87"/>
      <c r="L996" s="159"/>
    </row>
    <row r="997" spans="1:12" x14ac:dyDescent="0.25">
      <c r="A997" s="6">
        <v>45397</v>
      </c>
      <c r="B997" s="7" t="str">
        <f t="shared" si="455"/>
        <v>S16 - 2024</v>
      </c>
      <c r="C997" s="7">
        <f t="shared" si="467"/>
        <v>4</v>
      </c>
      <c r="D997" s="7" t="str">
        <f t="shared" si="450"/>
        <v>T2 - 2024</v>
      </c>
      <c r="E997" s="7">
        <f t="shared" si="468"/>
        <v>2024</v>
      </c>
      <c r="F997" s="8" t="s">
        <v>5</v>
      </c>
      <c r="G997" s="72"/>
      <c r="H997" s="146"/>
      <c r="I997" s="73"/>
      <c r="J997" s="153"/>
      <c r="K997" s="88"/>
      <c r="L997" s="160"/>
    </row>
    <row r="998" spans="1:12" x14ac:dyDescent="0.25">
      <c r="A998" s="6">
        <v>45397</v>
      </c>
      <c r="B998" s="7" t="str">
        <f t="shared" si="455"/>
        <v>S16 - 2024</v>
      </c>
      <c r="C998" s="7">
        <f t="shared" si="467"/>
        <v>4</v>
      </c>
      <c r="D998" s="7" t="str">
        <f t="shared" si="450"/>
        <v>T2 - 2024</v>
      </c>
      <c r="E998" s="7">
        <f t="shared" si="468"/>
        <v>2024</v>
      </c>
      <c r="F998" s="8" t="s">
        <v>6</v>
      </c>
      <c r="G998" s="72"/>
      <c r="H998" s="146"/>
      <c r="I998" s="73"/>
      <c r="J998" s="153"/>
      <c r="K998" s="88"/>
      <c r="L998" s="160"/>
    </row>
    <row r="999" spans="1:12" x14ac:dyDescent="0.25">
      <c r="A999" s="6">
        <v>45397</v>
      </c>
      <c r="B999" s="7" t="str">
        <f t="shared" si="455"/>
        <v>S16 - 2024</v>
      </c>
      <c r="C999" s="7">
        <f t="shared" si="467"/>
        <v>4</v>
      </c>
      <c r="D999" s="7" t="str">
        <f t="shared" si="450"/>
        <v>T2 - 2024</v>
      </c>
      <c r="E999" s="7">
        <f t="shared" si="468"/>
        <v>2024</v>
      </c>
      <c r="F999" s="8" t="s">
        <v>1</v>
      </c>
      <c r="G999" s="72"/>
      <c r="H999" s="146"/>
      <c r="I999" s="73"/>
      <c r="J999" s="153"/>
      <c r="K999" s="88"/>
      <c r="L999" s="160"/>
    </row>
    <row r="1000" spans="1:12" x14ac:dyDescent="0.25">
      <c r="A1000" s="9">
        <v>45397</v>
      </c>
      <c r="B1000" s="10" t="str">
        <f t="shared" si="455"/>
        <v>S16 - 2024</v>
      </c>
      <c r="C1000" s="10">
        <f t="shared" si="467"/>
        <v>4</v>
      </c>
      <c r="D1000" s="10" t="str">
        <f t="shared" si="450"/>
        <v>T2 - 2024</v>
      </c>
      <c r="E1000" s="10">
        <f t="shared" si="468"/>
        <v>2024</v>
      </c>
      <c r="F1000" s="11" t="s">
        <v>14</v>
      </c>
      <c r="G1000" s="80">
        <f>SUM(G992:G999)</f>
        <v>0</v>
      </c>
      <c r="H1000" s="147"/>
      <c r="I1000" s="83">
        <f t="shared" ref="I1000" si="469">SUM(I992:I999)</f>
        <v>0</v>
      </c>
      <c r="J1000" s="154"/>
      <c r="K1000" s="89">
        <f t="shared" ref="K1000" si="470">SUM(K992:K999)</f>
        <v>0</v>
      </c>
      <c r="L1000" s="161"/>
    </row>
    <row r="1001" spans="1:12" x14ac:dyDescent="0.25">
      <c r="A1001" s="4">
        <v>45398</v>
      </c>
      <c r="B1001" s="5" t="str">
        <f t="shared" si="455"/>
        <v>S16 - 2024</v>
      </c>
      <c r="C1001" s="5">
        <f t="shared" ref="C1001:C1009" si="471">MONTH(A1001)</f>
        <v>4</v>
      </c>
      <c r="D1001" s="5" t="str">
        <f t="shared" si="450"/>
        <v>T2 - 2024</v>
      </c>
      <c r="E1001" s="5">
        <f>YEAR(A1001)</f>
        <v>2024</v>
      </c>
      <c r="F1001" s="14" t="s">
        <v>2</v>
      </c>
      <c r="G1001" s="79"/>
      <c r="H1001" s="141"/>
      <c r="I1001" s="82"/>
      <c r="J1001" s="148"/>
      <c r="K1001" s="85"/>
      <c r="L1001" s="155"/>
    </row>
    <row r="1002" spans="1:12" x14ac:dyDescent="0.25">
      <c r="A1002" s="6">
        <v>45398</v>
      </c>
      <c r="B1002" s="7" t="str">
        <f t="shared" si="455"/>
        <v>S16 - 2024</v>
      </c>
      <c r="C1002" s="7">
        <f t="shared" si="471"/>
        <v>4</v>
      </c>
      <c r="D1002" s="7" t="str">
        <f t="shared" si="450"/>
        <v>T2 - 2024</v>
      </c>
      <c r="E1002" s="7">
        <f t="shared" ref="E1002:E1009" si="472">YEAR(A1002)</f>
        <v>2024</v>
      </c>
      <c r="F1002" s="19" t="s">
        <v>3</v>
      </c>
      <c r="G1002" s="74"/>
      <c r="H1002" s="142"/>
      <c r="I1002" s="75"/>
      <c r="J1002" s="149"/>
      <c r="K1002" s="86"/>
      <c r="L1002" s="156"/>
    </row>
    <row r="1003" spans="1:12" x14ac:dyDescent="0.25">
      <c r="A1003" s="6">
        <v>45398</v>
      </c>
      <c r="B1003" s="7" t="str">
        <f t="shared" si="455"/>
        <v>S16 - 2024</v>
      </c>
      <c r="C1003" s="7">
        <f t="shared" si="471"/>
        <v>4</v>
      </c>
      <c r="D1003" s="7" t="str">
        <f t="shared" si="450"/>
        <v>T2 - 2024</v>
      </c>
      <c r="E1003" s="7">
        <f t="shared" si="472"/>
        <v>2024</v>
      </c>
      <c r="F1003" s="128" t="s">
        <v>7</v>
      </c>
      <c r="G1003" s="130"/>
      <c r="H1003" s="143"/>
      <c r="I1003" s="131"/>
      <c r="J1003" s="150"/>
      <c r="K1003" s="132"/>
      <c r="L1003" s="157"/>
    </row>
    <row r="1004" spans="1:12" x14ac:dyDescent="0.25">
      <c r="A1004" s="6">
        <v>45398</v>
      </c>
      <c r="B1004" s="7" t="str">
        <f t="shared" si="455"/>
        <v>S16 - 2024</v>
      </c>
      <c r="C1004" s="7">
        <f t="shared" si="471"/>
        <v>4</v>
      </c>
      <c r="D1004" s="7" t="str">
        <f t="shared" si="450"/>
        <v>T2 - 2024</v>
      </c>
      <c r="E1004" s="7">
        <f t="shared" si="472"/>
        <v>2024</v>
      </c>
      <c r="F1004" s="129" t="s">
        <v>8</v>
      </c>
      <c r="G1004" s="133"/>
      <c r="H1004" s="144"/>
      <c r="I1004" s="134"/>
      <c r="J1004" s="151"/>
      <c r="K1004" s="135"/>
      <c r="L1004" s="158"/>
    </row>
    <row r="1005" spans="1:12" x14ac:dyDescent="0.25">
      <c r="A1005" s="6">
        <v>45398</v>
      </c>
      <c r="B1005" s="7" t="str">
        <f t="shared" si="455"/>
        <v>S16 - 2024</v>
      </c>
      <c r="C1005" s="7">
        <f t="shared" si="471"/>
        <v>4</v>
      </c>
      <c r="D1005" s="7" t="str">
        <f t="shared" si="450"/>
        <v>T2 - 2024</v>
      </c>
      <c r="E1005" s="7">
        <f t="shared" si="472"/>
        <v>2024</v>
      </c>
      <c r="F1005" s="21" t="s">
        <v>4</v>
      </c>
      <c r="G1005" s="76"/>
      <c r="H1005" s="145"/>
      <c r="I1005" s="77"/>
      <c r="J1005" s="152"/>
      <c r="K1005" s="87"/>
      <c r="L1005" s="159"/>
    </row>
    <row r="1006" spans="1:12" x14ac:dyDescent="0.25">
      <c r="A1006" s="6">
        <v>45398</v>
      </c>
      <c r="B1006" s="7" t="str">
        <f t="shared" si="455"/>
        <v>S16 - 2024</v>
      </c>
      <c r="C1006" s="7">
        <f t="shared" si="471"/>
        <v>4</v>
      </c>
      <c r="D1006" s="7" t="str">
        <f t="shared" si="450"/>
        <v>T2 - 2024</v>
      </c>
      <c r="E1006" s="7">
        <f t="shared" si="472"/>
        <v>2024</v>
      </c>
      <c r="F1006" s="8" t="s">
        <v>5</v>
      </c>
      <c r="G1006" s="72"/>
      <c r="H1006" s="146"/>
      <c r="I1006" s="73"/>
      <c r="J1006" s="153"/>
      <c r="K1006" s="88"/>
      <c r="L1006" s="160"/>
    </row>
    <row r="1007" spans="1:12" x14ac:dyDescent="0.25">
      <c r="A1007" s="6">
        <v>45398</v>
      </c>
      <c r="B1007" s="7" t="str">
        <f t="shared" si="455"/>
        <v>S16 - 2024</v>
      </c>
      <c r="C1007" s="7">
        <f t="shared" si="471"/>
        <v>4</v>
      </c>
      <c r="D1007" s="7" t="str">
        <f t="shared" si="450"/>
        <v>T2 - 2024</v>
      </c>
      <c r="E1007" s="7">
        <f t="shared" si="472"/>
        <v>2024</v>
      </c>
      <c r="F1007" s="8" t="s">
        <v>6</v>
      </c>
      <c r="G1007" s="72"/>
      <c r="H1007" s="146"/>
      <c r="I1007" s="73"/>
      <c r="J1007" s="153"/>
      <c r="K1007" s="88"/>
      <c r="L1007" s="160"/>
    </row>
    <row r="1008" spans="1:12" x14ac:dyDescent="0.25">
      <c r="A1008" s="6">
        <v>45398</v>
      </c>
      <c r="B1008" s="7" t="str">
        <f t="shared" si="455"/>
        <v>S16 - 2024</v>
      </c>
      <c r="C1008" s="7">
        <f t="shared" si="471"/>
        <v>4</v>
      </c>
      <c r="D1008" s="7" t="str">
        <f t="shared" si="450"/>
        <v>T2 - 2024</v>
      </c>
      <c r="E1008" s="7">
        <f t="shared" si="472"/>
        <v>2024</v>
      </c>
      <c r="F1008" s="8" t="s">
        <v>1</v>
      </c>
      <c r="G1008" s="72"/>
      <c r="H1008" s="146"/>
      <c r="I1008" s="73"/>
      <c r="J1008" s="153"/>
      <c r="K1008" s="88"/>
      <c r="L1008" s="160"/>
    </row>
    <row r="1009" spans="1:12" x14ac:dyDescent="0.25">
      <c r="A1009" s="9">
        <v>45398</v>
      </c>
      <c r="B1009" s="10" t="str">
        <f t="shared" si="455"/>
        <v>S16 - 2024</v>
      </c>
      <c r="C1009" s="10">
        <f t="shared" si="471"/>
        <v>4</v>
      </c>
      <c r="D1009" s="10" t="str">
        <f t="shared" si="450"/>
        <v>T2 - 2024</v>
      </c>
      <c r="E1009" s="10">
        <f t="shared" si="472"/>
        <v>2024</v>
      </c>
      <c r="F1009" s="11" t="s">
        <v>14</v>
      </c>
      <c r="G1009" s="80">
        <f>SUM(G1001:G1008)</f>
        <v>0</v>
      </c>
      <c r="H1009" s="147"/>
      <c r="I1009" s="83">
        <f t="shared" ref="I1009" si="473">SUM(I1001:I1008)</f>
        <v>0</v>
      </c>
      <c r="J1009" s="154"/>
      <c r="K1009" s="89">
        <f t="shared" ref="K1009" si="474">SUM(K1001:K1008)</f>
        <v>0</v>
      </c>
      <c r="L1009" s="161"/>
    </row>
    <row r="1010" spans="1:12" x14ac:dyDescent="0.25">
      <c r="A1010" s="4">
        <v>45399</v>
      </c>
      <c r="B1010" s="5" t="str">
        <f t="shared" si="455"/>
        <v>S17 - 2024</v>
      </c>
      <c r="C1010" s="5">
        <f t="shared" ref="C1010:C1018" si="475">MONTH(A1010)</f>
        <v>4</v>
      </c>
      <c r="D1010" s="5" t="str">
        <f t="shared" si="450"/>
        <v>T2 - 2024</v>
      </c>
      <c r="E1010" s="5">
        <f>YEAR(A1010)</f>
        <v>2024</v>
      </c>
      <c r="F1010" s="14" t="s">
        <v>2</v>
      </c>
      <c r="G1010" s="79"/>
      <c r="H1010" s="141"/>
      <c r="I1010" s="82"/>
      <c r="J1010" s="148"/>
      <c r="K1010" s="85"/>
      <c r="L1010" s="155"/>
    </row>
    <row r="1011" spans="1:12" x14ac:dyDescent="0.25">
      <c r="A1011" s="6">
        <v>45399</v>
      </c>
      <c r="B1011" s="7" t="str">
        <f t="shared" si="455"/>
        <v>S17 - 2024</v>
      </c>
      <c r="C1011" s="7">
        <f t="shared" si="475"/>
        <v>4</v>
      </c>
      <c r="D1011" s="7" t="str">
        <f t="shared" si="450"/>
        <v>T2 - 2024</v>
      </c>
      <c r="E1011" s="7">
        <f t="shared" ref="E1011:E1018" si="476">YEAR(A1011)</f>
        <v>2024</v>
      </c>
      <c r="F1011" s="19" t="s">
        <v>3</v>
      </c>
      <c r="G1011" s="74"/>
      <c r="H1011" s="142"/>
      <c r="I1011" s="75"/>
      <c r="J1011" s="149"/>
      <c r="K1011" s="86"/>
      <c r="L1011" s="156"/>
    </row>
    <row r="1012" spans="1:12" x14ac:dyDescent="0.25">
      <c r="A1012" s="6">
        <v>45399</v>
      </c>
      <c r="B1012" s="7" t="str">
        <f t="shared" si="455"/>
        <v>S17 - 2024</v>
      </c>
      <c r="C1012" s="7">
        <f t="shared" si="475"/>
        <v>4</v>
      </c>
      <c r="D1012" s="7" t="str">
        <f t="shared" si="450"/>
        <v>T2 - 2024</v>
      </c>
      <c r="E1012" s="7">
        <f t="shared" si="476"/>
        <v>2024</v>
      </c>
      <c r="F1012" s="128" t="s">
        <v>7</v>
      </c>
      <c r="G1012" s="130"/>
      <c r="H1012" s="143"/>
      <c r="I1012" s="131"/>
      <c r="J1012" s="150"/>
      <c r="K1012" s="132"/>
      <c r="L1012" s="157"/>
    </row>
    <row r="1013" spans="1:12" x14ac:dyDescent="0.25">
      <c r="A1013" s="6">
        <v>45399</v>
      </c>
      <c r="B1013" s="7" t="str">
        <f t="shared" si="455"/>
        <v>S17 - 2024</v>
      </c>
      <c r="C1013" s="7">
        <f t="shared" si="475"/>
        <v>4</v>
      </c>
      <c r="D1013" s="7" t="str">
        <f t="shared" si="450"/>
        <v>T2 - 2024</v>
      </c>
      <c r="E1013" s="7">
        <f t="shared" si="476"/>
        <v>2024</v>
      </c>
      <c r="F1013" s="129" t="s">
        <v>8</v>
      </c>
      <c r="G1013" s="133"/>
      <c r="H1013" s="144"/>
      <c r="I1013" s="134"/>
      <c r="J1013" s="151"/>
      <c r="K1013" s="135"/>
      <c r="L1013" s="158"/>
    </row>
    <row r="1014" spans="1:12" x14ac:dyDescent="0.25">
      <c r="A1014" s="6">
        <v>45399</v>
      </c>
      <c r="B1014" s="7" t="str">
        <f t="shared" si="455"/>
        <v>S17 - 2024</v>
      </c>
      <c r="C1014" s="7">
        <f t="shared" si="475"/>
        <v>4</v>
      </c>
      <c r="D1014" s="7" t="str">
        <f t="shared" si="450"/>
        <v>T2 - 2024</v>
      </c>
      <c r="E1014" s="7">
        <f t="shared" si="476"/>
        <v>2024</v>
      </c>
      <c r="F1014" s="21" t="s">
        <v>4</v>
      </c>
      <c r="G1014" s="76"/>
      <c r="H1014" s="145"/>
      <c r="I1014" s="77"/>
      <c r="J1014" s="152"/>
      <c r="K1014" s="87"/>
      <c r="L1014" s="159"/>
    </row>
    <row r="1015" spans="1:12" x14ac:dyDescent="0.25">
      <c r="A1015" s="6">
        <v>45399</v>
      </c>
      <c r="B1015" s="7" t="str">
        <f t="shared" si="455"/>
        <v>S17 - 2024</v>
      </c>
      <c r="C1015" s="7">
        <f t="shared" si="475"/>
        <v>4</v>
      </c>
      <c r="D1015" s="7" t="str">
        <f t="shared" si="450"/>
        <v>T2 - 2024</v>
      </c>
      <c r="E1015" s="7">
        <f t="shared" si="476"/>
        <v>2024</v>
      </c>
      <c r="F1015" s="8" t="s">
        <v>5</v>
      </c>
      <c r="G1015" s="72"/>
      <c r="H1015" s="146"/>
      <c r="I1015" s="73"/>
      <c r="J1015" s="153"/>
      <c r="K1015" s="88"/>
      <c r="L1015" s="160"/>
    </row>
    <row r="1016" spans="1:12" x14ac:dyDescent="0.25">
      <c r="A1016" s="6">
        <v>45399</v>
      </c>
      <c r="B1016" s="7" t="str">
        <f t="shared" si="455"/>
        <v>S17 - 2024</v>
      </c>
      <c r="C1016" s="7">
        <f t="shared" si="475"/>
        <v>4</v>
      </c>
      <c r="D1016" s="7" t="str">
        <f t="shared" si="450"/>
        <v>T2 - 2024</v>
      </c>
      <c r="E1016" s="7">
        <f t="shared" si="476"/>
        <v>2024</v>
      </c>
      <c r="F1016" s="8" t="s">
        <v>6</v>
      </c>
      <c r="G1016" s="72"/>
      <c r="H1016" s="146"/>
      <c r="I1016" s="73"/>
      <c r="J1016" s="153"/>
      <c r="K1016" s="88"/>
      <c r="L1016" s="160"/>
    </row>
    <row r="1017" spans="1:12" x14ac:dyDescent="0.25">
      <c r="A1017" s="6">
        <v>45399</v>
      </c>
      <c r="B1017" s="7" t="str">
        <f t="shared" si="455"/>
        <v>S17 - 2024</v>
      </c>
      <c r="C1017" s="7">
        <f t="shared" si="475"/>
        <v>4</v>
      </c>
      <c r="D1017" s="7" t="str">
        <f t="shared" si="450"/>
        <v>T2 - 2024</v>
      </c>
      <c r="E1017" s="7">
        <f t="shared" si="476"/>
        <v>2024</v>
      </c>
      <c r="F1017" s="8" t="s">
        <v>1</v>
      </c>
      <c r="G1017" s="72"/>
      <c r="H1017" s="146"/>
      <c r="I1017" s="73"/>
      <c r="J1017" s="153"/>
      <c r="K1017" s="88"/>
      <c r="L1017" s="160"/>
    </row>
    <row r="1018" spans="1:12" x14ac:dyDescent="0.25">
      <c r="A1018" s="9">
        <v>45399</v>
      </c>
      <c r="B1018" s="10" t="str">
        <f t="shared" si="455"/>
        <v>S17 - 2024</v>
      </c>
      <c r="C1018" s="10">
        <f t="shared" si="475"/>
        <v>4</v>
      </c>
      <c r="D1018" s="10" t="str">
        <f t="shared" si="450"/>
        <v>T2 - 2024</v>
      </c>
      <c r="E1018" s="10">
        <f t="shared" si="476"/>
        <v>2024</v>
      </c>
      <c r="F1018" s="11" t="s">
        <v>14</v>
      </c>
      <c r="G1018" s="80">
        <f>SUM(G1010:G1017)</f>
        <v>0</v>
      </c>
      <c r="H1018" s="147"/>
      <c r="I1018" s="83">
        <f t="shared" ref="I1018" si="477">SUM(I1010:I1017)</f>
        <v>0</v>
      </c>
      <c r="J1018" s="154"/>
      <c r="K1018" s="89">
        <f t="shared" ref="K1018" si="478">SUM(K1010:K1017)</f>
        <v>0</v>
      </c>
      <c r="L1018" s="161"/>
    </row>
    <row r="1019" spans="1:12" x14ac:dyDescent="0.25">
      <c r="A1019" s="4">
        <v>45400</v>
      </c>
      <c r="B1019" s="5" t="str">
        <f t="shared" si="455"/>
        <v>S17 - 2024</v>
      </c>
      <c r="C1019" s="5">
        <f t="shared" ref="C1019:C1027" si="479">MONTH(A1019)</f>
        <v>4</v>
      </c>
      <c r="D1019" s="5" t="str">
        <f t="shared" si="450"/>
        <v>T2 - 2024</v>
      </c>
      <c r="E1019" s="5">
        <f>YEAR(A1019)</f>
        <v>2024</v>
      </c>
      <c r="F1019" s="14" t="s">
        <v>2</v>
      </c>
      <c r="G1019" s="79"/>
      <c r="H1019" s="141"/>
      <c r="I1019" s="82"/>
      <c r="J1019" s="148"/>
      <c r="K1019" s="85"/>
      <c r="L1019" s="155"/>
    </row>
    <row r="1020" spans="1:12" x14ac:dyDescent="0.25">
      <c r="A1020" s="6">
        <v>45400</v>
      </c>
      <c r="B1020" s="7" t="str">
        <f t="shared" si="455"/>
        <v>S17 - 2024</v>
      </c>
      <c r="C1020" s="7">
        <f t="shared" si="479"/>
        <v>4</v>
      </c>
      <c r="D1020" s="7" t="str">
        <f t="shared" si="450"/>
        <v>T2 - 2024</v>
      </c>
      <c r="E1020" s="7">
        <f t="shared" ref="E1020:E1027" si="480">YEAR(A1020)</f>
        <v>2024</v>
      </c>
      <c r="F1020" s="19" t="s">
        <v>3</v>
      </c>
      <c r="G1020" s="74"/>
      <c r="H1020" s="142"/>
      <c r="I1020" s="75"/>
      <c r="J1020" s="149"/>
      <c r="K1020" s="86"/>
      <c r="L1020" s="156"/>
    </row>
    <row r="1021" spans="1:12" x14ac:dyDescent="0.25">
      <c r="A1021" s="6">
        <v>45400</v>
      </c>
      <c r="B1021" s="7" t="str">
        <f t="shared" si="455"/>
        <v>S17 - 2024</v>
      </c>
      <c r="C1021" s="7">
        <f t="shared" si="479"/>
        <v>4</v>
      </c>
      <c r="D1021" s="7" t="str">
        <f t="shared" si="450"/>
        <v>T2 - 2024</v>
      </c>
      <c r="E1021" s="7">
        <f t="shared" si="480"/>
        <v>2024</v>
      </c>
      <c r="F1021" s="128" t="s">
        <v>7</v>
      </c>
      <c r="G1021" s="130"/>
      <c r="H1021" s="143"/>
      <c r="I1021" s="131"/>
      <c r="J1021" s="150"/>
      <c r="K1021" s="132"/>
      <c r="L1021" s="157"/>
    </row>
    <row r="1022" spans="1:12" x14ac:dyDescent="0.25">
      <c r="A1022" s="6">
        <v>45400</v>
      </c>
      <c r="B1022" s="7" t="str">
        <f t="shared" si="455"/>
        <v>S17 - 2024</v>
      </c>
      <c r="C1022" s="7">
        <f t="shared" si="479"/>
        <v>4</v>
      </c>
      <c r="D1022" s="7" t="str">
        <f t="shared" si="450"/>
        <v>T2 - 2024</v>
      </c>
      <c r="E1022" s="7">
        <f t="shared" si="480"/>
        <v>2024</v>
      </c>
      <c r="F1022" s="129" t="s">
        <v>8</v>
      </c>
      <c r="G1022" s="133"/>
      <c r="H1022" s="144"/>
      <c r="I1022" s="134"/>
      <c r="J1022" s="151"/>
      <c r="K1022" s="135"/>
      <c r="L1022" s="158"/>
    </row>
    <row r="1023" spans="1:12" x14ac:dyDescent="0.25">
      <c r="A1023" s="6">
        <v>45400</v>
      </c>
      <c r="B1023" s="7" t="str">
        <f t="shared" si="455"/>
        <v>S17 - 2024</v>
      </c>
      <c r="C1023" s="7">
        <f t="shared" si="479"/>
        <v>4</v>
      </c>
      <c r="D1023" s="7" t="str">
        <f t="shared" si="450"/>
        <v>T2 - 2024</v>
      </c>
      <c r="E1023" s="7">
        <f t="shared" si="480"/>
        <v>2024</v>
      </c>
      <c r="F1023" s="21" t="s">
        <v>4</v>
      </c>
      <c r="G1023" s="76"/>
      <c r="H1023" s="145"/>
      <c r="I1023" s="77"/>
      <c r="J1023" s="152"/>
      <c r="K1023" s="87"/>
      <c r="L1023" s="159"/>
    </row>
    <row r="1024" spans="1:12" x14ac:dyDescent="0.25">
      <c r="A1024" s="6">
        <v>45400</v>
      </c>
      <c r="B1024" s="7" t="str">
        <f t="shared" si="455"/>
        <v>S17 - 2024</v>
      </c>
      <c r="C1024" s="7">
        <f t="shared" si="479"/>
        <v>4</v>
      </c>
      <c r="D1024" s="7" t="str">
        <f t="shared" si="450"/>
        <v>T2 - 2024</v>
      </c>
      <c r="E1024" s="7">
        <f t="shared" si="480"/>
        <v>2024</v>
      </c>
      <c r="F1024" s="8" t="s">
        <v>5</v>
      </c>
      <c r="G1024" s="72"/>
      <c r="H1024" s="146"/>
      <c r="I1024" s="73"/>
      <c r="J1024" s="153"/>
      <c r="K1024" s="88"/>
      <c r="L1024" s="160"/>
    </row>
    <row r="1025" spans="1:12" x14ac:dyDescent="0.25">
      <c r="A1025" s="6">
        <v>45400</v>
      </c>
      <c r="B1025" s="7" t="str">
        <f t="shared" si="455"/>
        <v>S17 - 2024</v>
      </c>
      <c r="C1025" s="7">
        <f t="shared" si="479"/>
        <v>4</v>
      </c>
      <c r="D1025" s="7" t="str">
        <f t="shared" si="450"/>
        <v>T2 - 2024</v>
      </c>
      <c r="E1025" s="7">
        <f t="shared" si="480"/>
        <v>2024</v>
      </c>
      <c r="F1025" s="8" t="s">
        <v>6</v>
      </c>
      <c r="G1025" s="72"/>
      <c r="H1025" s="146"/>
      <c r="I1025" s="73"/>
      <c r="J1025" s="153"/>
      <c r="K1025" s="88"/>
      <c r="L1025" s="160"/>
    </row>
    <row r="1026" spans="1:12" x14ac:dyDescent="0.25">
      <c r="A1026" s="6">
        <v>45400</v>
      </c>
      <c r="B1026" s="7" t="str">
        <f t="shared" si="455"/>
        <v>S17 - 2024</v>
      </c>
      <c r="C1026" s="7">
        <f t="shared" si="479"/>
        <v>4</v>
      </c>
      <c r="D1026" s="7" t="str">
        <f t="shared" si="450"/>
        <v>T2 - 2024</v>
      </c>
      <c r="E1026" s="7">
        <f t="shared" si="480"/>
        <v>2024</v>
      </c>
      <c r="F1026" s="8" t="s">
        <v>1</v>
      </c>
      <c r="G1026" s="72"/>
      <c r="H1026" s="146"/>
      <c r="I1026" s="73"/>
      <c r="J1026" s="153"/>
      <c r="K1026" s="88"/>
      <c r="L1026" s="160"/>
    </row>
    <row r="1027" spans="1:12" x14ac:dyDescent="0.25">
      <c r="A1027" s="9">
        <v>45400</v>
      </c>
      <c r="B1027" s="10" t="str">
        <f t="shared" si="455"/>
        <v>S17 - 2024</v>
      </c>
      <c r="C1027" s="10">
        <f t="shared" si="479"/>
        <v>4</v>
      </c>
      <c r="D1027" s="10" t="str">
        <f t="shared" ref="D1027:D1090" si="481">IF(OR(MONTH(A1027)=1,MONTH(A1027)=2,MONTH(A1027)=3),"T1 - "&amp;E1027,IF(OR(MONTH(A1027)=4,MONTH(A1027)=5,MONTH(A1027)=6),"T2 - "&amp;E1027,IF(OR(MONTH(A1027)=7,MONTH(A1027)=8,MONTH(A1027)=9),"T3 - "&amp;E1027,"T4 - "&amp;E1027)))</f>
        <v>T2 - 2024</v>
      </c>
      <c r="E1027" s="10">
        <f t="shared" si="480"/>
        <v>2024</v>
      </c>
      <c r="F1027" s="11" t="s">
        <v>14</v>
      </c>
      <c r="G1027" s="80">
        <f>SUM(G1019:G1026)</f>
        <v>0</v>
      </c>
      <c r="H1027" s="147"/>
      <c r="I1027" s="83">
        <f t="shared" ref="I1027" si="482">SUM(I1019:I1026)</f>
        <v>0</v>
      </c>
      <c r="J1027" s="154"/>
      <c r="K1027" s="89">
        <f t="shared" ref="K1027" si="483">SUM(K1019:K1026)</f>
        <v>0</v>
      </c>
      <c r="L1027" s="161"/>
    </row>
    <row r="1028" spans="1:12" x14ac:dyDescent="0.25">
      <c r="A1028" s="4">
        <v>45401</v>
      </c>
      <c r="B1028" s="5" t="str">
        <f t="shared" si="455"/>
        <v>S17 - 2024</v>
      </c>
      <c r="C1028" s="5">
        <f t="shared" ref="C1028:C1036" si="484">MONTH(A1028)</f>
        <v>4</v>
      </c>
      <c r="D1028" s="5" t="str">
        <f t="shared" si="481"/>
        <v>T2 - 2024</v>
      </c>
      <c r="E1028" s="5">
        <f>YEAR(A1028)</f>
        <v>2024</v>
      </c>
      <c r="F1028" s="14" t="s">
        <v>2</v>
      </c>
      <c r="G1028" s="79"/>
      <c r="H1028" s="141"/>
      <c r="I1028" s="82"/>
      <c r="J1028" s="148"/>
      <c r="K1028" s="85"/>
      <c r="L1028" s="155"/>
    </row>
    <row r="1029" spans="1:12" x14ac:dyDescent="0.25">
      <c r="A1029" s="6">
        <v>45401</v>
      </c>
      <c r="B1029" s="7" t="str">
        <f t="shared" si="455"/>
        <v>S17 - 2024</v>
      </c>
      <c r="C1029" s="7">
        <f t="shared" si="484"/>
        <v>4</v>
      </c>
      <c r="D1029" s="7" t="str">
        <f t="shared" si="481"/>
        <v>T2 - 2024</v>
      </c>
      <c r="E1029" s="7">
        <f t="shared" ref="E1029:E1036" si="485">YEAR(A1029)</f>
        <v>2024</v>
      </c>
      <c r="F1029" s="19" t="s">
        <v>3</v>
      </c>
      <c r="G1029" s="74"/>
      <c r="H1029" s="142"/>
      <c r="I1029" s="75"/>
      <c r="J1029" s="149"/>
      <c r="K1029" s="86"/>
      <c r="L1029" s="156"/>
    </row>
    <row r="1030" spans="1:12" x14ac:dyDescent="0.25">
      <c r="A1030" s="6">
        <v>45401</v>
      </c>
      <c r="B1030" s="7" t="str">
        <f t="shared" ref="B1030:B1093" si="486">"S"&amp;WEEKNUM($A1030,13)&amp;" - "&amp;YEAR($A1030)</f>
        <v>S17 - 2024</v>
      </c>
      <c r="C1030" s="7">
        <f t="shared" si="484"/>
        <v>4</v>
      </c>
      <c r="D1030" s="7" t="str">
        <f t="shared" si="481"/>
        <v>T2 - 2024</v>
      </c>
      <c r="E1030" s="7">
        <f t="shared" si="485"/>
        <v>2024</v>
      </c>
      <c r="F1030" s="128" t="s">
        <v>7</v>
      </c>
      <c r="G1030" s="130"/>
      <c r="H1030" s="143"/>
      <c r="I1030" s="131"/>
      <c r="J1030" s="150"/>
      <c r="K1030" s="132"/>
      <c r="L1030" s="157"/>
    </row>
    <row r="1031" spans="1:12" x14ac:dyDescent="0.25">
      <c r="A1031" s="6">
        <v>45401</v>
      </c>
      <c r="B1031" s="7" t="str">
        <f t="shared" si="486"/>
        <v>S17 - 2024</v>
      </c>
      <c r="C1031" s="7">
        <f t="shared" si="484"/>
        <v>4</v>
      </c>
      <c r="D1031" s="7" t="str">
        <f t="shared" si="481"/>
        <v>T2 - 2024</v>
      </c>
      <c r="E1031" s="7">
        <f t="shared" si="485"/>
        <v>2024</v>
      </c>
      <c r="F1031" s="129" t="s">
        <v>8</v>
      </c>
      <c r="G1031" s="133"/>
      <c r="H1031" s="144"/>
      <c r="I1031" s="134"/>
      <c r="J1031" s="151"/>
      <c r="K1031" s="135"/>
      <c r="L1031" s="158"/>
    </row>
    <row r="1032" spans="1:12" x14ac:dyDescent="0.25">
      <c r="A1032" s="6">
        <v>45401</v>
      </c>
      <c r="B1032" s="7" t="str">
        <f t="shared" si="486"/>
        <v>S17 - 2024</v>
      </c>
      <c r="C1032" s="7">
        <f t="shared" si="484"/>
        <v>4</v>
      </c>
      <c r="D1032" s="7" t="str">
        <f t="shared" si="481"/>
        <v>T2 - 2024</v>
      </c>
      <c r="E1032" s="7">
        <f t="shared" si="485"/>
        <v>2024</v>
      </c>
      <c r="F1032" s="21" t="s">
        <v>4</v>
      </c>
      <c r="G1032" s="76"/>
      <c r="H1032" s="145"/>
      <c r="I1032" s="77"/>
      <c r="J1032" s="152"/>
      <c r="K1032" s="87"/>
      <c r="L1032" s="159"/>
    </row>
    <row r="1033" spans="1:12" x14ac:dyDescent="0.25">
      <c r="A1033" s="6">
        <v>45401</v>
      </c>
      <c r="B1033" s="7" t="str">
        <f t="shared" si="486"/>
        <v>S17 - 2024</v>
      </c>
      <c r="C1033" s="7">
        <f t="shared" si="484"/>
        <v>4</v>
      </c>
      <c r="D1033" s="7" t="str">
        <f t="shared" si="481"/>
        <v>T2 - 2024</v>
      </c>
      <c r="E1033" s="7">
        <f t="shared" si="485"/>
        <v>2024</v>
      </c>
      <c r="F1033" s="8" t="s">
        <v>5</v>
      </c>
      <c r="G1033" s="72"/>
      <c r="H1033" s="146"/>
      <c r="I1033" s="73"/>
      <c r="J1033" s="153"/>
      <c r="K1033" s="88"/>
      <c r="L1033" s="160"/>
    </row>
    <row r="1034" spans="1:12" x14ac:dyDescent="0.25">
      <c r="A1034" s="6">
        <v>45401</v>
      </c>
      <c r="B1034" s="7" t="str">
        <f t="shared" si="486"/>
        <v>S17 - 2024</v>
      </c>
      <c r="C1034" s="7">
        <f t="shared" si="484"/>
        <v>4</v>
      </c>
      <c r="D1034" s="7" t="str">
        <f t="shared" si="481"/>
        <v>T2 - 2024</v>
      </c>
      <c r="E1034" s="7">
        <f t="shared" si="485"/>
        <v>2024</v>
      </c>
      <c r="F1034" s="8" t="s">
        <v>6</v>
      </c>
      <c r="G1034" s="72"/>
      <c r="H1034" s="146"/>
      <c r="I1034" s="73"/>
      <c r="J1034" s="153"/>
      <c r="K1034" s="88"/>
      <c r="L1034" s="160"/>
    </row>
    <row r="1035" spans="1:12" x14ac:dyDescent="0.25">
      <c r="A1035" s="6">
        <v>45401</v>
      </c>
      <c r="B1035" s="7" t="str">
        <f t="shared" si="486"/>
        <v>S17 - 2024</v>
      </c>
      <c r="C1035" s="7">
        <f t="shared" si="484"/>
        <v>4</v>
      </c>
      <c r="D1035" s="7" t="str">
        <f t="shared" si="481"/>
        <v>T2 - 2024</v>
      </c>
      <c r="E1035" s="7">
        <f t="shared" si="485"/>
        <v>2024</v>
      </c>
      <c r="F1035" s="8" t="s">
        <v>1</v>
      </c>
      <c r="G1035" s="72"/>
      <c r="H1035" s="146"/>
      <c r="I1035" s="73"/>
      <c r="J1035" s="153"/>
      <c r="K1035" s="88"/>
      <c r="L1035" s="160"/>
    </row>
    <row r="1036" spans="1:12" x14ac:dyDescent="0.25">
      <c r="A1036" s="9">
        <v>45401</v>
      </c>
      <c r="B1036" s="10" t="str">
        <f t="shared" si="486"/>
        <v>S17 - 2024</v>
      </c>
      <c r="C1036" s="10">
        <f t="shared" si="484"/>
        <v>4</v>
      </c>
      <c r="D1036" s="10" t="str">
        <f t="shared" si="481"/>
        <v>T2 - 2024</v>
      </c>
      <c r="E1036" s="10">
        <f t="shared" si="485"/>
        <v>2024</v>
      </c>
      <c r="F1036" s="11" t="s">
        <v>14</v>
      </c>
      <c r="G1036" s="80">
        <f>SUM(G1028:G1035)</f>
        <v>0</v>
      </c>
      <c r="H1036" s="147"/>
      <c r="I1036" s="83">
        <f t="shared" ref="I1036" si="487">SUM(I1028:I1035)</f>
        <v>0</v>
      </c>
      <c r="J1036" s="154"/>
      <c r="K1036" s="89">
        <f t="shared" ref="K1036" si="488">SUM(K1028:K1035)</f>
        <v>0</v>
      </c>
      <c r="L1036" s="161"/>
    </row>
    <row r="1037" spans="1:12" x14ac:dyDescent="0.25">
      <c r="A1037" s="4">
        <v>45402</v>
      </c>
      <c r="B1037" s="5" t="str">
        <f t="shared" si="486"/>
        <v>S17 - 2024</v>
      </c>
      <c r="C1037" s="5">
        <f t="shared" ref="C1037:C1045" si="489">MONTH(A1037)</f>
        <v>4</v>
      </c>
      <c r="D1037" s="5" t="str">
        <f t="shared" si="481"/>
        <v>T2 - 2024</v>
      </c>
      <c r="E1037" s="5">
        <f>YEAR(A1037)</f>
        <v>2024</v>
      </c>
      <c r="F1037" s="14" t="s">
        <v>2</v>
      </c>
      <c r="G1037" s="79"/>
      <c r="H1037" s="141"/>
      <c r="I1037" s="82"/>
      <c r="J1037" s="148"/>
      <c r="K1037" s="85"/>
      <c r="L1037" s="155"/>
    </row>
    <row r="1038" spans="1:12" x14ac:dyDescent="0.25">
      <c r="A1038" s="6">
        <v>45402</v>
      </c>
      <c r="B1038" s="7" t="str">
        <f t="shared" si="486"/>
        <v>S17 - 2024</v>
      </c>
      <c r="C1038" s="7">
        <f t="shared" si="489"/>
        <v>4</v>
      </c>
      <c r="D1038" s="7" t="str">
        <f t="shared" si="481"/>
        <v>T2 - 2024</v>
      </c>
      <c r="E1038" s="7">
        <f t="shared" ref="E1038:E1045" si="490">YEAR(A1038)</f>
        <v>2024</v>
      </c>
      <c r="F1038" s="19" t="s">
        <v>3</v>
      </c>
      <c r="G1038" s="74"/>
      <c r="H1038" s="142"/>
      <c r="I1038" s="75"/>
      <c r="J1038" s="149"/>
      <c r="K1038" s="86"/>
      <c r="L1038" s="156"/>
    </row>
    <row r="1039" spans="1:12" x14ac:dyDescent="0.25">
      <c r="A1039" s="6">
        <v>45402</v>
      </c>
      <c r="B1039" s="7" t="str">
        <f t="shared" si="486"/>
        <v>S17 - 2024</v>
      </c>
      <c r="C1039" s="7">
        <f t="shared" si="489"/>
        <v>4</v>
      </c>
      <c r="D1039" s="7" t="str">
        <f t="shared" si="481"/>
        <v>T2 - 2024</v>
      </c>
      <c r="E1039" s="7">
        <f t="shared" si="490"/>
        <v>2024</v>
      </c>
      <c r="F1039" s="128" t="s">
        <v>7</v>
      </c>
      <c r="G1039" s="130"/>
      <c r="H1039" s="143"/>
      <c r="I1039" s="131"/>
      <c r="J1039" s="150"/>
      <c r="K1039" s="132"/>
      <c r="L1039" s="157"/>
    </row>
    <row r="1040" spans="1:12" x14ac:dyDescent="0.25">
      <c r="A1040" s="6">
        <v>45402</v>
      </c>
      <c r="B1040" s="7" t="str">
        <f t="shared" si="486"/>
        <v>S17 - 2024</v>
      </c>
      <c r="C1040" s="7">
        <f t="shared" si="489"/>
        <v>4</v>
      </c>
      <c r="D1040" s="7" t="str">
        <f t="shared" si="481"/>
        <v>T2 - 2024</v>
      </c>
      <c r="E1040" s="7">
        <f t="shared" si="490"/>
        <v>2024</v>
      </c>
      <c r="F1040" s="129" t="s">
        <v>8</v>
      </c>
      <c r="G1040" s="133"/>
      <c r="H1040" s="144"/>
      <c r="I1040" s="134"/>
      <c r="J1040" s="151"/>
      <c r="K1040" s="135"/>
      <c r="L1040" s="158"/>
    </row>
    <row r="1041" spans="1:12" x14ac:dyDescent="0.25">
      <c r="A1041" s="6">
        <v>45402</v>
      </c>
      <c r="B1041" s="7" t="str">
        <f t="shared" si="486"/>
        <v>S17 - 2024</v>
      </c>
      <c r="C1041" s="7">
        <f t="shared" si="489"/>
        <v>4</v>
      </c>
      <c r="D1041" s="7" t="str">
        <f t="shared" si="481"/>
        <v>T2 - 2024</v>
      </c>
      <c r="E1041" s="7">
        <f t="shared" si="490"/>
        <v>2024</v>
      </c>
      <c r="F1041" s="21" t="s">
        <v>4</v>
      </c>
      <c r="G1041" s="76"/>
      <c r="H1041" s="145"/>
      <c r="I1041" s="77"/>
      <c r="J1041" s="152"/>
      <c r="K1041" s="87"/>
      <c r="L1041" s="159"/>
    </row>
    <row r="1042" spans="1:12" x14ac:dyDescent="0.25">
      <c r="A1042" s="6">
        <v>45402</v>
      </c>
      <c r="B1042" s="7" t="str">
        <f t="shared" si="486"/>
        <v>S17 - 2024</v>
      </c>
      <c r="C1042" s="7">
        <f t="shared" si="489"/>
        <v>4</v>
      </c>
      <c r="D1042" s="7" t="str">
        <f t="shared" si="481"/>
        <v>T2 - 2024</v>
      </c>
      <c r="E1042" s="7">
        <f t="shared" si="490"/>
        <v>2024</v>
      </c>
      <c r="F1042" s="8" t="s">
        <v>5</v>
      </c>
      <c r="G1042" s="72"/>
      <c r="H1042" s="146"/>
      <c r="I1042" s="73"/>
      <c r="J1042" s="153"/>
      <c r="K1042" s="88"/>
      <c r="L1042" s="160"/>
    </row>
    <row r="1043" spans="1:12" x14ac:dyDescent="0.25">
      <c r="A1043" s="6">
        <v>45402</v>
      </c>
      <c r="B1043" s="7" t="str">
        <f t="shared" si="486"/>
        <v>S17 - 2024</v>
      </c>
      <c r="C1043" s="7">
        <f t="shared" si="489"/>
        <v>4</v>
      </c>
      <c r="D1043" s="7" t="str">
        <f t="shared" si="481"/>
        <v>T2 - 2024</v>
      </c>
      <c r="E1043" s="7">
        <f t="shared" si="490"/>
        <v>2024</v>
      </c>
      <c r="F1043" s="8" t="s">
        <v>6</v>
      </c>
      <c r="G1043" s="72"/>
      <c r="H1043" s="146"/>
      <c r="I1043" s="73"/>
      <c r="J1043" s="153"/>
      <c r="K1043" s="88"/>
      <c r="L1043" s="160"/>
    </row>
    <row r="1044" spans="1:12" x14ac:dyDescent="0.25">
      <c r="A1044" s="6">
        <v>45402</v>
      </c>
      <c r="B1044" s="7" t="str">
        <f t="shared" si="486"/>
        <v>S17 - 2024</v>
      </c>
      <c r="C1044" s="7">
        <f t="shared" si="489"/>
        <v>4</v>
      </c>
      <c r="D1044" s="7" t="str">
        <f t="shared" si="481"/>
        <v>T2 - 2024</v>
      </c>
      <c r="E1044" s="7">
        <f t="shared" si="490"/>
        <v>2024</v>
      </c>
      <c r="F1044" s="8" t="s">
        <v>1</v>
      </c>
      <c r="G1044" s="72"/>
      <c r="H1044" s="146"/>
      <c r="I1044" s="73"/>
      <c r="J1044" s="153"/>
      <c r="K1044" s="88"/>
      <c r="L1044" s="160"/>
    </row>
    <row r="1045" spans="1:12" x14ac:dyDescent="0.25">
      <c r="A1045" s="9">
        <v>45402</v>
      </c>
      <c r="B1045" s="10" t="str">
        <f t="shared" si="486"/>
        <v>S17 - 2024</v>
      </c>
      <c r="C1045" s="10">
        <f t="shared" si="489"/>
        <v>4</v>
      </c>
      <c r="D1045" s="10" t="str">
        <f t="shared" si="481"/>
        <v>T2 - 2024</v>
      </c>
      <c r="E1045" s="10">
        <f t="shared" si="490"/>
        <v>2024</v>
      </c>
      <c r="F1045" s="11" t="s">
        <v>14</v>
      </c>
      <c r="G1045" s="80">
        <f>SUM(G1037:G1044)</f>
        <v>0</v>
      </c>
      <c r="H1045" s="147"/>
      <c r="I1045" s="83">
        <f t="shared" ref="I1045" si="491">SUM(I1037:I1044)</f>
        <v>0</v>
      </c>
      <c r="J1045" s="154"/>
      <c r="K1045" s="89">
        <f t="shared" ref="K1045" si="492">SUM(K1037:K1044)</f>
        <v>0</v>
      </c>
      <c r="L1045" s="161"/>
    </row>
    <row r="1046" spans="1:12" x14ac:dyDescent="0.25">
      <c r="A1046" s="4">
        <v>45403</v>
      </c>
      <c r="B1046" s="5" t="str">
        <f t="shared" si="486"/>
        <v>S17 - 2024</v>
      </c>
      <c r="C1046" s="5">
        <f t="shared" ref="C1046:C1054" si="493">MONTH(A1046)</f>
        <v>4</v>
      </c>
      <c r="D1046" s="5" t="str">
        <f t="shared" si="481"/>
        <v>T2 - 2024</v>
      </c>
      <c r="E1046" s="5">
        <f>YEAR(A1046)</f>
        <v>2024</v>
      </c>
      <c r="F1046" s="14" t="s">
        <v>2</v>
      </c>
      <c r="G1046" s="79"/>
      <c r="H1046" s="141"/>
      <c r="I1046" s="82"/>
      <c r="J1046" s="148"/>
      <c r="K1046" s="85"/>
      <c r="L1046" s="155"/>
    </row>
    <row r="1047" spans="1:12" x14ac:dyDescent="0.25">
      <c r="A1047" s="6">
        <v>45403</v>
      </c>
      <c r="B1047" s="7" t="str">
        <f t="shared" si="486"/>
        <v>S17 - 2024</v>
      </c>
      <c r="C1047" s="7">
        <f t="shared" si="493"/>
        <v>4</v>
      </c>
      <c r="D1047" s="7" t="str">
        <f t="shared" si="481"/>
        <v>T2 - 2024</v>
      </c>
      <c r="E1047" s="7">
        <f t="shared" ref="E1047:E1054" si="494">YEAR(A1047)</f>
        <v>2024</v>
      </c>
      <c r="F1047" s="19" t="s">
        <v>3</v>
      </c>
      <c r="G1047" s="74"/>
      <c r="H1047" s="142"/>
      <c r="I1047" s="75"/>
      <c r="J1047" s="149"/>
      <c r="K1047" s="86"/>
      <c r="L1047" s="156"/>
    </row>
    <row r="1048" spans="1:12" x14ac:dyDescent="0.25">
      <c r="A1048" s="6">
        <v>45403</v>
      </c>
      <c r="B1048" s="7" t="str">
        <f t="shared" si="486"/>
        <v>S17 - 2024</v>
      </c>
      <c r="C1048" s="7">
        <f t="shared" si="493"/>
        <v>4</v>
      </c>
      <c r="D1048" s="7" t="str">
        <f t="shared" si="481"/>
        <v>T2 - 2024</v>
      </c>
      <c r="E1048" s="7">
        <f t="shared" si="494"/>
        <v>2024</v>
      </c>
      <c r="F1048" s="128" t="s">
        <v>7</v>
      </c>
      <c r="G1048" s="130"/>
      <c r="H1048" s="143"/>
      <c r="I1048" s="131"/>
      <c r="J1048" s="150"/>
      <c r="K1048" s="132"/>
      <c r="L1048" s="157"/>
    </row>
    <row r="1049" spans="1:12" x14ac:dyDescent="0.25">
      <c r="A1049" s="6">
        <v>45403</v>
      </c>
      <c r="B1049" s="7" t="str">
        <f t="shared" si="486"/>
        <v>S17 - 2024</v>
      </c>
      <c r="C1049" s="7">
        <f t="shared" si="493"/>
        <v>4</v>
      </c>
      <c r="D1049" s="7" t="str">
        <f t="shared" si="481"/>
        <v>T2 - 2024</v>
      </c>
      <c r="E1049" s="7">
        <f t="shared" si="494"/>
        <v>2024</v>
      </c>
      <c r="F1049" s="129" t="s">
        <v>8</v>
      </c>
      <c r="G1049" s="133"/>
      <c r="H1049" s="144"/>
      <c r="I1049" s="134"/>
      <c r="J1049" s="151"/>
      <c r="K1049" s="135"/>
      <c r="L1049" s="158"/>
    </row>
    <row r="1050" spans="1:12" x14ac:dyDescent="0.25">
      <c r="A1050" s="6">
        <v>45403</v>
      </c>
      <c r="B1050" s="7" t="str">
        <f t="shared" si="486"/>
        <v>S17 - 2024</v>
      </c>
      <c r="C1050" s="7">
        <f t="shared" si="493"/>
        <v>4</v>
      </c>
      <c r="D1050" s="7" t="str">
        <f t="shared" si="481"/>
        <v>T2 - 2024</v>
      </c>
      <c r="E1050" s="7">
        <f t="shared" si="494"/>
        <v>2024</v>
      </c>
      <c r="F1050" s="21" t="s">
        <v>4</v>
      </c>
      <c r="G1050" s="76"/>
      <c r="H1050" s="145"/>
      <c r="I1050" s="77"/>
      <c r="J1050" s="152"/>
      <c r="K1050" s="87"/>
      <c r="L1050" s="159"/>
    </row>
    <row r="1051" spans="1:12" x14ac:dyDescent="0.25">
      <c r="A1051" s="6">
        <v>45403</v>
      </c>
      <c r="B1051" s="7" t="str">
        <f t="shared" si="486"/>
        <v>S17 - 2024</v>
      </c>
      <c r="C1051" s="7">
        <f t="shared" si="493"/>
        <v>4</v>
      </c>
      <c r="D1051" s="7" t="str">
        <f t="shared" si="481"/>
        <v>T2 - 2024</v>
      </c>
      <c r="E1051" s="7">
        <f t="shared" si="494"/>
        <v>2024</v>
      </c>
      <c r="F1051" s="8" t="s">
        <v>5</v>
      </c>
      <c r="G1051" s="72"/>
      <c r="H1051" s="146"/>
      <c r="I1051" s="73"/>
      <c r="J1051" s="153"/>
      <c r="K1051" s="88"/>
      <c r="L1051" s="160"/>
    </row>
    <row r="1052" spans="1:12" x14ac:dyDescent="0.25">
      <c r="A1052" s="6">
        <v>45403</v>
      </c>
      <c r="B1052" s="7" t="str">
        <f t="shared" si="486"/>
        <v>S17 - 2024</v>
      </c>
      <c r="C1052" s="7">
        <f t="shared" si="493"/>
        <v>4</v>
      </c>
      <c r="D1052" s="7" t="str">
        <f t="shared" si="481"/>
        <v>T2 - 2024</v>
      </c>
      <c r="E1052" s="7">
        <f t="shared" si="494"/>
        <v>2024</v>
      </c>
      <c r="F1052" s="8" t="s">
        <v>6</v>
      </c>
      <c r="G1052" s="72"/>
      <c r="H1052" s="146"/>
      <c r="I1052" s="73"/>
      <c r="J1052" s="153"/>
      <c r="K1052" s="88"/>
      <c r="L1052" s="160"/>
    </row>
    <row r="1053" spans="1:12" x14ac:dyDescent="0.25">
      <c r="A1053" s="6">
        <v>45403</v>
      </c>
      <c r="B1053" s="7" t="str">
        <f t="shared" si="486"/>
        <v>S17 - 2024</v>
      </c>
      <c r="C1053" s="7">
        <f t="shared" si="493"/>
        <v>4</v>
      </c>
      <c r="D1053" s="7" t="str">
        <f t="shared" si="481"/>
        <v>T2 - 2024</v>
      </c>
      <c r="E1053" s="7">
        <f t="shared" si="494"/>
        <v>2024</v>
      </c>
      <c r="F1053" s="8" t="s">
        <v>1</v>
      </c>
      <c r="G1053" s="72"/>
      <c r="H1053" s="146"/>
      <c r="I1053" s="73"/>
      <c r="J1053" s="153"/>
      <c r="K1053" s="88"/>
      <c r="L1053" s="160"/>
    </row>
    <row r="1054" spans="1:12" x14ac:dyDescent="0.25">
      <c r="A1054" s="9">
        <v>45403</v>
      </c>
      <c r="B1054" s="10" t="str">
        <f t="shared" si="486"/>
        <v>S17 - 2024</v>
      </c>
      <c r="C1054" s="10">
        <f t="shared" si="493"/>
        <v>4</v>
      </c>
      <c r="D1054" s="10" t="str">
        <f t="shared" si="481"/>
        <v>T2 - 2024</v>
      </c>
      <c r="E1054" s="10">
        <f t="shared" si="494"/>
        <v>2024</v>
      </c>
      <c r="F1054" s="11" t="s">
        <v>14</v>
      </c>
      <c r="G1054" s="80">
        <f>SUM(G1046:G1053)</f>
        <v>0</v>
      </c>
      <c r="H1054" s="147"/>
      <c r="I1054" s="83">
        <f t="shared" ref="I1054" si="495">SUM(I1046:I1053)</f>
        <v>0</v>
      </c>
      <c r="J1054" s="154"/>
      <c r="K1054" s="89">
        <f t="shared" ref="K1054" si="496">SUM(K1046:K1053)</f>
        <v>0</v>
      </c>
      <c r="L1054" s="161"/>
    </row>
    <row r="1055" spans="1:12" x14ac:dyDescent="0.25">
      <c r="A1055" s="4">
        <v>45404</v>
      </c>
      <c r="B1055" s="5" t="str">
        <f t="shared" si="486"/>
        <v>S17 - 2024</v>
      </c>
      <c r="C1055" s="5">
        <f t="shared" ref="C1055:C1063" si="497">MONTH(A1055)</f>
        <v>4</v>
      </c>
      <c r="D1055" s="5" t="str">
        <f t="shared" si="481"/>
        <v>T2 - 2024</v>
      </c>
      <c r="E1055" s="5">
        <f>YEAR(A1055)</f>
        <v>2024</v>
      </c>
      <c r="F1055" s="14" t="s">
        <v>2</v>
      </c>
      <c r="G1055" s="79"/>
      <c r="H1055" s="141"/>
      <c r="I1055" s="82"/>
      <c r="J1055" s="148"/>
      <c r="K1055" s="85"/>
      <c r="L1055" s="155"/>
    </row>
    <row r="1056" spans="1:12" x14ac:dyDescent="0.25">
      <c r="A1056" s="6">
        <v>45404</v>
      </c>
      <c r="B1056" s="7" t="str">
        <f t="shared" si="486"/>
        <v>S17 - 2024</v>
      </c>
      <c r="C1056" s="7">
        <f t="shared" si="497"/>
        <v>4</v>
      </c>
      <c r="D1056" s="7" t="str">
        <f t="shared" si="481"/>
        <v>T2 - 2024</v>
      </c>
      <c r="E1056" s="7">
        <f t="shared" ref="E1056:E1063" si="498">YEAR(A1056)</f>
        <v>2024</v>
      </c>
      <c r="F1056" s="19" t="s">
        <v>3</v>
      </c>
      <c r="G1056" s="74"/>
      <c r="H1056" s="142"/>
      <c r="I1056" s="75"/>
      <c r="J1056" s="149"/>
      <c r="K1056" s="86"/>
      <c r="L1056" s="156"/>
    </row>
    <row r="1057" spans="1:12" x14ac:dyDescent="0.25">
      <c r="A1057" s="6">
        <v>45404</v>
      </c>
      <c r="B1057" s="7" t="str">
        <f t="shared" si="486"/>
        <v>S17 - 2024</v>
      </c>
      <c r="C1057" s="7">
        <f t="shared" si="497"/>
        <v>4</v>
      </c>
      <c r="D1057" s="7" t="str">
        <f t="shared" si="481"/>
        <v>T2 - 2024</v>
      </c>
      <c r="E1057" s="7">
        <f t="shared" si="498"/>
        <v>2024</v>
      </c>
      <c r="F1057" s="128" t="s">
        <v>7</v>
      </c>
      <c r="G1057" s="130"/>
      <c r="H1057" s="143"/>
      <c r="I1057" s="131"/>
      <c r="J1057" s="150"/>
      <c r="K1057" s="132"/>
      <c r="L1057" s="157"/>
    </row>
    <row r="1058" spans="1:12" x14ac:dyDescent="0.25">
      <c r="A1058" s="6">
        <v>45404</v>
      </c>
      <c r="B1058" s="7" t="str">
        <f t="shared" si="486"/>
        <v>S17 - 2024</v>
      </c>
      <c r="C1058" s="7">
        <f t="shared" si="497"/>
        <v>4</v>
      </c>
      <c r="D1058" s="7" t="str">
        <f t="shared" si="481"/>
        <v>T2 - 2024</v>
      </c>
      <c r="E1058" s="7">
        <f t="shared" si="498"/>
        <v>2024</v>
      </c>
      <c r="F1058" s="129" t="s">
        <v>8</v>
      </c>
      <c r="G1058" s="133"/>
      <c r="H1058" s="144"/>
      <c r="I1058" s="134"/>
      <c r="J1058" s="151"/>
      <c r="K1058" s="135"/>
      <c r="L1058" s="158"/>
    </row>
    <row r="1059" spans="1:12" x14ac:dyDescent="0.25">
      <c r="A1059" s="6">
        <v>45404</v>
      </c>
      <c r="B1059" s="7" t="str">
        <f t="shared" si="486"/>
        <v>S17 - 2024</v>
      </c>
      <c r="C1059" s="7">
        <f t="shared" si="497"/>
        <v>4</v>
      </c>
      <c r="D1059" s="7" t="str">
        <f t="shared" si="481"/>
        <v>T2 - 2024</v>
      </c>
      <c r="E1059" s="7">
        <f t="shared" si="498"/>
        <v>2024</v>
      </c>
      <c r="F1059" s="21" t="s">
        <v>4</v>
      </c>
      <c r="G1059" s="76"/>
      <c r="H1059" s="145"/>
      <c r="I1059" s="77"/>
      <c r="J1059" s="152"/>
      <c r="K1059" s="87"/>
      <c r="L1059" s="159"/>
    </row>
    <row r="1060" spans="1:12" x14ac:dyDescent="0.25">
      <c r="A1060" s="6">
        <v>45404</v>
      </c>
      <c r="B1060" s="7" t="str">
        <f t="shared" si="486"/>
        <v>S17 - 2024</v>
      </c>
      <c r="C1060" s="7">
        <f t="shared" si="497"/>
        <v>4</v>
      </c>
      <c r="D1060" s="7" t="str">
        <f t="shared" si="481"/>
        <v>T2 - 2024</v>
      </c>
      <c r="E1060" s="7">
        <f t="shared" si="498"/>
        <v>2024</v>
      </c>
      <c r="F1060" s="8" t="s">
        <v>5</v>
      </c>
      <c r="G1060" s="72"/>
      <c r="H1060" s="146"/>
      <c r="I1060" s="73"/>
      <c r="J1060" s="153"/>
      <c r="K1060" s="88"/>
      <c r="L1060" s="160"/>
    </row>
    <row r="1061" spans="1:12" x14ac:dyDescent="0.25">
      <c r="A1061" s="6">
        <v>45404</v>
      </c>
      <c r="B1061" s="7" t="str">
        <f t="shared" si="486"/>
        <v>S17 - 2024</v>
      </c>
      <c r="C1061" s="7">
        <f t="shared" si="497"/>
        <v>4</v>
      </c>
      <c r="D1061" s="7" t="str">
        <f t="shared" si="481"/>
        <v>T2 - 2024</v>
      </c>
      <c r="E1061" s="7">
        <f t="shared" si="498"/>
        <v>2024</v>
      </c>
      <c r="F1061" s="8" t="s">
        <v>6</v>
      </c>
      <c r="G1061" s="72"/>
      <c r="H1061" s="146"/>
      <c r="I1061" s="73"/>
      <c r="J1061" s="153"/>
      <c r="K1061" s="88"/>
      <c r="L1061" s="160"/>
    </row>
    <row r="1062" spans="1:12" x14ac:dyDescent="0.25">
      <c r="A1062" s="6">
        <v>45404</v>
      </c>
      <c r="B1062" s="7" t="str">
        <f t="shared" si="486"/>
        <v>S17 - 2024</v>
      </c>
      <c r="C1062" s="7">
        <f t="shared" si="497"/>
        <v>4</v>
      </c>
      <c r="D1062" s="7" t="str">
        <f t="shared" si="481"/>
        <v>T2 - 2024</v>
      </c>
      <c r="E1062" s="7">
        <f t="shared" si="498"/>
        <v>2024</v>
      </c>
      <c r="F1062" s="8" t="s">
        <v>1</v>
      </c>
      <c r="G1062" s="72"/>
      <c r="H1062" s="146"/>
      <c r="I1062" s="73"/>
      <c r="J1062" s="153"/>
      <c r="K1062" s="88"/>
      <c r="L1062" s="160"/>
    </row>
    <row r="1063" spans="1:12" x14ac:dyDescent="0.25">
      <c r="A1063" s="9">
        <v>45404</v>
      </c>
      <c r="B1063" s="10" t="str">
        <f t="shared" si="486"/>
        <v>S17 - 2024</v>
      </c>
      <c r="C1063" s="10">
        <f t="shared" si="497"/>
        <v>4</v>
      </c>
      <c r="D1063" s="10" t="str">
        <f t="shared" si="481"/>
        <v>T2 - 2024</v>
      </c>
      <c r="E1063" s="10">
        <f t="shared" si="498"/>
        <v>2024</v>
      </c>
      <c r="F1063" s="11" t="s">
        <v>14</v>
      </c>
      <c r="G1063" s="80">
        <f>SUM(G1055:G1062)</f>
        <v>0</v>
      </c>
      <c r="H1063" s="147"/>
      <c r="I1063" s="83">
        <f t="shared" ref="I1063" si="499">SUM(I1055:I1062)</f>
        <v>0</v>
      </c>
      <c r="J1063" s="154"/>
      <c r="K1063" s="89">
        <f t="shared" ref="K1063" si="500">SUM(K1055:K1062)</f>
        <v>0</v>
      </c>
      <c r="L1063" s="161"/>
    </row>
    <row r="1064" spans="1:12" x14ac:dyDescent="0.25">
      <c r="A1064" s="4">
        <v>45405</v>
      </c>
      <c r="B1064" s="5" t="str">
        <f t="shared" si="486"/>
        <v>S17 - 2024</v>
      </c>
      <c r="C1064" s="5">
        <f t="shared" ref="C1064:C1072" si="501">MONTH(A1064)</f>
        <v>4</v>
      </c>
      <c r="D1064" s="5" t="str">
        <f t="shared" si="481"/>
        <v>T2 - 2024</v>
      </c>
      <c r="E1064" s="5">
        <f>YEAR(A1064)</f>
        <v>2024</v>
      </c>
      <c r="F1064" s="14" t="s">
        <v>2</v>
      </c>
      <c r="G1064" s="79"/>
      <c r="H1064" s="141"/>
      <c r="I1064" s="82"/>
      <c r="J1064" s="148"/>
      <c r="K1064" s="85"/>
      <c r="L1064" s="155"/>
    </row>
    <row r="1065" spans="1:12" x14ac:dyDescent="0.25">
      <c r="A1065" s="6">
        <v>45405</v>
      </c>
      <c r="B1065" s="7" t="str">
        <f t="shared" si="486"/>
        <v>S17 - 2024</v>
      </c>
      <c r="C1065" s="7">
        <f t="shared" si="501"/>
        <v>4</v>
      </c>
      <c r="D1065" s="7" t="str">
        <f t="shared" si="481"/>
        <v>T2 - 2024</v>
      </c>
      <c r="E1065" s="7">
        <f t="shared" ref="E1065:E1072" si="502">YEAR(A1065)</f>
        <v>2024</v>
      </c>
      <c r="F1065" s="19" t="s">
        <v>3</v>
      </c>
      <c r="G1065" s="74"/>
      <c r="H1065" s="142"/>
      <c r="I1065" s="75"/>
      <c r="J1065" s="149"/>
      <c r="K1065" s="86"/>
      <c r="L1065" s="156"/>
    </row>
    <row r="1066" spans="1:12" x14ac:dyDescent="0.25">
      <c r="A1066" s="6">
        <v>45405</v>
      </c>
      <c r="B1066" s="7" t="str">
        <f t="shared" si="486"/>
        <v>S17 - 2024</v>
      </c>
      <c r="C1066" s="7">
        <f t="shared" si="501"/>
        <v>4</v>
      </c>
      <c r="D1066" s="7" t="str">
        <f t="shared" si="481"/>
        <v>T2 - 2024</v>
      </c>
      <c r="E1066" s="7">
        <f t="shared" si="502"/>
        <v>2024</v>
      </c>
      <c r="F1066" s="128" t="s">
        <v>7</v>
      </c>
      <c r="G1066" s="130"/>
      <c r="H1066" s="143"/>
      <c r="I1066" s="131"/>
      <c r="J1066" s="150"/>
      <c r="K1066" s="132"/>
      <c r="L1066" s="157"/>
    </row>
    <row r="1067" spans="1:12" x14ac:dyDescent="0.25">
      <c r="A1067" s="6">
        <v>45405</v>
      </c>
      <c r="B1067" s="7" t="str">
        <f t="shared" si="486"/>
        <v>S17 - 2024</v>
      </c>
      <c r="C1067" s="7">
        <f t="shared" si="501"/>
        <v>4</v>
      </c>
      <c r="D1067" s="7" t="str">
        <f t="shared" si="481"/>
        <v>T2 - 2024</v>
      </c>
      <c r="E1067" s="7">
        <f t="shared" si="502"/>
        <v>2024</v>
      </c>
      <c r="F1067" s="129" t="s">
        <v>8</v>
      </c>
      <c r="G1067" s="133"/>
      <c r="H1067" s="144"/>
      <c r="I1067" s="134"/>
      <c r="J1067" s="151"/>
      <c r="K1067" s="135"/>
      <c r="L1067" s="158"/>
    </row>
    <row r="1068" spans="1:12" x14ac:dyDescent="0.25">
      <c r="A1068" s="6">
        <v>45405</v>
      </c>
      <c r="B1068" s="7" t="str">
        <f t="shared" si="486"/>
        <v>S17 - 2024</v>
      </c>
      <c r="C1068" s="7">
        <f t="shared" si="501"/>
        <v>4</v>
      </c>
      <c r="D1068" s="7" t="str">
        <f t="shared" si="481"/>
        <v>T2 - 2024</v>
      </c>
      <c r="E1068" s="7">
        <f t="shared" si="502"/>
        <v>2024</v>
      </c>
      <c r="F1068" s="21" t="s">
        <v>4</v>
      </c>
      <c r="G1068" s="76"/>
      <c r="H1068" s="145"/>
      <c r="I1068" s="77"/>
      <c r="J1068" s="152"/>
      <c r="K1068" s="87"/>
      <c r="L1068" s="159"/>
    </row>
    <row r="1069" spans="1:12" x14ac:dyDescent="0.25">
      <c r="A1069" s="6">
        <v>45405</v>
      </c>
      <c r="B1069" s="7" t="str">
        <f t="shared" si="486"/>
        <v>S17 - 2024</v>
      </c>
      <c r="C1069" s="7">
        <f t="shared" si="501"/>
        <v>4</v>
      </c>
      <c r="D1069" s="7" t="str">
        <f t="shared" si="481"/>
        <v>T2 - 2024</v>
      </c>
      <c r="E1069" s="7">
        <f t="shared" si="502"/>
        <v>2024</v>
      </c>
      <c r="F1069" s="8" t="s">
        <v>5</v>
      </c>
      <c r="G1069" s="72"/>
      <c r="H1069" s="146"/>
      <c r="I1069" s="73"/>
      <c r="J1069" s="153"/>
      <c r="K1069" s="88"/>
      <c r="L1069" s="160"/>
    </row>
    <row r="1070" spans="1:12" x14ac:dyDescent="0.25">
      <c r="A1070" s="6">
        <v>45405</v>
      </c>
      <c r="B1070" s="7" t="str">
        <f t="shared" si="486"/>
        <v>S17 - 2024</v>
      </c>
      <c r="C1070" s="7">
        <f t="shared" si="501"/>
        <v>4</v>
      </c>
      <c r="D1070" s="7" t="str">
        <f t="shared" si="481"/>
        <v>T2 - 2024</v>
      </c>
      <c r="E1070" s="7">
        <f t="shared" si="502"/>
        <v>2024</v>
      </c>
      <c r="F1070" s="8" t="s">
        <v>6</v>
      </c>
      <c r="G1070" s="72"/>
      <c r="H1070" s="146"/>
      <c r="I1070" s="73"/>
      <c r="J1070" s="153"/>
      <c r="K1070" s="88"/>
      <c r="L1070" s="160"/>
    </row>
    <row r="1071" spans="1:12" x14ac:dyDescent="0.25">
      <c r="A1071" s="6">
        <v>45405</v>
      </c>
      <c r="B1071" s="7" t="str">
        <f t="shared" si="486"/>
        <v>S17 - 2024</v>
      </c>
      <c r="C1071" s="7">
        <f t="shared" si="501"/>
        <v>4</v>
      </c>
      <c r="D1071" s="7" t="str">
        <f t="shared" si="481"/>
        <v>T2 - 2024</v>
      </c>
      <c r="E1071" s="7">
        <f t="shared" si="502"/>
        <v>2024</v>
      </c>
      <c r="F1071" s="8" t="s">
        <v>1</v>
      </c>
      <c r="G1071" s="72"/>
      <c r="H1071" s="146"/>
      <c r="I1071" s="73"/>
      <c r="J1071" s="153"/>
      <c r="K1071" s="88"/>
      <c r="L1071" s="160"/>
    </row>
    <row r="1072" spans="1:12" x14ac:dyDescent="0.25">
      <c r="A1072" s="9">
        <v>45405</v>
      </c>
      <c r="B1072" s="10" t="str">
        <f t="shared" si="486"/>
        <v>S17 - 2024</v>
      </c>
      <c r="C1072" s="10">
        <f t="shared" si="501"/>
        <v>4</v>
      </c>
      <c r="D1072" s="10" t="str">
        <f t="shared" si="481"/>
        <v>T2 - 2024</v>
      </c>
      <c r="E1072" s="10">
        <f t="shared" si="502"/>
        <v>2024</v>
      </c>
      <c r="F1072" s="11" t="s">
        <v>14</v>
      </c>
      <c r="G1072" s="80">
        <f>SUM(G1064:G1071)</f>
        <v>0</v>
      </c>
      <c r="H1072" s="147"/>
      <c r="I1072" s="83">
        <f t="shared" ref="I1072" si="503">SUM(I1064:I1071)</f>
        <v>0</v>
      </c>
      <c r="J1072" s="154"/>
      <c r="K1072" s="89">
        <f t="shared" ref="K1072" si="504">SUM(K1064:K1071)</f>
        <v>0</v>
      </c>
      <c r="L1072" s="161"/>
    </row>
    <row r="1073" spans="1:12" x14ac:dyDescent="0.25">
      <c r="A1073" s="4">
        <v>45406</v>
      </c>
      <c r="B1073" s="5" t="str">
        <f t="shared" si="486"/>
        <v>S18 - 2024</v>
      </c>
      <c r="C1073" s="5">
        <f t="shared" ref="C1073:C1081" si="505">MONTH(A1073)</f>
        <v>4</v>
      </c>
      <c r="D1073" s="5" t="str">
        <f t="shared" si="481"/>
        <v>T2 - 2024</v>
      </c>
      <c r="E1073" s="5">
        <f>YEAR(A1073)</f>
        <v>2024</v>
      </c>
      <c r="F1073" s="14" t="s">
        <v>2</v>
      </c>
      <c r="G1073" s="79"/>
      <c r="H1073" s="141"/>
      <c r="I1073" s="82"/>
      <c r="J1073" s="148"/>
      <c r="K1073" s="85"/>
      <c r="L1073" s="155"/>
    </row>
    <row r="1074" spans="1:12" x14ac:dyDescent="0.25">
      <c r="A1074" s="6">
        <v>45406</v>
      </c>
      <c r="B1074" s="7" t="str">
        <f t="shared" si="486"/>
        <v>S18 - 2024</v>
      </c>
      <c r="C1074" s="7">
        <f t="shared" si="505"/>
        <v>4</v>
      </c>
      <c r="D1074" s="7" t="str">
        <f t="shared" si="481"/>
        <v>T2 - 2024</v>
      </c>
      <c r="E1074" s="7">
        <f t="shared" ref="E1074:E1081" si="506">YEAR(A1074)</f>
        <v>2024</v>
      </c>
      <c r="F1074" s="19" t="s">
        <v>3</v>
      </c>
      <c r="G1074" s="74"/>
      <c r="H1074" s="142"/>
      <c r="I1074" s="75"/>
      <c r="J1074" s="149"/>
      <c r="K1074" s="86"/>
      <c r="L1074" s="156"/>
    </row>
    <row r="1075" spans="1:12" x14ac:dyDescent="0.25">
      <c r="A1075" s="6">
        <v>45406</v>
      </c>
      <c r="B1075" s="7" t="str">
        <f t="shared" si="486"/>
        <v>S18 - 2024</v>
      </c>
      <c r="C1075" s="7">
        <f t="shared" si="505"/>
        <v>4</v>
      </c>
      <c r="D1075" s="7" t="str">
        <f t="shared" si="481"/>
        <v>T2 - 2024</v>
      </c>
      <c r="E1075" s="7">
        <f t="shared" si="506"/>
        <v>2024</v>
      </c>
      <c r="F1075" s="128" t="s">
        <v>7</v>
      </c>
      <c r="G1075" s="130"/>
      <c r="H1075" s="143"/>
      <c r="I1075" s="131"/>
      <c r="J1075" s="150"/>
      <c r="K1075" s="132"/>
      <c r="L1075" s="157"/>
    </row>
    <row r="1076" spans="1:12" x14ac:dyDescent="0.25">
      <c r="A1076" s="6">
        <v>45406</v>
      </c>
      <c r="B1076" s="7" t="str">
        <f t="shared" si="486"/>
        <v>S18 - 2024</v>
      </c>
      <c r="C1076" s="7">
        <f t="shared" si="505"/>
        <v>4</v>
      </c>
      <c r="D1076" s="7" t="str">
        <f t="shared" si="481"/>
        <v>T2 - 2024</v>
      </c>
      <c r="E1076" s="7">
        <f t="shared" si="506"/>
        <v>2024</v>
      </c>
      <c r="F1076" s="129" t="s">
        <v>8</v>
      </c>
      <c r="G1076" s="133"/>
      <c r="H1076" s="144"/>
      <c r="I1076" s="134"/>
      <c r="J1076" s="151"/>
      <c r="K1076" s="135"/>
      <c r="L1076" s="158"/>
    </row>
    <row r="1077" spans="1:12" x14ac:dyDescent="0.25">
      <c r="A1077" s="6">
        <v>45406</v>
      </c>
      <c r="B1077" s="7" t="str">
        <f t="shared" si="486"/>
        <v>S18 - 2024</v>
      </c>
      <c r="C1077" s="7">
        <f t="shared" si="505"/>
        <v>4</v>
      </c>
      <c r="D1077" s="7" t="str">
        <f t="shared" si="481"/>
        <v>T2 - 2024</v>
      </c>
      <c r="E1077" s="7">
        <f t="shared" si="506"/>
        <v>2024</v>
      </c>
      <c r="F1077" s="21" t="s">
        <v>4</v>
      </c>
      <c r="G1077" s="76"/>
      <c r="H1077" s="145"/>
      <c r="I1077" s="77"/>
      <c r="J1077" s="152"/>
      <c r="K1077" s="87"/>
      <c r="L1077" s="159"/>
    </row>
    <row r="1078" spans="1:12" x14ac:dyDescent="0.25">
      <c r="A1078" s="6">
        <v>45406</v>
      </c>
      <c r="B1078" s="7" t="str">
        <f t="shared" si="486"/>
        <v>S18 - 2024</v>
      </c>
      <c r="C1078" s="7">
        <f t="shared" si="505"/>
        <v>4</v>
      </c>
      <c r="D1078" s="7" t="str">
        <f t="shared" si="481"/>
        <v>T2 - 2024</v>
      </c>
      <c r="E1078" s="7">
        <f t="shared" si="506"/>
        <v>2024</v>
      </c>
      <c r="F1078" s="8" t="s">
        <v>5</v>
      </c>
      <c r="G1078" s="72"/>
      <c r="H1078" s="146"/>
      <c r="I1078" s="73"/>
      <c r="J1078" s="153"/>
      <c r="K1078" s="88"/>
      <c r="L1078" s="160"/>
    </row>
    <row r="1079" spans="1:12" x14ac:dyDescent="0.25">
      <c r="A1079" s="6">
        <v>45406</v>
      </c>
      <c r="B1079" s="7" t="str">
        <f t="shared" si="486"/>
        <v>S18 - 2024</v>
      </c>
      <c r="C1079" s="7">
        <f t="shared" si="505"/>
        <v>4</v>
      </c>
      <c r="D1079" s="7" t="str">
        <f t="shared" si="481"/>
        <v>T2 - 2024</v>
      </c>
      <c r="E1079" s="7">
        <f t="shared" si="506"/>
        <v>2024</v>
      </c>
      <c r="F1079" s="8" t="s">
        <v>6</v>
      </c>
      <c r="G1079" s="72"/>
      <c r="H1079" s="146"/>
      <c r="I1079" s="73"/>
      <c r="J1079" s="153"/>
      <c r="K1079" s="88"/>
      <c r="L1079" s="160"/>
    </row>
    <row r="1080" spans="1:12" x14ac:dyDescent="0.25">
      <c r="A1080" s="6">
        <v>45406</v>
      </c>
      <c r="B1080" s="7" t="str">
        <f t="shared" si="486"/>
        <v>S18 - 2024</v>
      </c>
      <c r="C1080" s="7">
        <f t="shared" si="505"/>
        <v>4</v>
      </c>
      <c r="D1080" s="7" t="str">
        <f t="shared" si="481"/>
        <v>T2 - 2024</v>
      </c>
      <c r="E1080" s="7">
        <f t="shared" si="506"/>
        <v>2024</v>
      </c>
      <c r="F1080" s="8" t="s">
        <v>1</v>
      </c>
      <c r="G1080" s="72"/>
      <c r="H1080" s="146"/>
      <c r="I1080" s="73"/>
      <c r="J1080" s="153"/>
      <c r="K1080" s="88"/>
      <c r="L1080" s="160"/>
    </row>
    <row r="1081" spans="1:12" x14ac:dyDescent="0.25">
      <c r="A1081" s="9">
        <v>45406</v>
      </c>
      <c r="B1081" s="10" t="str">
        <f t="shared" si="486"/>
        <v>S18 - 2024</v>
      </c>
      <c r="C1081" s="10">
        <f t="shared" si="505"/>
        <v>4</v>
      </c>
      <c r="D1081" s="10" t="str">
        <f t="shared" si="481"/>
        <v>T2 - 2024</v>
      </c>
      <c r="E1081" s="10">
        <f t="shared" si="506"/>
        <v>2024</v>
      </c>
      <c r="F1081" s="11" t="s">
        <v>14</v>
      </c>
      <c r="G1081" s="80">
        <f>SUM(G1073:G1080)</f>
        <v>0</v>
      </c>
      <c r="H1081" s="147"/>
      <c r="I1081" s="83">
        <f t="shared" ref="I1081" si="507">SUM(I1073:I1080)</f>
        <v>0</v>
      </c>
      <c r="J1081" s="154"/>
      <c r="K1081" s="89">
        <f t="shared" ref="K1081" si="508">SUM(K1073:K1080)</f>
        <v>0</v>
      </c>
      <c r="L1081" s="161"/>
    </row>
    <row r="1082" spans="1:12" x14ac:dyDescent="0.25">
      <c r="A1082" s="4">
        <v>45407</v>
      </c>
      <c r="B1082" s="5" t="str">
        <f t="shared" si="486"/>
        <v>S18 - 2024</v>
      </c>
      <c r="C1082" s="5">
        <f t="shared" ref="C1082:C1090" si="509">MONTH(A1082)</f>
        <v>4</v>
      </c>
      <c r="D1082" s="5" t="str">
        <f t="shared" si="481"/>
        <v>T2 - 2024</v>
      </c>
      <c r="E1082" s="5">
        <f>YEAR(A1082)</f>
        <v>2024</v>
      </c>
      <c r="F1082" s="14" t="s">
        <v>2</v>
      </c>
      <c r="G1082" s="79"/>
      <c r="H1082" s="141"/>
      <c r="I1082" s="82"/>
      <c r="J1082" s="148"/>
      <c r="K1082" s="85"/>
      <c r="L1082" s="155"/>
    </row>
    <row r="1083" spans="1:12" x14ac:dyDescent="0.25">
      <c r="A1083" s="6">
        <v>45407</v>
      </c>
      <c r="B1083" s="7" t="str">
        <f t="shared" si="486"/>
        <v>S18 - 2024</v>
      </c>
      <c r="C1083" s="7">
        <f t="shared" si="509"/>
        <v>4</v>
      </c>
      <c r="D1083" s="7" t="str">
        <f t="shared" si="481"/>
        <v>T2 - 2024</v>
      </c>
      <c r="E1083" s="7">
        <f t="shared" ref="E1083:E1090" si="510">YEAR(A1083)</f>
        <v>2024</v>
      </c>
      <c r="F1083" s="19" t="s">
        <v>3</v>
      </c>
      <c r="G1083" s="74"/>
      <c r="H1083" s="142"/>
      <c r="I1083" s="75"/>
      <c r="J1083" s="149"/>
      <c r="K1083" s="86"/>
      <c r="L1083" s="156"/>
    </row>
    <row r="1084" spans="1:12" x14ac:dyDescent="0.25">
      <c r="A1084" s="6">
        <v>45407</v>
      </c>
      <c r="B1084" s="7" t="str">
        <f t="shared" si="486"/>
        <v>S18 - 2024</v>
      </c>
      <c r="C1084" s="7">
        <f t="shared" si="509"/>
        <v>4</v>
      </c>
      <c r="D1084" s="7" t="str">
        <f t="shared" si="481"/>
        <v>T2 - 2024</v>
      </c>
      <c r="E1084" s="7">
        <f t="shared" si="510"/>
        <v>2024</v>
      </c>
      <c r="F1084" s="128" t="s">
        <v>7</v>
      </c>
      <c r="G1084" s="130"/>
      <c r="H1084" s="143"/>
      <c r="I1084" s="131"/>
      <c r="J1084" s="150"/>
      <c r="K1084" s="132"/>
      <c r="L1084" s="157"/>
    </row>
    <row r="1085" spans="1:12" x14ac:dyDescent="0.25">
      <c r="A1085" s="6">
        <v>45407</v>
      </c>
      <c r="B1085" s="7" t="str">
        <f t="shared" si="486"/>
        <v>S18 - 2024</v>
      </c>
      <c r="C1085" s="7">
        <f t="shared" si="509"/>
        <v>4</v>
      </c>
      <c r="D1085" s="7" t="str">
        <f t="shared" si="481"/>
        <v>T2 - 2024</v>
      </c>
      <c r="E1085" s="7">
        <f t="shared" si="510"/>
        <v>2024</v>
      </c>
      <c r="F1085" s="129" t="s">
        <v>8</v>
      </c>
      <c r="G1085" s="133"/>
      <c r="H1085" s="144"/>
      <c r="I1085" s="134"/>
      <c r="J1085" s="151"/>
      <c r="K1085" s="135"/>
      <c r="L1085" s="158"/>
    </row>
    <row r="1086" spans="1:12" x14ac:dyDescent="0.25">
      <c r="A1086" s="6">
        <v>45407</v>
      </c>
      <c r="B1086" s="7" t="str">
        <f t="shared" si="486"/>
        <v>S18 - 2024</v>
      </c>
      <c r="C1086" s="7">
        <f t="shared" si="509"/>
        <v>4</v>
      </c>
      <c r="D1086" s="7" t="str">
        <f t="shared" si="481"/>
        <v>T2 - 2024</v>
      </c>
      <c r="E1086" s="7">
        <f t="shared" si="510"/>
        <v>2024</v>
      </c>
      <c r="F1086" s="21" t="s">
        <v>4</v>
      </c>
      <c r="G1086" s="76"/>
      <c r="H1086" s="145"/>
      <c r="I1086" s="77"/>
      <c r="J1086" s="152"/>
      <c r="K1086" s="87"/>
      <c r="L1086" s="159"/>
    </row>
    <row r="1087" spans="1:12" x14ac:dyDescent="0.25">
      <c r="A1087" s="6">
        <v>45407</v>
      </c>
      <c r="B1087" s="7" t="str">
        <f t="shared" si="486"/>
        <v>S18 - 2024</v>
      </c>
      <c r="C1087" s="7">
        <f t="shared" si="509"/>
        <v>4</v>
      </c>
      <c r="D1087" s="7" t="str">
        <f t="shared" si="481"/>
        <v>T2 - 2024</v>
      </c>
      <c r="E1087" s="7">
        <f t="shared" si="510"/>
        <v>2024</v>
      </c>
      <c r="F1087" s="8" t="s">
        <v>5</v>
      </c>
      <c r="G1087" s="72"/>
      <c r="H1087" s="146"/>
      <c r="I1087" s="73"/>
      <c r="J1087" s="153"/>
      <c r="K1087" s="88"/>
      <c r="L1087" s="160"/>
    </row>
    <row r="1088" spans="1:12" x14ac:dyDescent="0.25">
      <c r="A1088" s="6">
        <v>45407</v>
      </c>
      <c r="B1088" s="7" t="str">
        <f t="shared" si="486"/>
        <v>S18 - 2024</v>
      </c>
      <c r="C1088" s="7">
        <f t="shared" si="509"/>
        <v>4</v>
      </c>
      <c r="D1088" s="7" t="str">
        <f t="shared" si="481"/>
        <v>T2 - 2024</v>
      </c>
      <c r="E1088" s="7">
        <f t="shared" si="510"/>
        <v>2024</v>
      </c>
      <c r="F1088" s="8" t="s">
        <v>6</v>
      </c>
      <c r="G1088" s="72"/>
      <c r="H1088" s="146"/>
      <c r="I1088" s="73"/>
      <c r="J1088" s="153"/>
      <c r="K1088" s="88"/>
      <c r="L1088" s="160"/>
    </row>
    <row r="1089" spans="1:12" x14ac:dyDescent="0.25">
      <c r="A1089" s="6">
        <v>45407</v>
      </c>
      <c r="B1089" s="7" t="str">
        <f t="shared" si="486"/>
        <v>S18 - 2024</v>
      </c>
      <c r="C1089" s="7">
        <f t="shared" si="509"/>
        <v>4</v>
      </c>
      <c r="D1089" s="7" t="str">
        <f t="shared" si="481"/>
        <v>T2 - 2024</v>
      </c>
      <c r="E1089" s="7">
        <f t="shared" si="510"/>
        <v>2024</v>
      </c>
      <c r="F1089" s="8" t="s">
        <v>1</v>
      </c>
      <c r="G1089" s="72"/>
      <c r="H1089" s="146"/>
      <c r="I1089" s="73"/>
      <c r="J1089" s="153"/>
      <c r="K1089" s="88"/>
      <c r="L1089" s="160"/>
    </row>
    <row r="1090" spans="1:12" x14ac:dyDescent="0.25">
      <c r="A1090" s="9">
        <v>45407</v>
      </c>
      <c r="B1090" s="10" t="str">
        <f t="shared" si="486"/>
        <v>S18 - 2024</v>
      </c>
      <c r="C1090" s="10">
        <f t="shared" si="509"/>
        <v>4</v>
      </c>
      <c r="D1090" s="10" t="str">
        <f t="shared" si="481"/>
        <v>T2 - 2024</v>
      </c>
      <c r="E1090" s="10">
        <f t="shared" si="510"/>
        <v>2024</v>
      </c>
      <c r="F1090" s="11" t="s">
        <v>14</v>
      </c>
      <c r="G1090" s="80">
        <f>SUM(G1082:G1089)</f>
        <v>0</v>
      </c>
      <c r="H1090" s="147"/>
      <c r="I1090" s="83">
        <f t="shared" ref="I1090" si="511">SUM(I1082:I1089)</f>
        <v>0</v>
      </c>
      <c r="J1090" s="154"/>
      <c r="K1090" s="89">
        <f t="shared" ref="K1090" si="512">SUM(K1082:K1089)</f>
        <v>0</v>
      </c>
      <c r="L1090" s="161"/>
    </row>
    <row r="1091" spans="1:12" x14ac:dyDescent="0.25">
      <c r="A1091" s="4">
        <v>45408</v>
      </c>
      <c r="B1091" s="5" t="str">
        <f t="shared" si="486"/>
        <v>S18 - 2024</v>
      </c>
      <c r="C1091" s="5">
        <f t="shared" ref="C1091:C1099" si="513">MONTH(A1091)</f>
        <v>4</v>
      </c>
      <c r="D1091" s="5" t="str">
        <f t="shared" ref="D1091:D1154" si="514">IF(OR(MONTH(A1091)=1,MONTH(A1091)=2,MONTH(A1091)=3),"T1 - "&amp;E1091,IF(OR(MONTH(A1091)=4,MONTH(A1091)=5,MONTH(A1091)=6),"T2 - "&amp;E1091,IF(OR(MONTH(A1091)=7,MONTH(A1091)=8,MONTH(A1091)=9),"T3 - "&amp;E1091,"T4 - "&amp;E1091)))</f>
        <v>T2 - 2024</v>
      </c>
      <c r="E1091" s="5">
        <f>YEAR(A1091)</f>
        <v>2024</v>
      </c>
      <c r="F1091" s="14" t="s">
        <v>2</v>
      </c>
      <c r="G1091" s="79"/>
      <c r="H1091" s="141"/>
      <c r="I1091" s="82"/>
      <c r="J1091" s="148"/>
      <c r="K1091" s="85"/>
      <c r="L1091" s="155"/>
    </row>
    <row r="1092" spans="1:12" x14ac:dyDescent="0.25">
      <c r="A1092" s="6">
        <v>45408</v>
      </c>
      <c r="B1092" s="7" t="str">
        <f t="shared" si="486"/>
        <v>S18 - 2024</v>
      </c>
      <c r="C1092" s="7">
        <f t="shared" si="513"/>
        <v>4</v>
      </c>
      <c r="D1092" s="7" t="str">
        <f t="shared" si="514"/>
        <v>T2 - 2024</v>
      </c>
      <c r="E1092" s="7">
        <f t="shared" ref="E1092:E1099" si="515">YEAR(A1092)</f>
        <v>2024</v>
      </c>
      <c r="F1092" s="19" t="s">
        <v>3</v>
      </c>
      <c r="G1092" s="74"/>
      <c r="H1092" s="142"/>
      <c r="I1092" s="75"/>
      <c r="J1092" s="149"/>
      <c r="K1092" s="86"/>
      <c r="L1092" s="156"/>
    </row>
    <row r="1093" spans="1:12" x14ac:dyDescent="0.25">
      <c r="A1093" s="6">
        <v>45408</v>
      </c>
      <c r="B1093" s="7" t="str">
        <f t="shared" si="486"/>
        <v>S18 - 2024</v>
      </c>
      <c r="C1093" s="7">
        <f t="shared" si="513"/>
        <v>4</v>
      </c>
      <c r="D1093" s="7" t="str">
        <f t="shared" si="514"/>
        <v>T2 - 2024</v>
      </c>
      <c r="E1093" s="7">
        <f t="shared" si="515"/>
        <v>2024</v>
      </c>
      <c r="F1093" s="128" t="s">
        <v>7</v>
      </c>
      <c r="G1093" s="130"/>
      <c r="H1093" s="143"/>
      <c r="I1093" s="131"/>
      <c r="J1093" s="150"/>
      <c r="K1093" s="132"/>
      <c r="L1093" s="157"/>
    </row>
    <row r="1094" spans="1:12" x14ac:dyDescent="0.25">
      <c r="A1094" s="6">
        <v>45408</v>
      </c>
      <c r="B1094" s="7" t="str">
        <f t="shared" ref="B1094:B1157" si="516">"S"&amp;WEEKNUM($A1094,13)&amp;" - "&amp;YEAR($A1094)</f>
        <v>S18 - 2024</v>
      </c>
      <c r="C1094" s="7">
        <f t="shared" si="513"/>
        <v>4</v>
      </c>
      <c r="D1094" s="7" t="str">
        <f t="shared" si="514"/>
        <v>T2 - 2024</v>
      </c>
      <c r="E1094" s="7">
        <f t="shared" si="515"/>
        <v>2024</v>
      </c>
      <c r="F1094" s="129" t="s">
        <v>8</v>
      </c>
      <c r="G1094" s="133"/>
      <c r="H1094" s="144"/>
      <c r="I1094" s="134"/>
      <c r="J1094" s="151"/>
      <c r="K1094" s="135"/>
      <c r="L1094" s="158"/>
    </row>
    <row r="1095" spans="1:12" x14ac:dyDescent="0.25">
      <c r="A1095" s="6">
        <v>45408</v>
      </c>
      <c r="B1095" s="7" t="str">
        <f t="shared" si="516"/>
        <v>S18 - 2024</v>
      </c>
      <c r="C1095" s="7">
        <f t="shared" si="513"/>
        <v>4</v>
      </c>
      <c r="D1095" s="7" t="str">
        <f t="shared" si="514"/>
        <v>T2 - 2024</v>
      </c>
      <c r="E1095" s="7">
        <f t="shared" si="515"/>
        <v>2024</v>
      </c>
      <c r="F1095" s="21" t="s">
        <v>4</v>
      </c>
      <c r="G1095" s="76"/>
      <c r="H1095" s="145"/>
      <c r="I1095" s="77"/>
      <c r="J1095" s="152"/>
      <c r="K1095" s="87"/>
      <c r="L1095" s="159"/>
    </row>
    <row r="1096" spans="1:12" x14ac:dyDescent="0.25">
      <c r="A1096" s="6">
        <v>45408</v>
      </c>
      <c r="B1096" s="7" t="str">
        <f t="shared" si="516"/>
        <v>S18 - 2024</v>
      </c>
      <c r="C1096" s="7">
        <f t="shared" si="513"/>
        <v>4</v>
      </c>
      <c r="D1096" s="7" t="str">
        <f t="shared" si="514"/>
        <v>T2 - 2024</v>
      </c>
      <c r="E1096" s="7">
        <f t="shared" si="515"/>
        <v>2024</v>
      </c>
      <c r="F1096" s="8" t="s">
        <v>5</v>
      </c>
      <c r="G1096" s="72"/>
      <c r="H1096" s="146"/>
      <c r="I1096" s="73"/>
      <c r="J1096" s="153"/>
      <c r="K1096" s="88"/>
      <c r="L1096" s="160"/>
    </row>
    <row r="1097" spans="1:12" x14ac:dyDescent="0.25">
      <c r="A1097" s="6">
        <v>45408</v>
      </c>
      <c r="B1097" s="7" t="str">
        <f t="shared" si="516"/>
        <v>S18 - 2024</v>
      </c>
      <c r="C1097" s="7">
        <f t="shared" si="513"/>
        <v>4</v>
      </c>
      <c r="D1097" s="7" t="str">
        <f t="shared" si="514"/>
        <v>T2 - 2024</v>
      </c>
      <c r="E1097" s="7">
        <f t="shared" si="515"/>
        <v>2024</v>
      </c>
      <c r="F1097" s="8" t="s">
        <v>6</v>
      </c>
      <c r="G1097" s="72"/>
      <c r="H1097" s="146"/>
      <c r="I1097" s="73"/>
      <c r="J1097" s="153"/>
      <c r="K1097" s="88"/>
      <c r="L1097" s="160"/>
    </row>
    <row r="1098" spans="1:12" x14ac:dyDescent="0.25">
      <c r="A1098" s="6">
        <v>45408</v>
      </c>
      <c r="B1098" s="7" t="str">
        <f t="shared" si="516"/>
        <v>S18 - 2024</v>
      </c>
      <c r="C1098" s="7">
        <f t="shared" si="513"/>
        <v>4</v>
      </c>
      <c r="D1098" s="7" t="str">
        <f t="shared" si="514"/>
        <v>T2 - 2024</v>
      </c>
      <c r="E1098" s="7">
        <f t="shared" si="515"/>
        <v>2024</v>
      </c>
      <c r="F1098" s="8" t="s">
        <v>1</v>
      </c>
      <c r="G1098" s="72"/>
      <c r="H1098" s="146"/>
      <c r="I1098" s="73"/>
      <c r="J1098" s="153"/>
      <c r="K1098" s="88"/>
      <c r="L1098" s="160"/>
    </row>
    <row r="1099" spans="1:12" x14ac:dyDescent="0.25">
      <c r="A1099" s="9">
        <v>45408</v>
      </c>
      <c r="B1099" s="10" t="str">
        <f t="shared" si="516"/>
        <v>S18 - 2024</v>
      </c>
      <c r="C1099" s="10">
        <f t="shared" si="513"/>
        <v>4</v>
      </c>
      <c r="D1099" s="10" t="str">
        <f t="shared" si="514"/>
        <v>T2 - 2024</v>
      </c>
      <c r="E1099" s="10">
        <f t="shared" si="515"/>
        <v>2024</v>
      </c>
      <c r="F1099" s="11" t="s">
        <v>14</v>
      </c>
      <c r="G1099" s="80">
        <f>SUM(G1091:G1098)</f>
        <v>0</v>
      </c>
      <c r="H1099" s="147"/>
      <c r="I1099" s="83">
        <f t="shared" ref="I1099" si="517">SUM(I1091:I1098)</f>
        <v>0</v>
      </c>
      <c r="J1099" s="154"/>
      <c r="K1099" s="89">
        <f t="shared" ref="K1099" si="518">SUM(K1091:K1098)</f>
        <v>0</v>
      </c>
      <c r="L1099" s="161"/>
    </row>
    <row r="1100" spans="1:12" x14ac:dyDescent="0.25">
      <c r="A1100" s="4">
        <v>45409</v>
      </c>
      <c r="B1100" s="5" t="str">
        <f t="shared" si="516"/>
        <v>S18 - 2024</v>
      </c>
      <c r="C1100" s="5">
        <f t="shared" ref="C1100:C1108" si="519">MONTH(A1100)</f>
        <v>4</v>
      </c>
      <c r="D1100" s="5" t="str">
        <f t="shared" si="514"/>
        <v>T2 - 2024</v>
      </c>
      <c r="E1100" s="5">
        <f>YEAR(A1100)</f>
        <v>2024</v>
      </c>
      <c r="F1100" s="14" t="s">
        <v>2</v>
      </c>
      <c r="G1100" s="79"/>
      <c r="H1100" s="141"/>
      <c r="I1100" s="82"/>
      <c r="J1100" s="148"/>
      <c r="K1100" s="85"/>
      <c r="L1100" s="155"/>
    </row>
    <row r="1101" spans="1:12" x14ac:dyDescent="0.25">
      <c r="A1101" s="6">
        <v>45409</v>
      </c>
      <c r="B1101" s="7" t="str">
        <f t="shared" si="516"/>
        <v>S18 - 2024</v>
      </c>
      <c r="C1101" s="7">
        <f t="shared" si="519"/>
        <v>4</v>
      </c>
      <c r="D1101" s="7" t="str">
        <f t="shared" si="514"/>
        <v>T2 - 2024</v>
      </c>
      <c r="E1101" s="7">
        <f t="shared" ref="E1101:E1108" si="520">YEAR(A1101)</f>
        <v>2024</v>
      </c>
      <c r="F1101" s="19" t="s">
        <v>3</v>
      </c>
      <c r="G1101" s="74"/>
      <c r="H1101" s="142"/>
      <c r="I1101" s="75"/>
      <c r="J1101" s="149"/>
      <c r="K1101" s="86"/>
      <c r="L1101" s="156"/>
    </row>
    <row r="1102" spans="1:12" x14ac:dyDescent="0.25">
      <c r="A1102" s="6">
        <v>45409</v>
      </c>
      <c r="B1102" s="7" t="str">
        <f t="shared" si="516"/>
        <v>S18 - 2024</v>
      </c>
      <c r="C1102" s="7">
        <f t="shared" si="519"/>
        <v>4</v>
      </c>
      <c r="D1102" s="7" t="str">
        <f t="shared" si="514"/>
        <v>T2 - 2024</v>
      </c>
      <c r="E1102" s="7">
        <f t="shared" si="520"/>
        <v>2024</v>
      </c>
      <c r="F1102" s="128" t="s">
        <v>7</v>
      </c>
      <c r="G1102" s="130"/>
      <c r="H1102" s="143"/>
      <c r="I1102" s="131"/>
      <c r="J1102" s="150"/>
      <c r="K1102" s="132"/>
      <c r="L1102" s="157"/>
    </row>
    <row r="1103" spans="1:12" x14ac:dyDescent="0.25">
      <c r="A1103" s="6">
        <v>45409</v>
      </c>
      <c r="B1103" s="7" t="str">
        <f t="shared" si="516"/>
        <v>S18 - 2024</v>
      </c>
      <c r="C1103" s="7">
        <f t="shared" si="519"/>
        <v>4</v>
      </c>
      <c r="D1103" s="7" t="str">
        <f t="shared" si="514"/>
        <v>T2 - 2024</v>
      </c>
      <c r="E1103" s="7">
        <f t="shared" si="520"/>
        <v>2024</v>
      </c>
      <c r="F1103" s="129" t="s">
        <v>8</v>
      </c>
      <c r="G1103" s="133"/>
      <c r="H1103" s="144"/>
      <c r="I1103" s="134"/>
      <c r="J1103" s="151"/>
      <c r="K1103" s="135"/>
      <c r="L1103" s="158"/>
    </row>
    <row r="1104" spans="1:12" x14ac:dyDescent="0.25">
      <c r="A1104" s="6">
        <v>45409</v>
      </c>
      <c r="B1104" s="7" t="str">
        <f t="shared" si="516"/>
        <v>S18 - 2024</v>
      </c>
      <c r="C1104" s="7">
        <f t="shared" si="519"/>
        <v>4</v>
      </c>
      <c r="D1104" s="7" t="str">
        <f t="shared" si="514"/>
        <v>T2 - 2024</v>
      </c>
      <c r="E1104" s="7">
        <f t="shared" si="520"/>
        <v>2024</v>
      </c>
      <c r="F1104" s="21" t="s">
        <v>4</v>
      </c>
      <c r="G1104" s="76"/>
      <c r="H1104" s="145"/>
      <c r="I1104" s="77"/>
      <c r="J1104" s="152"/>
      <c r="K1104" s="87"/>
      <c r="L1104" s="159"/>
    </row>
    <row r="1105" spans="1:12" x14ac:dyDescent="0.25">
      <c r="A1105" s="6">
        <v>45409</v>
      </c>
      <c r="B1105" s="7" t="str">
        <f t="shared" si="516"/>
        <v>S18 - 2024</v>
      </c>
      <c r="C1105" s="7">
        <f t="shared" si="519"/>
        <v>4</v>
      </c>
      <c r="D1105" s="7" t="str">
        <f t="shared" si="514"/>
        <v>T2 - 2024</v>
      </c>
      <c r="E1105" s="7">
        <f t="shared" si="520"/>
        <v>2024</v>
      </c>
      <c r="F1105" s="8" t="s">
        <v>5</v>
      </c>
      <c r="G1105" s="72"/>
      <c r="H1105" s="146"/>
      <c r="I1105" s="73"/>
      <c r="J1105" s="153"/>
      <c r="K1105" s="88"/>
      <c r="L1105" s="160"/>
    </row>
    <row r="1106" spans="1:12" x14ac:dyDescent="0.25">
      <c r="A1106" s="6">
        <v>45409</v>
      </c>
      <c r="B1106" s="7" t="str">
        <f t="shared" si="516"/>
        <v>S18 - 2024</v>
      </c>
      <c r="C1106" s="7">
        <f t="shared" si="519"/>
        <v>4</v>
      </c>
      <c r="D1106" s="7" t="str">
        <f t="shared" si="514"/>
        <v>T2 - 2024</v>
      </c>
      <c r="E1106" s="7">
        <f t="shared" si="520"/>
        <v>2024</v>
      </c>
      <c r="F1106" s="8" t="s">
        <v>6</v>
      </c>
      <c r="G1106" s="72"/>
      <c r="H1106" s="146"/>
      <c r="I1106" s="73"/>
      <c r="J1106" s="153"/>
      <c r="K1106" s="88"/>
      <c r="L1106" s="160"/>
    </row>
    <row r="1107" spans="1:12" x14ac:dyDescent="0.25">
      <c r="A1107" s="6">
        <v>45409</v>
      </c>
      <c r="B1107" s="7" t="str">
        <f t="shared" si="516"/>
        <v>S18 - 2024</v>
      </c>
      <c r="C1107" s="7">
        <f t="shared" si="519"/>
        <v>4</v>
      </c>
      <c r="D1107" s="7" t="str">
        <f t="shared" si="514"/>
        <v>T2 - 2024</v>
      </c>
      <c r="E1107" s="7">
        <f t="shared" si="520"/>
        <v>2024</v>
      </c>
      <c r="F1107" s="8" t="s">
        <v>1</v>
      </c>
      <c r="G1107" s="72"/>
      <c r="H1107" s="146"/>
      <c r="I1107" s="73"/>
      <c r="J1107" s="153"/>
      <c r="K1107" s="88"/>
      <c r="L1107" s="160"/>
    </row>
    <row r="1108" spans="1:12" x14ac:dyDescent="0.25">
      <c r="A1108" s="9">
        <v>45409</v>
      </c>
      <c r="B1108" s="10" t="str">
        <f t="shared" si="516"/>
        <v>S18 - 2024</v>
      </c>
      <c r="C1108" s="10">
        <f t="shared" si="519"/>
        <v>4</v>
      </c>
      <c r="D1108" s="10" t="str">
        <f t="shared" si="514"/>
        <v>T2 - 2024</v>
      </c>
      <c r="E1108" s="10">
        <f t="shared" si="520"/>
        <v>2024</v>
      </c>
      <c r="F1108" s="11" t="s">
        <v>14</v>
      </c>
      <c r="G1108" s="80">
        <f>SUM(G1100:G1107)</f>
        <v>0</v>
      </c>
      <c r="H1108" s="147"/>
      <c r="I1108" s="83">
        <f t="shared" ref="I1108" si="521">SUM(I1100:I1107)</f>
        <v>0</v>
      </c>
      <c r="J1108" s="154"/>
      <c r="K1108" s="89">
        <f t="shared" ref="K1108" si="522">SUM(K1100:K1107)</f>
        <v>0</v>
      </c>
      <c r="L1108" s="161"/>
    </row>
    <row r="1109" spans="1:12" x14ac:dyDescent="0.25">
      <c r="A1109" s="4">
        <v>45410</v>
      </c>
      <c r="B1109" s="5" t="str">
        <f t="shared" si="516"/>
        <v>S18 - 2024</v>
      </c>
      <c r="C1109" s="5">
        <f t="shared" ref="C1109:C1117" si="523">MONTH(A1109)</f>
        <v>4</v>
      </c>
      <c r="D1109" s="5" t="str">
        <f t="shared" si="514"/>
        <v>T2 - 2024</v>
      </c>
      <c r="E1109" s="5">
        <f>YEAR(A1109)</f>
        <v>2024</v>
      </c>
      <c r="F1109" s="14" t="s">
        <v>2</v>
      </c>
      <c r="G1109" s="79"/>
      <c r="H1109" s="141"/>
      <c r="I1109" s="82"/>
      <c r="J1109" s="148"/>
      <c r="K1109" s="85"/>
      <c r="L1109" s="155"/>
    </row>
    <row r="1110" spans="1:12" x14ac:dyDescent="0.25">
      <c r="A1110" s="6">
        <v>45410</v>
      </c>
      <c r="B1110" s="7" t="str">
        <f t="shared" si="516"/>
        <v>S18 - 2024</v>
      </c>
      <c r="C1110" s="7">
        <f t="shared" si="523"/>
        <v>4</v>
      </c>
      <c r="D1110" s="7" t="str">
        <f t="shared" si="514"/>
        <v>T2 - 2024</v>
      </c>
      <c r="E1110" s="7">
        <f t="shared" ref="E1110:E1117" si="524">YEAR(A1110)</f>
        <v>2024</v>
      </c>
      <c r="F1110" s="19" t="s">
        <v>3</v>
      </c>
      <c r="G1110" s="74"/>
      <c r="H1110" s="142"/>
      <c r="I1110" s="75"/>
      <c r="J1110" s="149"/>
      <c r="K1110" s="86"/>
      <c r="L1110" s="156"/>
    </row>
    <row r="1111" spans="1:12" x14ac:dyDescent="0.25">
      <c r="A1111" s="6">
        <v>45410</v>
      </c>
      <c r="B1111" s="7" t="str">
        <f t="shared" si="516"/>
        <v>S18 - 2024</v>
      </c>
      <c r="C1111" s="7">
        <f t="shared" si="523"/>
        <v>4</v>
      </c>
      <c r="D1111" s="7" t="str">
        <f t="shared" si="514"/>
        <v>T2 - 2024</v>
      </c>
      <c r="E1111" s="7">
        <f t="shared" si="524"/>
        <v>2024</v>
      </c>
      <c r="F1111" s="128" t="s">
        <v>7</v>
      </c>
      <c r="G1111" s="130"/>
      <c r="H1111" s="143"/>
      <c r="I1111" s="131"/>
      <c r="J1111" s="150"/>
      <c r="K1111" s="132"/>
      <c r="L1111" s="157"/>
    </row>
    <row r="1112" spans="1:12" x14ac:dyDescent="0.25">
      <c r="A1112" s="6">
        <v>45410</v>
      </c>
      <c r="B1112" s="7" t="str">
        <f t="shared" si="516"/>
        <v>S18 - 2024</v>
      </c>
      <c r="C1112" s="7">
        <f t="shared" si="523"/>
        <v>4</v>
      </c>
      <c r="D1112" s="7" t="str">
        <f t="shared" si="514"/>
        <v>T2 - 2024</v>
      </c>
      <c r="E1112" s="7">
        <f t="shared" si="524"/>
        <v>2024</v>
      </c>
      <c r="F1112" s="129" t="s">
        <v>8</v>
      </c>
      <c r="G1112" s="133"/>
      <c r="H1112" s="144"/>
      <c r="I1112" s="134"/>
      <c r="J1112" s="151"/>
      <c r="K1112" s="135"/>
      <c r="L1112" s="158"/>
    </row>
    <row r="1113" spans="1:12" x14ac:dyDescent="0.25">
      <c r="A1113" s="6">
        <v>45410</v>
      </c>
      <c r="B1113" s="7" t="str">
        <f t="shared" si="516"/>
        <v>S18 - 2024</v>
      </c>
      <c r="C1113" s="7">
        <f t="shared" si="523"/>
        <v>4</v>
      </c>
      <c r="D1113" s="7" t="str">
        <f t="shared" si="514"/>
        <v>T2 - 2024</v>
      </c>
      <c r="E1113" s="7">
        <f t="shared" si="524"/>
        <v>2024</v>
      </c>
      <c r="F1113" s="21" t="s">
        <v>4</v>
      </c>
      <c r="G1113" s="76"/>
      <c r="H1113" s="145"/>
      <c r="I1113" s="77"/>
      <c r="J1113" s="152"/>
      <c r="K1113" s="87"/>
      <c r="L1113" s="159"/>
    </row>
    <row r="1114" spans="1:12" x14ac:dyDescent="0.25">
      <c r="A1114" s="6">
        <v>45410</v>
      </c>
      <c r="B1114" s="7" t="str">
        <f t="shared" si="516"/>
        <v>S18 - 2024</v>
      </c>
      <c r="C1114" s="7">
        <f t="shared" si="523"/>
        <v>4</v>
      </c>
      <c r="D1114" s="7" t="str">
        <f t="shared" si="514"/>
        <v>T2 - 2024</v>
      </c>
      <c r="E1114" s="7">
        <f t="shared" si="524"/>
        <v>2024</v>
      </c>
      <c r="F1114" s="8" t="s">
        <v>5</v>
      </c>
      <c r="G1114" s="72"/>
      <c r="H1114" s="146"/>
      <c r="I1114" s="73"/>
      <c r="J1114" s="153"/>
      <c r="K1114" s="88"/>
      <c r="L1114" s="160"/>
    </row>
    <row r="1115" spans="1:12" x14ac:dyDescent="0.25">
      <c r="A1115" s="6">
        <v>45410</v>
      </c>
      <c r="B1115" s="7" t="str">
        <f t="shared" si="516"/>
        <v>S18 - 2024</v>
      </c>
      <c r="C1115" s="7">
        <f t="shared" si="523"/>
        <v>4</v>
      </c>
      <c r="D1115" s="7" t="str">
        <f t="shared" si="514"/>
        <v>T2 - 2024</v>
      </c>
      <c r="E1115" s="7">
        <f t="shared" si="524"/>
        <v>2024</v>
      </c>
      <c r="F1115" s="8" t="s">
        <v>6</v>
      </c>
      <c r="G1115" s="72"/>
      <c r="H1115" s="146"/>
      <c r="I1115" s="73"/>
      <c r="J1115" s="153"/>
      <c r="K1115" s="88"/>
      <c r="L1115" s="160"/>
    </row>
    <row r="1116" spans="1:12" x14ac:dyDescent="0.25">
      <c r="A1116" s="6">
        <v>45410</v>
      </c>
      <c r="B1116" s="7" t="str">
        <f t="shared" si="516"/>
        <v>S18 - 2024</v>
      </c>
      <c r="C1116" s="7">
        <f t="shared" si="523"/>
        <v>4</v>
      </c>
      <c r="D1116" s="7" t="str">
        <f t="shared" si="514"/>
        <v>T2 - 2024</v>
      </c>
      <c r="E1116" s="7">
        <f t="shared" si="524"/>
        <v>2024</v>
      </c>
      <c r="F1116" s="8" t="s">
        <v>1</v>
      </c>
      <c r="G1116" s="72"/>
      <c r="H1116" s="146"/>
      <c r="I1116" s="73"/>
      <c r="J1116" s="153"/>
      <c r="K1116" s="88"/>
      <c r="L1116" s="160"/>
    </row>
    <row r="1117" spans="1:12" x14ac:dyDescent="0.25">
      <c r="A1117" s="9">
        <v>45410</v>
      </c>
      <c r="B1117" s="10" t="str">
        <f t="shared" si="516"/>
        <v>S18 - 2024</v>
      </c>
      <c r="C1117" s="10">
        <f t="shared" si="523"/>
        <v>4</v>
      </c>
      <c r="D1117" s="10" t="str">
        <f t="shared" si="514"/>
        <v>T2 - 2024</v>
      </c>
      <c r="E1117" s="10">
        <f t="shared" si="524"/>
        <v>2024</v>
      </c>
      <c r="F1117" s="11" t="s">
        <v>14</v>
      </c>
      <c r="G1117" s="80">
        <f>SUM(G1109:G1116)</f>
        <v>0</v>
      </c>
      <c r="H1117" s="147"/>
      <c r="I1117" s="83">
        <f t="shared" ref="I1117" si="525">SUM(I1109:I1116)</f>
        <v>0</v>
      </c>
      <c r="J1117" s="154"/>
      <c r="K1117" s="89">
        <f t="shared" ref="K1117" si="526">SUM(K1109:K1116)</f>
        <v>0</v>
      </c>
      <c r="L1117" s="161"/>
    </row>
    <row r="1118" spans="1:12" x14ac:dyDescent="0.25">
      <c r="A1118" s="4">
        <v>45411</v>
      </c>
      <c r="B1118" s="5" t="str">
        <f t="shared" si="516"/>
        <v>S18 - 2024</v>
      </c>
      <c r="C1118" s="5">
        <f t="shared" ref="C1118:C1126" si="527">MONTH(A1118)</f>
        <v>4</v>
      </c>
      <c r="D1118" s="5" t="str">
        <f t="shared" si="514"/>
        <v>T2 - 2024</v>
      </c>
      <c r="E1118" s="5">
        <f>YEAR(A1118)</f>
        <v>2024</v>
      </c>
      <c r="F1118" s="14" t="s">
        <v>2</v>
      </c>
      <c r="G1118" s="79"/>
      <c r="H1118" s="141"/>
      <c r="I1118" s="82"/>
      <c r="J1118" s="148"/>
      <c r="K1118" s="85"/>
      <c r="L1118" s="155"/>
    </row>
    <row r="1119" spans="1:12" x14ac:dyDescent="0.25">
      <c r="A1119" s="6">
        <v>45411</v>
      </c>
      <c r="B1119" s="7" t="str">
        <f t="shared" si="516"/>
        <v>S18 - 2024</v>
      </c>
      <c r="C1119" s="7">
        <f t="shared" si="527"/>
        <v>4</v>
      </c>
      <c r="D1119" s="7" t="str">
        <f t="shared" si="514"/>
        <v>T2 - 2024</v>
      </c>
      <c r="E1119" s="7">
        <f t="shared" ref="E1119:E1126" si="528">YEAR(A1119)</f>
        <v>2024</v>
      </c>
      <c r="F1119" s="19" t="s">
        <v>3</v>
      </c>
      <c r="G1119" s="74"/>
      <c r="H1119" s="142"/>
      <c r="I1119" s="75"/>
      <c r="J1119" s="149"/>
      <c r="K1119" s="86"/>
      <c r="L1119" s="156"/>
    </row>
    <row r="1120" spans="1:12" x14ac:dyDescent="0.25">
      <c r="A1120" s="6">
        <v>45411</v>
      </c>
      <c r="B1120" s="7" t="str">
        <f t="shared" si="516"/>
        <v>S18 - 2024</v>
      </c>
      <c r="C1120" s="7">
        <f t="shared" si="527"/>
        <v>4</v>
      </c>
      <c r="D1120" s="7" t="str">
        <f t="shared" si="514"/>
        <v>T2 - 2024</v>
      </c>
      <c r="E1120" s="7">
        <f t="shared" si="528"/>
        <v>2024</v>
      </c>
      <c r="F1120" s="128" t="s">
        <v>7</v>
      </c>
      <c r="G1120" s="130"/>
      <c r="H1120" s="143"/>
      <c r="I1120" s="131"/>
      <c r="J1120" s="150"/>
      <c r="K1120" s="132"/>
      <c r="L1120" s="157"/>
    </row>
    <row r="1121" spans="1:12" x14ac:dyDescent="0.25">
      <c r="A1121" s="6">
        <v>45411</v>
      </c>
      <c r="B1121" s="7" t="str">
        <f t="shared" si="516"/>
        <v>S18 - 2024</v>
      </c>
      <c r="C1121" s="7">
        <f t="shared" si="527"/>
        <v>4</v>
      </c>
      <c r="D1121" s="7" t="str">
        <f t="shared" si="514"/>
        <v>T2 - 2024</v>
      </c>
      <c r="E1121" s="7">
        <f t="shared" si="528"/>
        <v>2024</v>
      </c>
      <c r="F1121" s="129" t="s">
        <v>8</v>
      </c>
      <c r="G1121" s="133"/>
      <c r="H1121" s="144"/>
      <c r="I1121" s="134"/>
      <c r="J1121" s="151"/>
      <c r="K1121" s="135"/>
      <c r="L1121" s="158"/>
    </row>
    <row r="1122" spans="1:12" x14ac:dyDescent="0.25">
      <c r="A1122" s="6">
        <v>45411</v>
      </c>
      <c r="B1122" s="7" t="str">
        <f t="shared" si="516"/>
        <v>S18 - 2024</v>
      </c>
      <c r="C1122" s="7">
        <f t="shared" si="527"/>
        <v>4</v>
      </c>
      <c r="D1122" s="7" t="str">
        <f t="shared" si="514"/>
        <v>T2 - 2024</v>
      </c>
      <c r="E1122" s="7">
        <f t="shared" si="528"/>
        <v>2024</v>
      </c>
      <c r="F1122" s="21" t="s">
        <v>4</v>
      </c>
      <c r="G1122" s="76"/>
      <c r="H1122" s="145"/>
      <c r="I1122" s="77"/>
      <c r="J1122" s="152"/>
      <c r="K1122" s="87"/>
      <c r="L1122" s="159"/>
    </row>
    <row r="1123" spans="1:12" x14ac:dyDescent="0.25">
      <c r="A1123" s="6">
        <v>45411</v>
      </c>
      <c r="B1123" s="7" t="str">
        <f t="shared" si="516"/>
        <v>S18 - 2024</v>
      </c>
      <c r="C1123" s="7">
        <f t="shared" si="527"/>
        <v>4</v>
      </c>
      <c r="D1123" s="7" t="str">
        <f t="shared" si="514"/>
        <v>T2 - 2024</v>
      </c>
      <c r="E1123" s="7">
        <f t="shared" si="528"/>
        <v>2024</v>
      </c>
      <c r="F1123" s="8" t="s">
        <v>5</v>
      </c>
      <c r="G1123" s="72"/>
      <c r="H1123" s="146"/>
      <c r="I1123" s="73"/>
      <c r="J1123" s="153"/>
      <c r="K1123" s="88"/>
      <c r="L1123" s="160"/>
    </row>
    <row r="1124" spans="1:12" x14ac:dyDescent="0.25">
      <c r="A1124" s="6">
        <v>45411</v>
      </c>
      <c r="B1124" s="7" t="str">
        <f t="shared" si="516"/>
        <v>S18 - 2024</v>
      </c>
      <c r="C1124" s="7">
        <f t="shared" si="527"/>
        <v>4</v>
      </c>
      <c r="D1124" s="7" t="str">
        <f t="shared" si="514"/>
        <v>T2 - 2024</v>
      </c>
      <c r="E1124" s="7">
        <f t="shared" si="528"/>
        <v>2024</v>
      </c>
      <c r="F1124" s="8" t="s">
        <v>6</v>
      </c>
      <c r="G1124" s="72"/>
      <c r="H1124" s="146"/>
      <c r="I1124" s="73"/>
      <c r="J1124" s="153"/>
      <c r="K1124" s="88"/>
      <c r="L1124" s="160"/>
    </row>
    <row r="1125" spans="1:12" x14ac:dyDescent="0.25">
      <c r="A1125" s="6">
        <v>45411</v>
      </c>
      <c r="B1125" s="7" t="str">
        <f t="shared" si="516"/>
        <v>S18 - 2024</v>
      </c>
      <c r="C1125" s="7">
        <f t="shared" si="527"/>
        <v>4</v>
      </c>
      <c r="D1125" s="7" t="str">
        <f t="shared" si="514"/>
        <v>T2 - 2024</v>
      </c>
      <c r="E1125" s="7">
        <f t="shared" si="528"/>
        <v>2024</v>
      </c>
      <c r="F1125" s="8" t="s">
        <v>1</v>
      </c>
      <c r="G1125" s="72"/>
      <c r="H1125" s="146"/>
      <c r="I1125" s="73"/>
      <c r="J1125" s="153"/>
      <c r="K1125" s="88"/>
      <c r="L1125" s="160"/>
    </row>
    <row r="1126" spans="1:12" x14ac:dyDescent="0.25">
      <c r="A1126" s="9">
        <v>45411</v>
      </c>
      <c r="B1126" s="10" t="str">
        <f t="shared" si="516"/>
        <v>S18 - 2024</v>
      </c>
      <c r="C1126" s="10">
        <f t="shared" si="527"/>
        <v>4</v>
      </c>
      <c r="D1126" s="10" t="str">
        <f t="shared" si="514"/>
        <v>T2 - 2024</v>
      </c>
      <c r="E1126" s="10">
        <f t="shared" si="528"/>
        <v>2024</v>
      </c>
      <c r="F1126" s="11" t="s">
        <v>14</v>
      </c>
      <c r="G1126" s="80">
        <f>SUM(G1118:G1125)</f>
        <v>0</v>
      </c>
      <c r="H1126" s="147"/>
      <c r="I1126" s="83">
        <f t="shared" ref="I1126" si="529">SUM(I1118:I1125)</f>
        <v>0</v>
      </c>
      <c r="J1126" s="154"/>
      <c r="K1126" s="89">
        <f t="shared" ref="K1126" si="530">SUM(K1118:K1125)</f>
        <v>0</v>
      </c>
      <c r="L1126" s="161"/>
    </row>
    <row r="1127" spans="1:12" x14ac:dyDescent="0.25">
      <c r="A1127" s="4">
        <v>45412</v>
      </c>
      <c r="B1127" s="5" t="str">
        <f t="shared" si="516"/>
        <v>S18 - 2024</v>
      </c>
      <c r="C1127" s="5">
        <f t="shared" ref="C1127:C1135" si="531">MONTH(A1127)</f>
        <v>4</v>
      </c>
      <c r="D1127" s="5" t="str">
        <f t="shared" si="514"/>
        <v>T2 - 2024</v>
      </c>
      <c r="E1127" s="5">
        <f>YEAR(A1127)</f>
        <v>2024</v>
      </c>
      <c r="F1127" s="14" t="s">
        <v>2</v>
      </c>
      <c r="G1127" s="79"/>
      <c r="H1127" s="141"/>
      <c r="I1127" s="82"/>
      <c r="J1127" s="148"/>
      <c r="K1127" s="85"/>
      <c r="L1127" s="155"/>
    </row>
    <row r="1128" spans="1:12" x14ac:dyDescent="0.25">
      <c r="A1128" s="6">
        <v>45412</v>
      </c>
      <c r="B1128" s="7" t="str">
        <f t="shared" si="516"/>
        <v>S18 - 2024</v>
      </c>
      <c r="C1128" s="7">
        <f t="shared" si="531"/>
        <v>4</v>
      </c>
      <c r="D1128" s="7" t="str">
        <f t="shared" si="514"/>
        <v>T2 - 2024</v>
      </c>
      <c r="E1128" s="7">
        <f t="shared" ref="E1128:E1135" si="532">YEAR(A1128)</f>
        <v>2024</v>
      </c>
      <c r="F1128" s="19" t="s">
        <v>3</v>
      </c>
      <c r="G1128" s="74"/>
      <c r="H1128" s="142"/>
      <c r="I1128" s="75"/>
      <c r="J1128" s="149"/>
      <c r="K1128" s="86"/>
      <c r="L1128" s="156"/>
    </row>
    <row r="1129" spans="1:12" x14ac:dyDescent="0.25">
      <c r="A1129" s="6">
        <v>45412</v>
      </c>
      <c r="B1129" s="7" t="str">
        <f t="shared" si="516"/>
        <v>S18 - 2024</v>
      </c>
      <c r="C1129" s="7">
        <f t="shared" si="531"/>
        <v>4</v>
      </c>
      <c r="D1129" s="7" t="str">
        <f t="shared" si="514"/>
        <v>T2 - 2024</v>
      </c>
      <c r="E1129" s="7">
        <f t="shared" si="532"/>
        <v>2024</v>
      </c>
      <c r="F1129" s="128" t="s">
        <v>7</v>
      </c>
      <c r="G1129" s="130"/>
      <c r="H1129" s="143"/>
      <c r="I1129" s="131"/>
      <c r="J1129" s="150"/>
      <c r="K1129" s="132"/>
      <c r="L1129" s="157"/>
    </row>
    <row r="1130" spans="1:12" x14ac:dyDescent="0.25">
      <c r="A1130" s="6">
        <v>45412</v>
      </c>
      <c r="B1130" s="7" t="str">
        <f t="shared" si="516"/>
        <v>S18 - 2024</v>
      </c>
      <c r="C1130" s="7">
        <f t="shared" si="531"/>
        <v>4</v>
      </c>
      <c r="D1130" s="7" t="str">
        <f t="shared" si="514"/>
        <v>T2 - 2024</v>
      </c>
      <c r="E1130" s="7">
        <f t="shared" si="532"/>
        <v>2024</v>
      </c>
      <c r="F1130" s="129" t="s">
        <v>8</v>
      </c>
      <c r="G1130" s="133"/>
      <c r="H1130" s="144"/>
      <c r="I1130" s="134"/>
      <c r="J1130" s="151"/>
      <c r="K1130" s="135"/>
      <c r="L1130" s="158"/>
    </row>
    <row r="1131" spans="1:12" x14ac:dyDescent="0.25">
      <c r="A1131" s="6">
        <v>45412</v>
      </c>
      <c r="B1131" s="7" t="str">
        <f t="shared" si="516"/>
        <v>S18 - 2024</v>
      </c>
      <c r="C1131" s="7">
        <f t="shared" si="531"/>
        <v>4</v>
      </c>
      <c r="D1131" s="7" t="str">
        <f t="shared" si="514"/>
        <v>T2 - 2024</v>
      </c>
      <c r="E1131" s="7">
        <f t="shared" si="532"/>
        <v>2024</v>
      </c>
      <c r="F1131" s="21" t="s">
        <v>4</v>
      </c>
      <c r="G1131" s="76"/>
      <c r="H1131" s="145"/>
      <c r="I1131" s="77"/>
      <c r="J1131" s="152"/>
      <c r="K1131" s="87"/>
      <c r="L1131" s="159"/>
    </row>
    <row r="1132" spans="1:12" x14ac:dyDescent="0.25">
      <c r="A1132" s="6">
        <v>45412</v>
      </c>
      <c r="B1132" s="7" t="str">
        <f t="shared" si="516"/>
        <v>S18 - 2024</v>
      </c>
      <c r="C1132" s="7">
        <f t="shared" si="531"/>
        <v>4</v>
      </c>
      <c r="D1132" s="7" t="str">
        <f t="shared" si="514"/>
        <v>T2 - 2024</v>
      </c>
      <c r="E1132" s="7">
        <f t="shared" si="532"/>
        <v>2024</v>
      </c>
      <c r="F1132" s="8" t="s">
        <v>5</v>
      </c>
      <c r="G1132" s="72"/>
      <c r="H1132" s="146"/>
      <c r="I1132" s="73"/>
      <c r="J1132" s="153"/>
      <c r="K1132" s="88"/>
      <c r="L1132" s="160"/>
    </row>
    <row r="1133" spans="1:12" x14ac:dyDescent="0.25">
      <c r="A1133" s="6">
        <v>45412</v>
      </c>
      <c r="B1133" s="7" t="str">
        <f t="shared" si="516"/>
        <v>S18 - 2024</v>
      </c>
      <c r="C1133" s="7">
        <f t="shared" si="531"/>
        <v>4</v>
      </c>
      <c r="D1133" s="7" t="str">
        <f t="shared" si="514"/>
        <v>T2 - 2024</v>
      </c>
      <c r="E1133" s="7">
        <f t="shared" si="532"/>
        <v>2024</v>
      </c>
      <c r="F1133" s="8" t="s">
        <v>6</v>
      </c>
      <c r="G1133" s="72"/>
      <c r="H1133" s="146"/>
      <c r="I1133" s="73"/>
      <c r="J1133" s="153"/>
      <c r="K1133" s="88"/>
      <c r="L1133" s="160"/>
    </row>
    <row r="1134" spans="1:12" x14ac:dyDescent="0.25">
      <c r="A1134" s="6">
        <v>45412</v>
      </c>
      <c r="B1134" s="7" t="str">
        <f t="shared" si="516"/>
        <v>S18 - 2024</v>
      </c>
      <c r="C1134" s="7">
        <f t="shared" si="531"/>
        <v>4</v>
      </c>
      <c r="D1134" s="7" t="str">
        <f t="shared" si="514"/>
        <v>T2 - 2024</v>
      </c>
      <c r="E1134" s="7">
        <f t="shared" si="532"/>
        <v>2024</v>
      </c>
      <c r="F1134" s="8" t="s">
        <v>1</v>
      </c>
      <c r="G1134" s="72"/>
      <c r="H1134" s="146"/>
      <c r="I1134" s="73"/>
      <c r="J1134" s="153"/>
      <c r="K1134" s="88"/>
      <c r="L1134" s="160"/>
    </row>
    <row r="1135" spans="1:12" x14ac:dyDescent="0.25">
      <c r="A1135" s="9">
        <v>45412</v>
      </c>
      <c r="B1135" s="10" t="str">
        <f t="shared" si="516"/>
        <v>S18 - 2024</v>
      </c>
      <c r="C1135" s="10">
        <f t="shared" si="531"/>
        <v>4</v>
      </c>
      <c r="D1135" s="10" t="str">
        <f t="shared" si="514"/>
        <v>T2 - 2024</v>
      </c>
      <c r="E1135" s="10">
        <f t="shared" si="532"/>
        <v>2024</v>
      </c>
      <c r="F1135" s="11" t="s">
        <v>14</v>
      </c>
      <c r="G1135" s="80">
        <f>SUM(G1127:G1134)</f>
        <v>0</v>
      </c>
      <c r="H1135" s="147"/>
      <c r="I1135" s="83">
        <f t="shared" ref="I1135" si="533">SUM(I1127:I1134)</f>
        <v>0</v>
      </c>
      <c r="J1135" s="154"/>
      <c r="K1135" s="89">
        <f t="shared" ref="K1135" si="534">SUM(K1127:K1134)</f>
        <v>0</v>
      </c>
      <c r="L1135" s="161"/>
    </row>
    <row r="1136" spans="1:12" x14ac:dyDescent="0.25">
      <c r="A1136" s="4">
        <v>45413</v>
      </c>
      <c r="B1136" s="5" t="str">
        <f t="shared" si="516"/>
        <v>S19 - 2024</v>
      </c>
      <c r="C1136" s="5">
        <f t="shared" ref="C1136:C1144" si="535">MONTH(A1136)</f>
        <v>5</v>
      </c>
      <c r="D1136" s="5" t="str">
        <f t="shared" si="514"/>
        <v>T2 - 2024</v>
      </c>
      <c r="E1136" s="5">
        <f>YEAR(A1136)</f>
        <v>2024</v>
      </c>
      <c r="F1136" s="14" t="s">
        <v>2</v>
      </c>
      <c r="G1136" s="79">
        <v>1852</v>
      </c>
      <c r="H1136" s="141"/>
      <c r="I1136" s="82">
        <v>2330</v>
      </c>
      <c r="J1136" s="148"/>
      <c r="K1136" s="85">
        <v>1749</v>
      </c>
      <c r="L1136" s="155"/>
    </row>
    <row r="1137" spans="1:12" x14ac:dyDescent="0.25">
      <c r="A1137" s="6">
        <v>45413</v>
      </c>
      <c r="B1137" s="7" t="str">
        <f t="shared" si="516"/>
        <v>S19 - 2024</v>
      </c>
      <c r="C1137" s="7">
        <f t="shared" si="535"/>
        <v>5</v>
      </c>
      <c r="D1137" s="7" t="str">
        <f t="shared" si="514"/>
        <v>T2 - 2024</v>
      </c>
      <c r="E1137" s="7">
        <f t="shared" ref="E1137:E1144" si="536">YEAR(A1137)</f>
        <v>2024</v>
      </c>
      <c r="F1137" s="19" t="s">
        <v>3</v>
      </c>
      <c r="G1137" s="74">
        <f>4169+128</f>
        <v>4297</v>
      </c>
      <c r="H1137" s="142"/>
      <c r="I1137" s="75">
        <v>4269</v>
      </c>
      <c r="J1137" s="149"/>
      <c r="K1137" s="86">
        <v>4466</v>
      </c>
      <c r="L1137" s="156"/>
    </row>
    <row r="1138" spans="1:12" x14ac:dyDescent="0.25">
      <c r="A1138" s="6">
        <v>45413</v>
      </c>
      <c r="B1138" s="7" t="str">
        <f t="shared" si="516"/>
        <v>S19 - 2024</v>
      </c>
      <c r="C1138" s="7">
        <f t="shared" si="535"/>
        <v>5</v>
      </c>
      <c r="D1138" s="7" t="str">
        <f t="shared" si="514"/>
        <v>T2 - 2024</v>
      </c>
      <c r="E1138" s="7">
        <f t="shared" si="536"/>
        <v>2024</v>
      </c>
      <c r="F1138" s="128" t="s">
        <v>7</v>
      </c>
      <c r="G1138" s="130">
        <v>611</v>
      </c>
      <c r="H1138" s="143"/>
      <c r="I1138" s="131">
        <v>360</v>
      </c>
      <c r="J1138" s="150"/>
      <c r="K1138" s="132">
        <v>30</v>
      </c>
      <c r="L1138" s="157"/>
    </row>
    <row r="1139" spans="1:12" x14ac:dyDescent="0.25">
      <c r="A1139" s="6">
        <v>45413</v>
      </c>
      <c r="B1139" s="7" t="str">
        <f t="shared" si="516"/>
        <v>S19 - 2024</v>
      </c>
      <c r="C1139" s="7">
        <f t="shared" si="535"/>
        <v>5</v>
      </c>
      <c r="D1139" s="7" t="str">
        <f t="shared" si="514"/>
        <v>T2 - 2024</v>
      </c>
      <c r="E1139" s="7">
        <f t="shared" si="536"/>
        <v>2024</v>
      </c>
      <c r="F1139" s="129" t="s">
        <v>8</v>
      </c>
      <c r="G1139" s="133">
        <v>802</v>
      </c>
      <c r="H1139" s="144"/>
      <c r="I1139" s="134">
        <v>1155</v>
      </c>
      <c r="J1139" s="151"/>
      <c r="K1139" s="135"/>
      <c r="L1139" s="158"/>
    </row>
    <row r="1140" spans="1:12" x14ac:dyDescent="0.25">
      <c r="A1140" s="6">
        <v>45413</v>
      </c>
      <c r="B1140" s="7" t="str">
        <f t="shared" si="516"/>
        <v>S19 - 2024</v>
      </c>
      <c r="C1140" s="7">
        <f t="shared" si="535"/>
        <v>5</v>
      </c>
      <c r="D1140" s="7" t="str">
        <f t="shared" si="514"/>
        <v>T2 - 2024</v>
      </c>
      <c r="E1140" s="7">
        <f t="shared" si="536"/>
        <v>2024</v>
      </c>
      <c r="F1140" s="21" t="s">
        <v>4</v>
      </c>
      <c r="G1140" s="76"/>
      <c r="H1140" s="145"/>
      <c r="I1140" s="77"/>
      <c r="J1140" s="152"/>
      <c r="K1140" s="87"/>
      <c r="L1140" s="159"/>
    </row>
    <row r="1141" spans="1:12" x14ac:dyDescent="0.25">
      <c r="A1141" s="6">
        <v>45413</v>
      </c>
      <c r="B1141" s="7" t="str">
        <f t="shared" si="516"/>
        <v>S19 - 2024</v>
      </c>
      <c r="C1141" s="7">
        <f t="shared" si="535"/>
        <v>5</v>
      </c>
      <c r="D1141" s="7" t="str">
        <f t="shared" si="514"/>
        <v>T2 - 2024</v>
      </c>
      <c r="E1141" s="7">
        <f t="shared" si="536"/>
        <v>2024</v>
      </c>
      <c r="F1141" s="8" t="s">
        <v>5</v>
      </c>
      <c r="G1141" s="72">
        <v>764</v>
      </c>
      <c r="H1141" s="146"/>
      <c r="I1141" s="73">
        <v>1556</v>
      </c>
      <c r="J1141" s="153"/>
      <c r="K1141" s="88">
        <v>1020</v>
      </c>
      <c r="L1141" s="160"/>
    </row>
    <row r="1142" spans="1:12" x14ac:dyDescent="0.25">
      <c r="A1142" s="6">
        <v>45413</v>
      </c>
      <c r="B1142" s="7" t="str">
        <f t="shared" si="516"/>
        <v>S19 - 2024</v>
      </c>
      <c r="C1142" s="7">
        <f t="shared" si="535"/>
        <v>5</v>
      </c>
      <c r="D1142" s="7" t="str">
        <f t="shared" si="514"/>
        <v>T2 - 2024</v>
      </c>
      <c r="E1142" s="7">
        <f t="shared" si="536"/>
        <v>2024</v>
      </c>
      <c r="F1142" s="8" t="s">
        <v>6</v>
      </c>
      <c r="G1142" s="72">
        <f>16977-14400</f>
        <v>2577</v>
      </c>
      <c r="H1142" s="146"/>
      <c r="I1142" s="73">
        <f>17104-14400</f>
        <v>2704</v>
      </c>
      <c r="J1142" s="153"/>
      <c r="K1142" s="88">
        <f>18247-14400</f>
        <v>3847</v>
      </c>
      <c r="L1142" s="160"/>
    </row>
    <row r="1143" spans="1:12" x14ac:dyDescent="0.25">
      <c r="A1143" s="6">
        <v>45413</v>
      </c>
      <c r="B1143" s="7" t="str">
        <f t="shared" si="516"/>
        <v>S19 - 2024</v>
      </c>
      <c r="C1143" s="7">
        <f t="shared" si="535"/>
        <v>5</v>
      </c>
      <c r="D1143" s="7" t="str">
        <f t="shared" si="514"/>
        <v>T2 - 2024</v>
      </c>
      <c r="E1143" s="7">
        <f t="shared" si="536"/>
        <v>2024</v>
      </c>
      <c r="F1143" s="8" t="s">
        <v>1</v>
      </c>
      <c r="G1143" s="72">
        <v>19337</v>
      </c>
      <c r="H1143" s="146"/>
      <c r="I1143" s="73">
        <v>17866</v>
      </c>
      <c r="J1143" s="153"/>
      <c r="K1143" s="88">
        <v>19128</v>
      </c>
      <c r="L1143" s="160"/>
    </row>
    <row r="1144" spans="1:12" x14ac:dyDescent="0.25">
      <c r="A1144" s="9">
        <v>45413</v>
      </c>
      <c r="B1144" s="10" t="str">
        <f t="shared" si="516"/>
        <v>S19 - 2024</v>
      </c>
      <c r="C1144" s="10">
        <f t="shared" si="535"/>
        <v>5</v>
      </c>
      <c r="D1144" s="10" t="str">
        <f t="shared" si="514"/>
        <v>T2 - 2024</v>
      </c>
      <c r="E1144" s="10">
        <f t="shared" si="536"/>
        <v>2024</v>
      </c>
      <c r="F1144" s="11" t="s">
        <v>14</v>
      </c>
      <c r="G1144" s="80">
        <f>SUM(G1136:G1143)</f>
        <v>30240</v>
      </c>
      <c r="H1144" s="147"/>
      <c r="I1144" s="83">
        <f t="shared" ref="I1144" si="537">SUM(I1136:I1143)</f>
        <v>30240</v>
      </c>
      <c r="J1144" s="154"/>
      <c r="K1144" s="89">
        <f t="shared" ref="K1144" si="538">SUM(K1136:K1143)</f>
        <v>30240</v>
      </c>
      <c r="L1144" s="161"/>
    </row>
    <row r="1145" spans="1:12" x14ac:dyDescent="0.25">
      <c r="A1145" s="4">
        <v>45414</v>
      </c>
      <c r="B1145" s="5" t="str">
        <f t="shared" si="516"/>
        <v>S19 - 2024</v>
      </c>
      <c r="C1145" s="5">
        <f t="shared" ref="C1145:C1153" si="539">MONTH(A1145)</f>
        <v>5</v>
      </c>
      <c r="D1145" s="5" t="str">
        <f t="shared" si="514"/>
        <v>T2 - 2024</v>
      </c>
      <c r="E1145" s="5">
        <f>YEAR(A1145)</f>
        <v>2024</v>
      </c>
      <c r="F1145" s="14" t="s">
        <v>2</v>
      </c>
      <c r="G1145" s="79"/>
      <c r="H1145" s="141"/>
      <c r="I1145" s="82"/>
      <c r="J1145" s="148"/>
      <c r="K1145" s="85"/>
      <c r="L1145" s="155"/>
    </row>
    <row r="1146" spans="1:12" x14ac:dyDescent="0.25">
      <c r="A1146" s="6">
        <v>45414</v>
      </c>
      <c r="B1146" s="7" t="str">
        <f t="shared" si="516"/>
        <v>S19 - 2024</v>
      </c>
      <c r="C1146" s="7">
        <f t="shared" si="539"/>
        <v>5</v>
      </c>
      <c r="D1146" s="7" t="str">
        <f t="shared" si="514"/>
        <v>T2 - 2024</v>
      </c>
      <c r="E1146" s="7">
        <f t="shared" ref="E1146:E1153" si="540">YEAR(A1146)</f>
        <v>2024</v>
      </c>
      <c r="F1146" s="19" t="s">
        <v>3</v>
      </c>
      <c r="G1146" s="74"/>
      <c r="H1146" s="142"/>
      <c r="I1146" s="75"/>
      <c r="J1146" s="149"/>
      <c r="K1146" s="86"/>
      <c r="L1146" s="156"/>
    </row>
    <row r="1147" spans="1:12" x14ac:dyDescent="0.25">
      <c r="A1147" s="6">
        <v>45414</v>
      </c>
      <c r="B1147" s="7" t="str">
        <f t="shared" si="516"/>
        <v>S19 - 2024</v>
      </c>
      <c r="C1147" s="7">
        <f t="shared" si="539"/>
        <v>5</v>
      </c>
      <c r="D1147" s="7" t="str">
        <f t="shared" si="514"/>
        <v>T2 - 2024</v>
      </c>
      <c r="E1147" s="7">
        <f t="shared" si="540"/>
        <v>2024</v>
      </c>
      <c r="F1147" s="128" t="s">
        <v>7</v>
      </c>
      <c r="G1147" s="130"/>
      <c r="H1147" s="143"/>
      <c r="I1147" s="131"/>
      <c r="J1147" s="150"/>
      <c r="K1147" s="132"/>
      <c r="L1147" s="157"/>
    </row>
    <row r="1148" spans="1:12" x14ac:dyDescent="0.25">
      <c r="A1148" s="6">
        <v>45414</v>
      </c>
      <c r="B1148" s="7" t="str">
        <f t="shared" si="516"/>
        <v>S19 - 2024</v>
      </c>
      <c r="C1148" s="7">
        <f t="shared" si="539"/>
        <v>5</v>
      </c>
      <c r="D1148" s="7" t="str">
        <f t="shared" si="514"/>
        <v>T2 - 2024</v>
      </c>
      <c r="E1148" s="7">
        <f t="shared" si="540"/>
        <v>2024</v>
      </c>
      <c r="F1148" s="129" t="s">
        <v>8</v>
      </c>
      <c r="G1148" s="133"/>
      <c r="H1148" s="144"/>
      <c r="I1148" s="134"/>
      <c r="J1148" s="151"/>
      <c r="K1148" s="135"/>
      <c r="L1148" s="158"/>
    </row>
    <row r="1149" spans="1:12" x14ac:dyDescent="0.25">
      <c r="A1149" s="6">
        <v>45414</v>
      </c>
      <c r="B1149" s="7" t="str">
        <f t="shared" si="516"/>
        <v>S19 - 2024</v>
      </c>
      <c r="C1149" s="7">
        <f t="shared" si="539"/>
        <v>5</v>
      </c>
      <c r="D1149" s="7" t="str">
        <f t="shared" si="514"/>
        <v>T2 - 2024</v>
      </c>
      <c r="E1149" s="7">
        <f t="shared" si="540"/>
        <v>2024</v>
      </c>
      <c r="F1149" s="21" t="s">
        <v>4</v>
      </c>
      <c r="G1149" s="76"/>
      <c r="H1149" s="145"/>
      <c r="I1149" s="77"/>
      <c r="J1149" s="152"/>
      <c r="K1149" s="87"/>
      <c r="L1149" s="159"/>
    </row>
    <row r="1150" spans="1:12" x14ac:dyDescent="0.25">
      <c r="A1150" s="6">
        <v>45414</v>
      </c>
      <c r="B1150" s="7" t="str">
        <f t="shared" si="516"/>
        <v>S19 - 2024</v>
      </c>
      <c r="C1150" s="7">
        <f t="shared" si="539"/>
        <v>5</v>
      </c>
      <c r="D1150" s="7" t="str">
        <f t="shared" si="514"/>
        <v>T2 - 2024</v>
      </c>
      <c r="E1150" s="7">
        <f t="shared" si="540"/>
        <v>2024</v>
      </c>
      <c r="F1150" s="8" t="s">
        <v>5</v>
      </c>
      <c r="G1150" s="72"/>
      <c r="H1150" s="146"/>
      <c r="I1150" s="73"/>
      <c r="J1150" s="153"/>
      <c r="K1150" s="88"/>
      <c r="L1150" s="160"/>
    </row>
    <row r="1151" spans="1:12" x14ac:dyDescent="0.25">
      <c r="A1151" s="6">
        <v>45414</v>
      </c>
      <c r="B1151" s="7" t="str">
        <f t="shared" si="516"/>
        <v>S19 - 2024</v>
      </c>
      <c r="C1151" s="7">
        <f t="shared" si="539"/>
        <v>5</v>
      </c>
      <c r="D1151" s="7" t="str">
        <f t="shared" si="514"/>
        <v>T2 - 2024</v>
      </c>
      <c r="E1151" s="7">
        <f t="shared" si="540"/>
        <v>2024</v>
      </c>
      <c r="F1151" s="8" t="s">
        <v>6</v>
      </c>
      <c r="G1151" s="72"/>
      <c r="H1151" s="146"/>
      <c r="I1151" s="73"/>
      <c r="J1151" s="153"/>
      <c r="K1151" s="88"/>
      <c r="L1151" s="160"/>
    </row>
    <row r="1152" spans="1:12" x14ac:dyDescent="0.25">
      <c r="A1152" s="6">
        <v>45414</v>
      </c>
      <c r="B1152" s="7" t="str">
        <f t="shared" si="516"/>
        <v>S19 - 2024</v>
      </c>
      <c r="C1152" s="7">
        <f t="shared" si="539"/>
        <v>5</v>
      </c>
      <c r="D1152" s="7" t="str">
        <f t="shared" si="514"/>
        <v>T2 - 2024</v>
      </c>
      <c r="E1152" s="7">
        <f t="shared" si="540"/>
        <v>2024</v>
      </c>
      <c r="F1152" s="8" t="s">
        <v>1</v>
      </c>
      <c r="G1152" s="72"/>
      <c r="H1152" s="146"/>
      <c r="I1152" s="73"/>
      <c r="J1152" s="153"/>
      <c r="K1152" s="88"/>
      <c r="L1152" s="160"/>
    </row>
    <row r="1153" spans="1:12" x14ac:dyDescent="0.25">
      <c r="A1153" s="9">
        <v>45414</v>
      </c>
      <c r="B1153" s="10" t="str">
        <f t="shared" si="516"/>
        <v>S19 - 2024</v>
      </c>
      <c r="C1153" s="10">
        <f t="shared" si="539"/>
        <v>5</v>
      </c>
      <c r="D1153" s="10" t="str">
        <f t="shared" si="514"/>
        <v>T2 - 2024</v>
      </c>
      <c r="E1153" s="10">
        <f t="shared" si="540"/>
        <v>2024</v>
      </c>
      <c r="F1153" s="11" t="s">
        <v>14</v>
      </c>
      <c r="G1153" s="80">
        <f>SUM(G1145:G1152)</f>
        <v>0</v>
      </c>
      <c r="H1153" s="147"/>
      <c r="I1153" s="83">
        <f t="shared" ref="I1153" si="541">SUM(I1145:I1152)</f>
        <v>0</v>
      </c>
      <c r="J1153" s="154"/>
      <c r="K1153" s="89">
        <f t="shared" ref="K1153" si="542">SUM(K1145:K1152)</f>
        <v>0</v>
      </c>
      <c r="L1153" s="161"/>
    </row>
    <row r="1154" spans="1:12" x14ac:dyDescent="0.25">
      <c r="A1154" s="4">
        <v>45415</v>
      </c>
      <c r="B1154" s="5" t="str">
        <f t="shared" si="516"/>
        <v>S19 - 2024</v>
      </c>
      <c r="C1154" s="5">
        <f t="shared" ref="C1154:C1162" si="543">MONTH(A1154)</f>
        <v>5</v>
      </c>
      <c r="D1154" s="5" t="str">
        <f t="shared" si="514"/>
        <v>T2 - 2024</v>
      </c>
      <c r="E1154" s="5">
        <f>YEAR(A1154)</f>
        <v>2024</v>
      </c>
      <c r="F1154" s="14" t="s">
        <v>2</v>
      </c>
      <c r="G1154" s="79"/>
      <c r="H1154" s="141"/>
      <c r="I1154" s="82"/>
      <c r="J1154" s="148"/>
      <c r="K1154" s="85"/>
      <c r="L1154" s="155"/>
    </row>
    <row r="1155" spans="1:12" x14ac:dyDescent="0.25">
      <c r="A1155" s="6">
        <v>45415</v>
      </c>
      <c r="B1155" s="7" t="str">
        <f t="shared" si="516"/>
        <v>S19 - 2024</v>
      </c>
      <c r="C1155" s="7">
        <f t="shared" si="543"/>
        <v>5</v>
      </c>
      <c r="D1155" s="7" t="str">
        <f t="shared" ref="D1155:D1218" si="544">IF(OR(MONTH(A1155)=1,MONTH(A1155)=2,MONTH(A1155)=3),"T1 - "&amp;E1155,IF(OR(MONTH(A1155)=4,MONTH(A1155)=5,MONTH(A1155)=6),"T2 - "&amp;E1155,IF(OR(MONTH(A1155)=7,MONTH(A1155)=8,MONTH(A1155)=9),"T3 - "&amp;E1155,"T4 - "&amp;E1155)))</f>
        <v>T2 - 2024</v>
      </c>
      <c r="E1155" s="7">
        <f t="shared" ref="E1155:E1162" si="545">YEAR(A1155)</f>
        <v>2024</v>
      </c>
      <c r="F1155" s="19" t="s">
        <v>3</v>
      </c>
      <c r="G1155" s="74"/>
      <c r="H1155" s="142"/>
      <c r="I1155" s="75"/>
      <c r="J1155" s="149"/>
      <c r="K1155" s="86"/>
      <c r="L1155" s="156"/>
    </row>
    <row r="1156" spans="1:12" x14ac:dyDescent="0.25">
      <c r="A1156" s="6">
        <v>45415</v>
      </c>
      <c r="B1156" s="7" t="str">
        <f t="shared" si="516"/>
        <v>S19 - 2024</v>
      </c>
      <c r="C1156" s="7">
        <f t="shared" si="543"/>
        <v>5</v>
      </c>
      <c r="D1156" s="7" t="str">
        <f t="shared" si="544"/>
        <v>T2 - 2024</v>
      </c>
      <c r="E1156" s="7">
        <f t="shared" si="545"/>
        <v>2024</v>
      </c>
      <c r="F1156" s="128" t="s">
        <v>7</v>
      </c>
      <c r="G1156" s="130"/>
      <c r="H1156" s="143"/>
      <c r="I1156" s="131"/>
      <c r="J1156" s="150"/>
      <c r="K1156" s="132"/>
      <c r="L1156" s="157"/>
    </row>
    <row r="1157" spans="1:12" x14ac:dyDescent="0.25">
      <c r="A1157" s="6">
        <v>45415</v>
      </c>
      <c r="B1157" s="7" t="str">
        <f t="shared" si="516"/>
        <v>S19 - 2024</v>
      </c>
      <c r="C1157" s="7">
        <f t="shared" si="543"/>
        <v>5</v>
      </c>
      <c r="D1157" s="7" t="str">
        <f t="shared" si="544"/>
        <v>T2 - 2024</v>
      </c>
      <c r="E1157" s="7">
        <f t="shared" si="545"/>
        <v>2024</v>
      </c>
      <c r="F1157" s="129" t="s">
        <v>8</v>
      </c>
      <c r="G1157" s="133"/>
      <c r="H1157" s="144"/>
      <c r="I1157" s="134"/>
      <c r="J1157" s="151"/>
      <c r="K1157" s="135"/>
      <c r="L1157" s="158"/>
    </row>
    <row r="1158" spans="1:12" x14ac:dyDescent="0.25">
      <c r="A1158" s="6">
        <v>45415</v>
      </c>
      <c r="B1158" s="7" t="str">
        <f t="shared" ref="B1158:B1221" si="546">"S"&amp;WEEKNUM($A1158,13)&amp;" - "&amp;YEAR($A1158)</f>
        <v>S19 - 2024</v>
      </c>
      <c r="C1158" s="7">
        <f t="shared" si="543"/>
        <v>5</v>
      </c>
      <c r="D1158" s="7" t="str">
        <f t="shared" si="544"/>
        <v>T2 - 2024</v>
      </c>
      <c r="E1158" s="7">
        <f t="shared" si="545"/>
        <v>2024</v>
      </c>
      <c r="F1158" s="21" t="s">
        <v>4</v>
      </c>
      <c r="G1158" s="76"/>
      <c r="H1158" s="145"/>
      <c r="I1158" s="77"/>
      <c r="J1158" s="152"/>
      <c r="K1158" s="87"/>
      <c r="L1158" s="159"/>
    </row>
    <row r="1159" spans="1:12" x14ac:dyDescent="0.25">
      <c r="A1159" s="6">
        <v>45415</v>
      </c>
      <c r="B1159" s="7" t="str">
        <f t="shared" si="546"/>
        <v>S19 - 2024</v>
      </c>
      <c r="C1159" s="7">
        <f t="shared" si="543"/>
        <v>5</v>
      </c>
      <c r="D1159" s="7" t="str">
        <f t="shared" si="544"/>
        <v>T2 - 2024</v>
      </c>
      <c r="E1159" s="7">
        <f t="shared" si="545"/>
        <v>2024</v>
      </c>
      <c r="F1159" s="8" t="s">
        <v>5</v>
      </c>
      <c r="G1159" s="72"/>
      <c r="H1159" s="146"/>
      <c r="I1159" s="73"/>
      <c r="J1159" s="153"/>
      <c r="K1159" s="88"/>
      <c r="L1159" s="160"/>
    </row>
    <row r="1160" spans="1:12" x14ac:dyDescent="0.25">
      <c r="A1160" s="6">
        <v>45415</v>
      </c>
      <c r="B1160" s="7" t="str">
        <f t="shared" si="546"/>
        <v>S19 - 2024</v>
      </c>
      <c r="C1160" s="7">
        <f t="shared" si="543"/>
        <v>5</v>
      </c>
      <c r="D1160" s="7" t="str">
        <f t="shared" si="544"/>
        <v>T2 - 2024</v>
      </c>
      <c r="E1160" s="7">
        <f t="shared" si="545"/>
        <v>2024</v>
      </c>
      <c r="F1160" s="8" t="s">
        <v>6</v>
      </c>
      <c r="G1160" s="72"/>
      <c r="H1160" s="146"/>
      <c r="I1160" s="73"/>
      <c r="J1160" s="153"/>
      <c r="K1160" s="88"/>
      <c r="L1160" s="160"/>
    </row>
    <row r="1161" spans="1:12" x14ac:dyDescent="0.25">
      <c r="A1161" s="6">
        <v>45415</v>
      </c>
      <c r="B1161" s="7" t="str">
        <f t="shared" si="546"/>
        <v>S19 - 2024</v>
      </c>
      <c r="C1161" s="7">
        <f t="shared" si="543"/>
        <v>5</v>
      </c>
      <c r="D1161" s="7" t="str">
        <f t="shared" si="544"/>
        <v>T2 - 2024</v>
      </c>
      <c r="E1161" s="7">
        <f t="shared" si="545"/>
        <v>2024</v>
      </c>
      <c r="F1161" s="8" t="s">
        <v>1</v>
      </c>
      <c r="G1161" s="72"/>
      <c r="H1161" s="146"/>
      <c r="I1161" s="73"/>
      <c r="J1161" s="153"/>
      <c r="K1161" s="88"/>
      <c r="L1161" s="160"/>
    </row>
    <row r="1162" spans="1:12" x14ac:dyDescent="0.25">
      <c r="A1162" s="9">
        <v>45415</v>
      </c>
      <c r="B1162" s="10" t="str">
        <f t="shared" si="546"/>
        <v>S19 - 2024</v>
      </c>
      <c r="C1162" s="10">
        <f t="shared" si="543"/>
        <v>5</v>
      </c>
      <c r="D1162" s="10" t="str">
        <f t="shared" si="544"/>
        <v>T2 - 2024</v>
      </c>
      <c r="E1162" s="10">
        <f t="shared" si="545"/>
        <v>2024</v>
      </c>
      <c r="F1162" s="11" t="s">
        <v>14</v>
      </c>
      <c r="G1162" s="80">
        <f>SUM(G1154:G1161)</f>
        <v>0</v>
      </c>
      <c r="H1162" s="147"/>
      <c r="I1162" s="83">
        <f t="shared" ref="I1162" si="547">SUM(I1154:I1161)</f>
        <v>0</v>
      </c>
      <c r="J1162" s="154"/>
      <c r="K1162" s="89">
        <f t="shared" ref="K1162" si="548">SUM(K1154:K1161)</f>
        <v>0</v>
      </c>
      <c r="L1162" s="161"/>
    </row>
    <row r="1163" spans="1:12" x14ac:dyDescent="0.25">
      <c r="A1163" s="4">
        <v>45416</v>
      </c>
      <c r="B1163" s="5" t="str">
        <f t="shared" si="546"/>
        <v>S19 - 2024</v>
      </c>
      <c r="C1163" s="5">
        <f t="shared" ref="C1163:C1171" si="549">MONTH(A1163)</f>
        <v>5</v>
      </c>
      <c r="D1163" s="5" t="str">
        <f t="shared" si="544"/>
        <v>T2 - 2024</v>
      </c>
      <c r="E1163" s="5">
        <f>YEAR(A1163)</f>
        <v>2024</v>
      </c>
      <c r="F1163" s="14" t="s">
        <v>2</v>
      </c>
      <c r="G1163" s="79"/>
      <c r="H1163" s="141"/>
      <c r="I1163" s="82"/>
      <c r="J1163" s="148"/>
      <c r="K1163" s="85"/>
      <c r="L1163" s="155"/>
    </row>
    <row r="1164" spans="1:12" x14ac:dyDescent="0.25">
      <c r="A1164" s="6">
        <v>45416</v>
      </c>
      <c r="B1164" s="7" t="str">
        <f t="shared" si="546"/>
        <v>S19 - 2024</v>
      </c>
      <c r="C1164" s="7">
        <f t="shared" si="549"/>
        <v>5</v>
      </c>
      <c r="D1164" s="7" t="str">
        <f t="shared" si="544"/>
        <v>T2 - 2024</v>
      </c>
      <c r="E1164" s="7">
        <f t="shared" ref="E1164:E1171" si="550">YEAR(A1164)</f>
        <v>2024</v>
      </c>
      <c r="F1164" s="19" t="s">
        <v>3</v>
      </c>
      <c r="G1164" s="74"/>
      <c r="H1164" s="142"/>
      <c r="I1164" s="75"/>
      <c r="J1164" s="149"/>
      <c r="K1164" s="86"/>
      <c r="L1164" s="156"/>
    </row>
    <row r="1165" spans="1:12" x14ac:dyDescent="0.25">
      <c r="A1165" s="6">
        <v>45416</v>
      </c>
      <c r="B1165" s="7" t="str">
        <f t="shared" si="546"/>
        <v>S19 - 2024</v>
      </c>
      <c r="C1165" s="7">
        <f t="shared" si="549"/>
        <v>5</v>
      </c>
      <c r="D1165" s="7" t="str">
        <f t="shared" si="544"/>
        <v>T2 - 2024</v>
      </c>
      <c r="E1165" s="7">
        <f t="shared" si="550"/>
        <v>2024</v>
      </c>
      <c r="F1165" s="128" t="s">
        <v>7</v>
      </c>
      <c r="G1165" s="130"/>
      <c r="H1165" s="143"/>
      <c r="I1165" s="131"/>
      <c r="J1165" s="150"/>
      <c r="K1165" s="132"/>
      <c r="L1165" s="157"/>
    </row>
    <row r="1166" spans="1:12" x14ac:dyDescent="0.25">
      <c r="A1166" s="6">
        <v>45416</v>
      </c>
      <c r="B1166" s="7" t="str">
        <f t="shared" si="546"/>
        <v>S19 - 2024</v>
      </c>
      <c r="C1166" s="7">
        <f t="shared" si="549"/>
        <v>5</v>
      </c>
      <c r="D1166" s="7" t="str">
        <f t="shared" si="544"/>
        <v>T2 - 2024</v>
      </c>
      <c r="E1166" s="7">
        <f t="shared" si="550"/>
        <v>2024</v>
      </c>
      <c r="F1166" s="129" t="s">
        <v>8</v>
      </c>
      <c r="G1166" s="133"/>
      <c r="H1166" s="144"/>
      <c r="I1166" s="134"/>
      <c r="J1166" s="151"/>
      <c r="K1166" s="135"/>
      <c r="L1166" s="158"/>
    </row>
    <row r="1167" spans="1:12" x14ac:dyDescent="0.25">
      <c r="A1167" s="6">
        <v>45416</v>
      </c>
      <c r="B1167" s="7" t="str">
        <f t="shared" si="546"/>
        <v>S19 - 2024</v>
      </c>
      <c r="C1167" s="7">
        <f t="shared" si="549"/>
        <v>5</v>
      </c>
      <c r="D1167" s="7" t="str">
        <f t="shared" si="544"/>
        <v>T2 - 2024</v>
      </c>
      <c r="E1167" s="7">
        <f t="shared" si="550"/>
        <v>2024</v>
      </c>
      <c r="F1167" s="21" t="s">
        <v>4</v>
      </c>
      <c r="G1167" s="76"/>
      <c r="H1167" s="145"/>
      <c r="I1167" s="77"/>
      <c r="J1167" s="152"/>
      <c r="K1167" s="87"/>
      <c r="L1167" s="159"/>
    </row>
    <row r="1168" spans="1:12" x14ac:dyDescent="0.25">
      <c r="A1168" s="6">
        <v>45416</v>
      </c>
      <c r="B1168" s="7" t="str">
        <f t="shared" si="546"/>
        <v>S19 - 2024</v>
      </c>
      <c r="C1168" s="7">
        <f t="shared" si="549"/>
        <v>5</v>
      </c>
      <c r="D1168" s="7" t="str">
        <f t="shared" si="544"/>
        <v>T2 - 2024</v>
      </c>
      <c r="E1168" s="7">
        <f t="shared" si="550"/>
        <v>2024</v>
      </c>
      <c r="F1168" s="8" t="s">
        <v>5</v>
      </c>
      <c r="G1168" s="72"/>
      <c r="H1168" s="146"/>
      <c r="I1168" s="73"/>
      <c r="J1168" s="153"/>
      <c r="K1168" s="88"/>
      <c r="L1168" s="160"/>
    </row>
    <row r="1169" spans="1:12" x14ac:dyDescent="0.25">
      <c r="A1169" s="6">
        <v>45416</v>
      </c>
      <c r="B1169" s="7" t="str">
        <f t="shared" si="546"/>
        <v>S19 - 2024</v>
      </c>
      <c r="C1169" s="7">
        <f t="shared" si="549"/>
        <v>5</v>
      </c>
      <c r="D1169" s="7" t="str">
        <f t="shared" si="544"/>
        <v>T2 - 2024</v>
      </c>
      <c r="E1169" s="7">
        <f t="shared" si="550"/>
        <v>2024</v>
      </c>
      <c r="F1169" s="8" t="s">
        <v>6</v>
      </c>
      <c r="G1169" s="72"/>
      <c r="H1169" s="146"/>
      <c r="I1169" s="73"/>
      <c r="J1169" s="153"/>
      <c r="K1169" s="88"/>
      <c r="L1169" s="160"/>
    </row>
    <row r="1170" spans="1:12" x14ac:dyDescent="0.25">
      <c r="A1170" s="6">
        <v>45416</v>
      </c>
      <c r="B1170" s="7" t="str">
        <f t="shared" si="546"/>
        <v>S19 - 2024</v>
      </c>
      <c r="C1170" s="7">
        <f t="shared" si="549"/>
        <v>5</v>
      </c>
      <c r="D1170" s="7" t="str">
        <f t="shared" si="544"/>
        <v>T2 - 2024</v>
      </c>
      <c r="E1170" s="7">
        <f t="shared" si="550"/>
        <v>2024</v>
      </c>
      <c r="F1170" s="8" t="s">
        <v>1</v>
      </c>
      <c r="G1170" s="72"/>
      <c r="H1170" s="146"/>
      <c r="I1170" s="73"/>
      <c r="J1170" s="153"/>
      <c r="K1170" s="88"/>
      <c r="L1170" s="160"/>
    </row>
    <row r="1171" spans="1:12" x14ac:dyDescent="0.25">
      <c r="A1171" s="9">
        <v>45416</v>
      </c>
      <c r="B1171" s="10" t="str">
        <f t="shared" si="546"/>
        <v>S19 - 2024</v>
      </c>
      <c r="C1171" s="10">
        <f t="shared" si="549"/>
        <v>5</v>
      </c>
      <c r="D1171" s="10" t="str">
        <f t="shared" si="544"/>
        <v>T2 - 2024</v>
      </c>
      <c r="E1171" s="10">
        <f t="shared" si="550"/>
        <v>2024</v>
      </c>
      <c r="F1171" s="11" t="s">
        <v>14</v>
      </c>
      <c r="G1171" s="80">
        <f>SUM(G1163:G1170)</f>
        <v>0</v>
      </c>
      <c r="H1171" s="147"/>
      <c r="I1171" s="83">
        <f t="shared" ref="I1171" si="551">SUM(I1163:I1170)</f>
        <v>0</v>
      </c>
      <c r="J1171" s="154"/>
      <c r="K1171" s="89">
        <f t="shared" ref="K1171" si="552">SUM(K1163:K1170)</f>
        <v>0</v>
      </c>
      <c r="L1171" s="161"/>
    </row>
    <row r="1172" spans="1:12" x14ac:dyDescent="0.25">
      <c r="A1172" s="4">
        <v>45417</v>
      </c>
      <c r="B1172" s="5" t="str">
        <f t="shared" si="546"/>
        <v>S19 - 2024</v>
      </c>
      <c r="C1172" s="5">
        <f t="shared" ref="C1172:C1180" si="553">MONTH(A1172)</f>
        <v>5</v>
      </c>
      <c r="D1172" s="5" t="str">
        <f t="shared" si="544"/>
        <v>T2 - 2024</v>
      </c>
      <c r="E1172" s="5">
        <f>YEAR(A1172)</f>
        <v>2024</v>
      </c>
      <c r="F1172" s="14" t="s">
        <v>2</v>
      </c>
      <c r="G1172" s="79"/>
      <c r="H1172" s="141"/>
      <c r="I1172" s="82"/>
      <c r="J1172" s="148"/>
      <c r="K1172" s="85"/>
      <c r="L1172" s="155"/>
    </row>
    <row r="1173" spans="1:12" x14ac:dyDescent="0.25">
      <c r="A1173" s="6">
        <v>45417</v>
      </c>
      <c r="B1173" s="7" t="str">
        <f t="shared" si="546"/>
        <v>S19 - 2024</v>
      </c>
      <c r="C1173" s="7">
        <f t="shared" si="553"/>
        <v>5</v>
      </c>
      <c r="D1173" s="7" t="str">
        <f t="shared" si="544"/>
        <v>T2 - 2024</v>
      </c>
      <c r="E1173" s="7">
        <f t="shared" ref="E1173:E1180" si="554">YEAR(A1173)</f>
        <v>2024</v>
      </c>
      <c r="F1173" s="19" t="s">
        <v>3</v>
      </c>
      <c r="G1173" s="74"/>
      <c r="H1173" s="142"/>
      <c r="I1173" s="75"/>
      <c r="J1173" s="149"/>
      <c r="K1173" s="86"/>
      <c r="L1173" s="156"/>
    </row>
    <row r="1174" spans="1:12" x14ac:dyDescent="0.25">
      <c r="A1174" s="6">
        <v>45417</v>
      </c>
      <c r="B1174" s="7" t="str">
        <f t="shared" si="546"/>
        <v>S19 - 2024</v>
      </c>
      <c r="C1174" s="7">
        <f t="shared" si="553"/>
        <v>5</v>
      </c>
      <c r="D1174" s="7" t="str">
        <f t="shared" si="544"/>
        <v>T2 - 2024</v>
      </c>
      <c r="E1174" s="7">
        <f t="shared" si="554"/>
        <v>2024</v>
      </c>
      <c r="F1174" s="128" t="s">
        <v>7</v>
      </c>
      <c r="G1174" s="130"/>
      <c r="H1174" s="143"/>
      <c r="I1174" s="131"/>
      <c r="J1174" s="150"/>
      <c r="K1174" s="132"/>
      <c r="L1174" s="157"/>
    </row>
    <row r="1175" spans="1:12" x14ac:dyDescent="0.25">
      <c r="A1175" s="6">
        <v>45417</v>
      </c>
      <c r="B1175" s="7" t="str">
        <f t="shared" si="546"/>
        <v>S19 - 2024</v>
      </c>
      <c r="C1175" s="7">
        <f t="shared" si="553"/>
        <v>5</v>
      </c>
      <c r="D1175" s="7" t="str">
        <f t="shared" si="544"/>
        <v>T2 - 2024</v>
      </c>
      <c r="E1175" s="7">
        <f t="shared" si="554"/>
        <v>2024</v>
      </c>
      <c r="F1175" s="129" t="s">
        <v>8</v>
      </c>
      <c r="G1175" s="133"/>
      <c r="H1175" s="144"/>
      <c r="I1175" s="134"/>
      <c r="J1175" s="151"/>
      <c r="K1175" s="135"/>
      <c r="L1175" s="158"/>
    </row>
    <row r="1176" spans="1:12" x14ac:dyDescent="0.25">
      <c r="A1176" s="6">
        <v>45417</v>
      </c>
      <c r="B1176" s="7" t="str">
        <f t="shared" si="546"/>
        <v>S19 - 2024</v>
      </c>
      <c r="C1176" s="7">
        <f t="shared" si="553"/>
        <v>5</v>
      </c>
      <c r="D1176" s="7" t="str">
        <f t="shared" si="544"/>
        <v>T2 - 2024</v>
      </c>
      <c r="E1176" s="7">
        <f t="shared" si="554"/>
        <v>2024</v>
      </c>
      <c r="F1176" s="21" t="s">
        <v>4</v>
      </c>
      <c r="G1176" s="76"/>
      <c r="H1176" s="145"/>
      <c r="I1176" s="77"/>
      <c r="J1176" s="152"/>
      <c r="K1176" s="87"/>
      <c r="L1176" s="159"/>
    </row>
    <row r="1177" spans="1:12" x14ac:dyDescent="0.25">
      <c r="A1177" s="6">
        <v>45417</v>
      </c>
      <c r="B1177" s="7" t="str">
        <f t="shared" si="546"/>
        <v>S19 - 2024</v>
      </c>
      <c r="C1177" s="7">
        <f t="shared" si="553"/>
        <v>5</v>
      </c>
      <c r="D1177" s="7" t="str">
        <f t="shared" si="544"/>
        <v>T2 - 2024</v>
      </c>
      <c r="E1177" s="7">
        <f t="shared" si="554"/>
        <v>2024</v>
      </c>
      <c r="F1177" s="8" t="s">
        <v>5</v>
      </c>
      <c r="G1177" s="72"/>
      <c r="H1177" s="146"/>
      <c r="I1177" s="73"/>
      <c r="J1177" s="153"/>
      <c r="K1177" s="88"/>
      <c r="L1177" s="160"/>
    </row>
    <row r="1178" spans="1:12" x14ac:dyDescent="0.25">
      <c r="A1178" s="6">
        <v>45417</v>
      </c>
      <c r="B1178" s="7" t="str">
        <f t="shared" si="546"/>
        <v>S19 - 2024</v>
      </c>
      <c r="C1178" s="7">
        <f t="shared" si="553"/>
        <v>5</v>
      </c>
      <c r="D1178" s="7" t="str">
        <f t="shared" si="544"/>
        <v>T2 - 2024</v>
      </c>
      <c r="E1178" s="7">
        <f t="shared" si="554"/>
        <v>2024</v>
      </c>
      <c r="F1178" s="8" t="s">
        <v>6</v>
      </c>
      <c r="G1178" s="72"/>
      <c r="H1178" s="146"/>
      <c r="I1178" s="73"/>
      <c r="J1178" s="153"/>
      <c r="K1178" s="88"/>
      <c r="L1178" s="160"/>
    </row>
    <row r="1179" spans="1:12" x14ac:dyDescent="0.25">
      <c r="A1179" s="6">
        <v>45417</v>
      </c>
      <c r="B1179" s="7" t="str">
        <f t="shared" si="546"/>
        <v>S19 - 2024</v>
      </c>
      <c r="C1179" s="7">
        <f t="shared" si="553"/>
        <v>5</v>
      </c>
      <c r="D1179" s="7" t="str">
        <f t="shared" si="544"/>
        <v>T2 - 2024</v>
      </c>
      <c r="E1179" s="7">
        <f t="shared" si="554"/>
        <v>2024</v>
      </c>
      <c r="F1179" s="8" t="s">
        <v>1</v>
      </c>
      <c r="G1179" s="72"/>
      <c r="H1179" s="146"/>
      <c r="I1179" s="73"/>
      <c r="J1179" s="153"/>
      <c r="K1179" s="88"/>
      <c r="L1179" s="160"/>
    </row>
    <row r="1180" spans="1:12" x14ac:dyDescent="0.25">
      <c r="A1180" s="9">
        <v>45417</v>
      </c>
      <c r="B1180" s="10" t="str">
        <f t="shared" si="546"/>
        <v>S19 - 2024</v>
      </c>
      <c r="C1180" s="10">
        <f t="shared" si="553"/>
        <v>5</v>
      </c>
      <c r="D1180" s="10" t="str">
        <f t="shared" si="544"/>
        <v>T2 - 2024</v>
      </c>
      <c r="E1180" s="10">
        <f t="shared" si="554"/>
        <v>2024</v>
      </c>
      <c r="F1180" s="11" t="s">
        <v>14</v>
      </c>
      <c r="G1180" s="80">
        <f>SUM(G1172:G1179)</f>
        <v>0</v>
      </c>
      <c r="H1180" s="147"/>
      <c r="I1180" s="83">
        <f t="shared" ref="I1180" si="555">SUM(I1172:I1179)</f>
        <v>0</v>
      </c>
      <c r="J1180" s="154"/>
      <c r="K1180" s="89">
        <f t="shared" ref="K1180" si="556">SUM(K1172:K1179)</f>
        <v>0</v>
      </c>
      <c r="L1180" s="161"/>
    </row>
    <row r="1181" spans="1:12" x14ac:dyDescent="0.25">
      <c r="A1181" s="4">
        <v>45418</v>
      </c>
      <c r="B1181" s="5" t="str">
        <f t="shared" si="546"/>
        <v>S19 - 2024</v>
      </c>
      <c r="C1181" s="5">
        <f t="shared" ref="C1181:C1189" si="557">MONTH(A1181)</f>
        <v>5</v>
      </c>
      <c r="D1181" s="5" t="str">
        <f t="shared" si="544"/>
        <v>T2 - 2024</v>
      </c>
      <c r="E1181" s="5">
        <f>YEAR(A1181)</f>
        <v>2024</v>
      </c>
      <c r="F1181" s="14" t="s">
        <v>2</v>
      </c>
      <c r="G1181" s="79"/>
      <c r="H1181" s="141"/>
      <c r="I1181" s="82"/>
      <c r="J1181" s="148"/>
      <c r="K1181" s="85"/>
      <c r="L1181" s="155"/>
    </row>
    <row r="1182" spans="1:12" x14ac:dyDescent="0.25">
      <c r="A1182" s="6">
        <v>45418</v>
      </c>
      <c r="B1182" s="7" t="str">
        <f t="shared" si="546"/>
        <v>S19 - 2024</v>
      </c>
      <c r="C1182" s="7">
        <f t="shared" si="557"/>
        <v>5</v>
      </c>
      <c r="D1182" s="7" t="str">
        <f t="shared" si="544"/>
        <v>T2 - 2024</v>
      </c>
      <c r="E1182" s="7">
        <f t="shared" ref="E1182:E1189" si="558">YEAR(A1182)</f>
        <v>2024</v>
      </c>
      <c r="F1182" s="19" t="s">
        <v>3</v>
      </c>
      <c r="G1182" s="74"/>
      <c r="H1182" s="142"/>
      <c r="I1182" s="75"/>
      <c r="J1182" s="149"/>
      <c r="K1182" s="86"/>
      <c r="L1182" s="156"/>
    </row>
    <row r="1183" spans="1:12" x14ac:dyDescent="0.25">
      <c r="A1183" s="6">
        <v>45418</v>
      </c>
      <c r="B1183" s="7" t="str">
        <f t="shared" si="546"/>
        <v>S19 - 2024</v>
      </c>
      <c r="C1183" s="7">
        <f t="shared" si="557"/>
        <v>5</v>
      </c>
      <c r="D1183" s="7" t="str">
        <f t="shared" si="544"/>
        <v>T2 - 2024</v>
      </c>
      <c r="E1183" s="7">
        <f t="shared" si="558"/>
        <v>2024</v>
      </c>
      <c r="F1183" s="128" t="s">
        <v>7</v>
      </c>
      <c r="G1183" s="130"/>
      <c r="H1183" s="143"/>
      <c r="I1183" s="131"/>
      <c r="J1183" s="150"/>
      <c r="K1183" s="132"/>
      <c r="L1183" s="157"/>
    </row>
    <row r="1184" spans="1:12" x14ac:dyDescent="0.25">
      <c r="A1184" s="6">
        <v>45418</v>
      </c>
      <c r="B1184" s="7" t="str">
        <f t="shared" si="546"/>
        <v>S19 - 2024</v>
      </c>
      <c r="C1184" s="7">
        <f t="shared" si="557"/>
        <v>5</v>
      </c>
      <c r="D1184" s="7" t="str">
        <f t="shared" si="544"/>
        <v>T2 - 2024</v>
      </c>
      <c r="E1184" s="7">
        <f t="shared" si="558"/>
        <v>2024</v>
      </c>
      <c r="F1184" s="129" t="s">
        <v>8</v>
      </c>
      <c r="G1184" s="133"/>
      <c r="H1184" s="144"/>
      <c r="I1184" s="134"/>
      <c r="J1184" s="151"/>
      <c r="K1184" s="135"/>
      <c r="L1184" s="158"/>
    </row>
    <row r="1185" spans="1:12" x14ac:dyDescent="0.25">
      <c r="A1185" s="6">
        <v>45418</v>
      </c>
      <c r="B1185" s="7" t="str">
        <f t="shared" si="546"/>
        <v>S19 - 2024</v>
      </c>
      <c r="C1185" s="7">
        <f t="shared" si="557"/>
        <v>5</v>
      </c>
      <c r="D1185" s="7" t="str">
        <f t="shared" si="544"/>
        <v>T2 - 2024</v>
      </c>
      <c r="E1185" s="7">
        <f t="shared" si="558"/>
        <v>2024</v>
      </c>
      <c r="F1185" s="21" t="s">
        <v>4</v>
      </c>
      <c r="G1185" s="76"/>
      <c r="H1185" s="145"/>
      <c r="I1185" s="77"/>
      <c r="J1185" s="152"/>
      <c r="K1185" s="87"/>
      <c r="L1185" s="159"/>
    </row>
    <row r="1186" spans="1:12" x14ac:dyDescent="0.25">
      <c r="A1186" s="6">
        <v>45418</v>
      </c>
      <c r="B1186" s="7" t="str">
        <f t="shared" si="546"/>
        <v>S19 - 2024</v>
      </c>
      <c r="C1186" s="7">
        <f t="shared" si="557"/>
        <v>5</v>
      </c>
      <c r="D1186" s="7" t="str">
        <f t="shared" si="544"/>
        <v>T2 - 2024</v>
      </c>
      <c r="E1186" s="7">
        <f t="shared" si="558"/>
        <v>2024</v>
      </c>
      <c r="F1186" s="8" t="s">
        <v>5</v>
      </c>
      <c r="G1186" s="72"/>
      <c r="H1186" s="146"/>
      <c r="I1186" s="73"/>
      <c r="J1186" s="153"/>
      <c r="K1186" s="88"/>
      <c r="L1186" s="160"/>
    </row>
    <row r="1187" spans="1:12" x14ac:dyDescent="0.25">
      <c r="A1187" s="6">
        <v>45418</v>
      </c>
      <c r="B1187" s="7" t="str">
        <f t="shared" si="546"/>
        <v>S19 - 2024</v>
      </c>
      <c r="C1187" s="7">
        <f t="shared" si="557"/>
        <v>5</v>
      </c>
      <c r="D1187" s="7" t="str">
        <f t="shared" si="544"/>
        <v>T2 - 2024</v>
      </c>
      <c r="E1187" s="7">
        <f t="shared" si="558"/>
        <v>2024</v>
      </c>
      <c r="F1187" s="8" t="s">
        <v>6</v>
      </c>
      <c r="G1187" s="72"/>
      <c r="H1187" s="146"/>
      <c r="I1187" s="73"/>
      <c r="J1187" s="153"/>
      <c r="K1187" s="88"/>
      <c r="L1187" s="160"/>
    </row>
    <row r="1188" spans="1:12" x14ac:dyDescent="0.25">
      <c r="A1188" s="6">
        <v>45418</v>
      </c>
      <c r="B1188" s="7" t="str">
        <f t="shared" si="546"/>
        <v>S19 - 2024</v>
      </c>
      <c r="C1188" s="7">
        <f t="shared" si="557"/>
        <v>5</v>
      </c>
      <c r="D1188" s="7" t="str">
        <f t="shared" si="544"/>
        <v>T2 - 2024</v>
      </c>
      <c r="E1188" s="7">
        <f t="shared" si="558"/>
        <v>2024</v>
      </c>
      <c r="F1188" s="8" t="s">
        <v>1</v>
      </c>
      <c r="G1188" s="72"/>
      <c r="H1188" s="146"/>
      <c r="I1188" s="73"/>
      <c r="J1188" s="153"/>
      <c r="K1188" s="88"/>
      <c r="L1188" s="160"/>
    </row>
    <row r="1189" spans="1:12" x14ac:dyDescent="0.25">
      <c r="A1189" s="9">
        <v>45418</v>
      </c>
      <c r="B1189" s="10" t="str">
        <f t="shared" si="546"/>
        <v>S19 - 2024</v>
      </c>
      <c r="C1189" s="10">
        <f t="shared" si="557"/>
        <v>5</v>
      </c>
      <c r="D1189" s="10" t="str">
        <f t="shared" si="544"/>
        <v>T2 - 2024</v>
      </c>
      <c r="E1189" s="10">
        <f t="shared" si="558"/>
        <v>2024</v>
      </c>
      <c r="F1189" s="11" t="s">
        <v>14</v>
      </c>
      <c r="G1189" s="80">
        <f>SUM(G1181:G1188)</f>
        <v>0</v>
      </c>
      <c r="H1189" s="147"/>
      <c r="I1189" s="83">
        <f t="shared" ref="I1189" si="559">SUM(I1181:I1188)</f>
        <v>0</v>
      </c>
      <c r="J1189" s="154"/>
      <c r="K1189" s="89">
        <f t="shared" ref="K1189" si="560">SUM(K1181:K1188)</f>
        <v>0</v>
      </c>
      <c r="L1189" s="161"/>
    </row>
    <row r="1190" spans="1:12" x14ac:dyDescent="0.25">
      <c r="A1190" s="4">
        <v>45419</v>
      </c>
      <c r="B1190" s="5" t="str">
        <f t="shared" si="546"/>
        <v>S19 - 2024</v>
      </c>
      <c r="C1190" s="5">
        <f t="shared" ref="C1190:C1198" si="561">MONTH(A1190)</f>
        <v>5</v>
      </c>
      <c r="D1190" s="5" t="str">
        <f t="shared" si="544"/>
        <v>T2 - 2024</v>
      </c>
      <c r="E1190" s="5">
        <f>YEAR(A1190)</f>
        <v>2024</v>
      </c>
      <c r="F1190" s="14" t="s">
        <v>2</v>
      </c>
      <c r="G1190" s="79"/>
      <c r="H1190" s="141"/>
      <c r="I1190" s="82"/>
      <c r="J1190" s="148"/>
      <c r="K1190" s="85"/>
      <c r="L1190" s="155"/>
    </row>
    <row r="1191" spans="1:12" x14ac:dyDescent="0.25">
      <c r="A1191" s="6">
        <v>45419</v>
      </c>
      <c r="B1191" s="7" t="str">
        <f t="shared" si="546"/>
        <v>S19 - 2024</v>
      </c>
      <c r="C1191" s="7">
        <f t="shared" si="561"/>
        <v>5</v>
      </c>
      <c r="D1191" s="7" t="str">
        <f t="shared" si="544"/>
        <v>T2 - 2024</v>
      </c>
      <c r="E1191" s="7">
        <f t="shared" ref="E1191:E1198" si="562">YEAR(A1191)</f>
        <v>2024</v>
      </c>
      <c r="F1191" s="19" t="s">
        <v>3</v>
      </c>
      <c r="G1191" s="74"/>
      <c r="H1191" s="142"/>
      <c r="I1191" s="75"/>
      <c r="J1191" s="149"/>
      <c r="K1191" s="86"/>
      <c r="L1191" s="156"/>
    </row>
    <row r="1192" spans="1:12" x14ac:dyDescent="0.25">
      <c r="A1192" s="6">
        <v>45419</v>
      </c>
      <c r="B1192" s="7" t="str">
        <f t="shared" si="546"/>
        <v>S19 - 2024</v>
      </c>
      <c r="C1192" s="7">
        <f t="shared" si="561"/>
        <v>5</v>
      </c>
      <c r="D1192" s="7" t="str">
        <f t="shared" si="544"/>
        <v>T2 - 2024</v>
      </c>
      <c r="E1192" s="7">
        <f t="shared" si="562"/>
        <v>2024</v>
      </c>
      <c r="F1192" s="128" t="s">
        <v>7</v>
      </c>
      <c r="G1192" s="130"/>
      <c r="H1192" s="143"/>
      <c r="I1192" s="131"/>
      <c r="J1192" s="150"/>
      <c r="K1192" s="132"/>
      <c r="L1192" s="157"/>
    </row>
    <row r="1193" spans="1:12" x14ac:dyDescent="0.25">
      <c r="A1193" s="6">
        <v>45419</v>
      </c>
      <c r="B1193" s="7" t="str">
        <f t="shared" si="546"/>
        <v>S19 - 2024</v>
      </c>
      <c r="C1193" s="7">
        <f t="shared" si="561"/>
        <v>5</v>
      </c>
      <c r="D1193" s="7" t="str">
        <f t="shared" si="544"/>
        <v>T2 - 2024</v>
      </c>
      <c r="E1193" s="7">
        <f t="shared" si="562"/>
        <v>2024</v>
      </c>
      <c r="F1193" s="129" t="s">
        <v>8</v>
      </c>
      <c r="G1193" s="133"/>
      <c r="H1193" s="144"/>
      <c r="I1193" s="134"/>
      <c r="J1193" s="151"/>
      <c r="K1193" s="135"/>
      <c r="L1193" s="158"/>
    </row>
    <row r="1194" spans="1:12" x14ac:dyDescent="0.25">
      <c r="A1194" s="6">
        <v>45419</v>
      </c>
      <c r="B1194" s="7" t="str">
        <f t="shared" si="546"/>
        <v>S19 - 2024</v>
      </c>
      <c r="C1194" s="7">
        <f t="shared" si="561"/>
        <v>5</v>
      </c>
      <c r="D1194" s="7" t="str">
        <f t="shared" si="544"/>
        <v>T2 - 2024</v>
      </c>
      <c r="E1194" s="7">
        <f t="shared" si="562"/>
        <v>2024</v>
      </c>
      <c r="F1194" s="21" t="s">
        <v>4</v>
      </c>
      <c r="G1194" s="76"/>
      <c r="H1194" s="145"/>
      <c r="I1194" s="77"/>
      <c r="J1194" s="152"/>
      <c r="K1194" s="87"/>
      <c r="L1194" s="159"/>
    </row>
    <row r="1195" spans="1:12" x14ac:dyDescent="0.25">
      <c r="A1195" s="6">
        <v>45419</v>
      </c>
      <c r="B1195" s="7" t="str">
        <f t="shared" si="546"/>
        <v>S19 - 2024</v>
      </c>
      <c r="C1195" s="7">
        <f t="shared" si="561"/>
        <v>5</v>
      </c>
      <c r="D1195" s="7" t="str">
        <f t="shared" si="544"/>
        <v>T2 - 2024</v>
      </c>
      <c r="E1195" s="7">
        <f t="shared" si="562"/>
        <v>2024</v>
      </c>
      <c r="F1195" s="8" t="s">
        <v>5</v>
      </c>
      <c r="G1195" s="72"/>
      <c r="H1195" s="146"/>
      <c r="I1195" s="73"/>
      <c r="J1195" s="153"/>
      <c r="K1195" s="88"/>
      <c r="L1195" s="160"/>
    </row>
    <row r="1196" spans="1:12" x14ac:dyDescent="0.25">
      <c r="A1196" s="6">
        <v>45419</v>
      </c>
      <c r="B1196" s="7" t="str">
        <f t="shared" si="546"/>
        <v>S19 - 2024</v>
      </c>
      <c r="C1196" s="7">
        <f t="shared" si="561"/>
        <v>5</v>
      </c>
      <c r="D1196" s="7" t="str">
        <f t="shared" si="544"/>
        <v>T2 - 2024</v>
      </c>
      <c r="E1196" s="7">
        <f t="shared" si="562"/>
        <v>2024</v>
      </c>
      <c r="F1196" s="8" t="s">
        <v>6</v>
      </c>
      <c r="G1196" s="72"/>
      <c r="H1196" s="146"/>
      <c r="I1196" s="73"/>
      <c r="J1196" s="153"/>
      <c r="K1196" s="88"/>
      <c r="L1196" s="160"/>
    </row>
    <row r="1197" spans="1:12" x14ac:dyDescent="0.25">
      <c r="A1197" s="6">
        <v>45419</v>
      </c>
      <c r="B1197" s="7" t="str">
        <f t="shared" si="546"/>
        <v>S19 - 2024</v>
      </c>
      <c r="C1197" s="7">
        <f t="shared" si="561"/>
        <v>5</v>
      </c>
      <c r="D1197" s="7" t="str">
        <f t="shared" si="544"/>
        <v>T2 - 2024</v>
      </c>
      <c r="E1197" s="7">
        <f t="shared" si="562"/>
        <v>2024</v>
      </c>
      <c r="F1197" s="8" t="s">
        <v>1</v>
      </c>
      <c r="G1197" s="72"/>
      <c r="H1197" s="146"/>
      <c r="I1197" s="73"/>
      <c r="J1197" s="153"/>
      <c r="K1197" s="88"/>
      <c r="L1197" s="160"/>
    </row>
    <row r="1198" spans="1:12" x14ac:dyDescent="0.25">
      <c r="A1198" s="9">
        <v>45419</v>
      </c>
      <c r="B1198" s="10" t="str">
        <f t="shared" si="546"/>
        <v>S19 - 2024</v>
      </c>
      <c r="C1198" s="10">
        <f t="shared" si="561"/>
        <v>5</v>
      </c>
      <c r="D1198" s="10" t="str">
        <f t="shared" si="544"/>
        <v>T2 - 2024</v>
      </c>
      <c r="E1198" s="10">
        <f t="shared" si="562"/>
        <v>2024</v>
      </c>
      <c r="F1198" s="11" t="s">
        <v>14</v>
      </c>
      <c r="G1198" s="80">
        <f>SUM(G1190:G1197)</f>
        <v>0</v>
      </c>
      <c r="H1198" s="147"/>
      <c r="I1198" s="83">
        <f t="shared" ref="I1198" si="563">SUM(I1190:I1197)</f>
        <v>0</v>
      </c>
      <c r="J1198" s="154"/>
      <c r="K1198" s="89">
        <f t="shared" ref="K1198" si="564">SUM(K1190:K1197)</f>
        <v>0</v>
      </c>
      <c r="L1198" s="161"/>
    </row>
    <row r="1199" spans="1:12" x14ac:dyDescent="0.25">
      <c r="A1199" s="4">
        <v>45420</v>
      </c>
      <c r="B1199" s="5" t="str">
        <f t="shared" si="546"/>
        <v>S20 - 2024</v>
      </c>
      <c r="C1199" s="5">
        <f t="shared" ref="C1199:C1207" si="565">MONTH(A1199)</f>
        <v>5</v>
      </c>
      <c r="D1199" s="5" t="str">
        <f t="shared" si="544"/>
        <v>T2 - 2024</v>
      </c>
      <c r="E1199" s="5">
        <f>YEAR(A1199)</f>
        <v>2024</v>
      </c>
      <c r="F1199" s="14" t="s">
        <v>2</v>
      </c>
      <c r="G1199" s="79"/>
      <c r="H1199" s="141"/>
      <c r="I1199" s="82"/>
      <c r="J1199" s="148"/>
      <c r="K1199" s="85"/>
      <c r="L1199" s="155"/>
    </row>
    <row r="1200" spans="1:12" x14ac:dyDescent="0.25">
      <c r="A1200" s="6">
        <v>45420</v>
      </c>
      <c r="B1200" s="7" t="str">
        <f t="shared" si="546"/>
        <v>S20 - 2024</v>
      </c>
      <c r="C1200" s="7">
        <f t="shared" si="565"/>
        <v>5</v>
      </c>
      <c r="D1200" s="7" t="str">
        <f t="shared" si="544"/>
        <v>T2 - 2024</v>
      </c>
      <c r="E1200" s="7">
        <f t="shared" ref="E1200:E1207" si="566">YEAR(A1200)</f>
        <v>2024</v>
      </c>
      <c r="F1200" s="19" t="s">
        <v>3</v>
      </c>
      <c r="G1200" s="74"/>
      <c r="H1200" s="142"/>
      <c r="I1200" s="75"/>
      <c r="J1200" s="149"/>
      <c r="K1200" s="86"/>
      <c r="L1200" s="156"/>
    </row>
    <row r="1201" spans="1:12" x14ac:dyDescent="0.25">
      <c r="A1201" s="6">
        <v>45420</v>
      </c>
      <c r="B1201" s="7" t="str">
        <f t="shared" si="546"/>
        <v>S20 - 2024</v>
      </c>
      <c r="C1201" s="7">
        <f t="shared" si="565"/>
        <v>5</v>
      </c>
      <c r="D1201" s="7" t="str">
        <f t="shared" si="544"/>
        <v>T2 - 2024</v>
      </c>
      <c r="E1201" s="7">
        <f t="shared" si="566"/>
        <v>2024</v>
      </c>
      <c r="F1201" s="128" t="s">
        <v>7</v>
      </c>
      <c r="G1201" s="130"/>
      <c r="H1201" s="143"/>
      <c r="I1201" s="131"/>
      <c r="J1201" s="150"/>
      <c r="K1201" s="132"/>
      <c r="L1201" s="157"/>
    </row>
    <row r="1202" spans="1:12" x14ac:dyDescent="0.25">
      <c r="A1202" s="6">
        <v>45420</v>
      </c>
      <c r="B1202" s="7" t="str">
        <f t="shared" si="546"/>
        <v>S20 - 2024</v>
      </c>
      <c r="C1202" s="7">
        <f t="shared" si="565"/>
        <v>5</v>
      </c>
      <c r="D1202" s="7" t="str">
        <f t="shared" si="544"/>
        <v>T2 - 2024</v>
      </c>
      <c r="E1202" s="7">
        <f t="shared" si="566"/>
        <v>2024</v>
      </c>
      <c r="F1202" s="129" t="s">
        <v>8</v>
      </c>
      <c r="G1202" s="133"/>
      <c r="H1202" s="144"/>
      <c r="I1202" s="134"/>
      <c r="J1202" s="151"/>
      <c r="K1202" s="135"/>
      <c r="L1202" s="158"/>
    </row>
    <row r="1203" spans="1:12" x14ac:dyDescent="0.25">
      <c r="A1203" s="6">
        <v>45420</v>
      </c>
      <c r="B1203" s="7" t="str">
        <f t="shared" si="546"/>
        <v>S20 - 2024</v>
      </c>
      <c r="C1203" s="7">
        <f t="shared" si="565"/>
        <v>5</v>
      </c>
      <c r="D1203" s="7" t="str">
        <f t="shared" si="544"/>
        <v>T2 - 2024</v>
      </c>
      <c r="E1203" s="7">
        <f t="shared" si="566"/>
        <v>2024</v>
      </c>
      <c r="F1203" s="21" t="s">
        <v>4</v>
      </c>
      <c r="G1203" s="76"/>
      <c r="H1203" s="145"/>
      <c r="I1203" s="77"/>
      <c r="J1203" s="152"/>
      <c r="K1203" s="87"/>
      <c r="L1203" s="159"/>
    </row>
    <row r="1204" spans="1:12" x14ac:dyDescent="0.25">
      <c r="A1204" s="6">
        <v>45420</v>
      </c>
      <c r="B1204" s="7" t="str">
        <f t="shared" si="546"/>
        <v>S20 - 2024</v>
      </c>
      <c r="C1204" s="7">
        <f t="shared" si="565"/>
        <v>5</v>
      </c>
      <c r="D1204" s="7" t="str">
        <f t="shared" si="544"/>
        <v>T2 - 2024</v>
      </c>
      <c r="E1204" s="7">
        <f t="shared" si="566"/>
        <v>2024</v>
      </c>
      <c r="F1204" s="8" t="s">
        <v>5</v>
      </c>
      <c r="G1204" s="72"/>
      <c r="H1204" s="146"/>
      <c r="I1204" s="73"/>
      <c r="J1204" s="153"/>
      <c r="K1204" s="88"/>
      <c r="L1204" s="160"/>
    </row>
    <row r="1205" spans="1:12" x14ac:dyDescent="0.25">
      <c r="A1205" s="6">
        <v>45420</v>
      </c>
      <c r="B1205" s="7" t="str">
        <f t="shared" si="546"/>
        <v>S20 - 2024</v>
      </c>
      <c r="C1205" s="7">
        <f t="shared" si="565"/>
        <v>5</v>
      </c>
      <c r="D1205" s="7" t="str">
        <f t="shared" si="544"/>
        <v>T2 - 2024</v>
      </c>
      <c r="E1205" s="7">
        <f t="shared" si="566"/>
        <v>2024</v>
      </c>
      <c r="F1205" s="8" t="s">
        <v>6</v>
      </c>
      <c r="G1205" s="72"/>
      <c r="H1205" s="146"/>
      <c r="I1205" s="73"/>
      <c r="J1205" s="153"/>
      <c r="K1205" s="88"/>
      <c r="L1205" s="160"/>
    </row>
    <row r="1206" spans="1:12" x14ac:dyDescent="0.25">
      <c r="A1206" s="6">
        <v>45420</v>
      </c>
      <c r="B1206" s="7" t="str">
        <f t="shared" si="546"/>
        <v>S20 - 2024</v>
      </c>
      <c r="C1206" s="7">
        <f t="shared" si="565"/>
        <v>5</v>
      </c>
      <c r="D1206" s="7" t="str">
        <f t="shared" si="544"/>
        <v>T2 - 2024</v>
      </c>
      <c r="E1206" s="7">
        <f t="shared" si="566"/>
        <v>2024</v>
      </c>
      <c r="F1206" s="8" t="s">
        <v>1</v>
      </c>
      <c r="G1206" s="72"/>
      <c r="H1206" s="146"/>
      <c r="I1206" s="73"/>
      <c r="J1206" s="153"/>
      <c r="K1206" s="88"/>
      <c r="L1206" s="160"/>
    </row>
    <row r="1207" spans="1:12" x14ac:dyDescent="0.25">
      <c r="A1207" s="9">
        <v>45420</v>
      </c>
      <c r="B1207" s="10" t="str">
        <f t="shared" si="546"/>
        <v>S20 - 2024</v>
      </c>
      <c r="C1207" s="10">
        <f t="shared" si="565"/>
        <v>5</v>
      </c>
      <c r="D1207" s="10" t="str">
        <f t="shared" si="544"/>
        <v>T2 - 2024</v>
      </c>
      <c r="E1207" s="10">
        <f t="shared" si="566"/>
        <v>2024</v>
      </c>
      <c r="F1207" s="11" t="s">
        <v>14</v>
      </c>
      <c r="G1207" s="80">
        <f>SUM(G1199:G1206)</f>
        <v>0</v>
      </c>
      <c r="H1207" s="147"/>
      <c r="I1207" s="83">
        <f t="shared" ref="I1207" si="567">SUM(I1199:I1206)</f>
        <v>0</v>
      </c>
      <c r="J1207" s="154"/>
      <c r="K1207" s="89">
        <f t="shared" ref="K1207" si="568">SUM(K1199:K1206)</f>
        <v>0</v>
      </c>
      <c r="L1207" s="161"/>
    </row>
    <row r="1208" spans="1:12" x14ac:dyDescent="0.25">
      <c r="A1208" s="4">
        <v>45421</v>
      </c>
      <c r="B1208" s="5" t="str">
        <f t="shared" si="546"/>
        <v>S20 - 2024</v>
      </c>
      <c r="C1208" s="5">
        <f t="shared" ref="C1208:C1216" si="569">MONTH(A1208)</f>
        <v>5</v>
      </c>
      <c r="D1208" s="5" t="str">
        <f t="shared" si="544"/>
        <v>T2 - 2024</v>
      </c>
      <c r="E1208" s="5">
        <f>YEAR(A1208)</f>
        <v>2024</v>
      </c>
      <c r="F1208" s="14" t="s">
        <v>2</v>
      </c>
      <c r="G1208" s="79"/>
      <c r="H1208" s="141"/>
      <c r="I1208" s="82"/>
      <c r="J1208" s="148"/>
      <c r="K1208" s="85"/>
      <c r="L1208" s="155"/>
    </row>
    <row r="1209" spans="1:12" x14ac:dyDescent="0.25">
      <c r="A1209" s="6">
        <v>45421</v>
      </c>
      <c r="B1209" s="7" t="str">
        <f t="shared" si="546"/>
        <v>S20 - 2024</v>
      </c>
      <c r="C1209" s="7">
        <f t="shared" si="569"/>
        <v>5</v>
      </c>
      <c r="D1209" s="7" t="str">
        <f t="shared" si="544"/>
        <v>T2 - 2024</v>
      </c>
      <c r="E1209" s="7">
        <f t="shared" ref="E1209:E1216" si="570">YEAR(A1209)</f>
        <v>2024</v>
      </c>
      <c r="F1209" s="19" t="s">
        <v>3</v>
      </c>
      <c r="G1209" s="74"/>
      <c r="H1209" s="142"/>
      <c r="I1209" s="75"/>
      <c r="J1209" s="149"/>
      <c r="K1209" s="86"/>
      <c r="L1209" s="156"/>
    </row>
    <row r="1210" spans="1:12" x14ac:dyDescent="0.25">
      <c r="A1210" s="6">
        <v>45421</v>
      </c>
      <c r="B1210" s="7" t="str">
        <f t="shared" si="546"/>
        <v>S20 - 2024</v>
      </c>
      <c r="C1210" s="7">
        <f t="shared" si="569"/>
        <v>5</v>
      </c>
      <c r="D1210" s="7" t="str">
        <f t="shared" si="544"/>
        <v>T2 - 2024</v>
      </c>
      <c r="E1210" s="7">
        <f t="shared" si="570"/>
        <v>2024</v>
      </c>
      <c r="F1210" s="128" t="s">
        <v>7</v>
      </c>
      <c r="G1210" s="130"/>
      <c r="H1210" s="143"/>
      <c r="I1210" s="131"/>
      <c r="J1210" s="150"/>
      <c r="K1210" s="132"/>
      <c r="L1210" s="157"/>
    </row>
    <row r="1211" spans="1:12" x14ac:dyDescent="0.25">
      <c r="A1211" s="6">
        <v>45421</v>
      </c>
      <c r="B1211" s="7" t="str">
        <f t="shared" si="546"/>
        <v>S20 - 2024</v>
      </c>
      <c r="C1211" s="7">
        <f t="shared" si="569"/>
        <v>5</v>
      </c>
      <c r="D1211" s="7" t="str">
        <f t="shared" si="544"/>
        <v>T2 - 2024</v>
      </c>
      <c r="E1211" s="7">
        <f t="shared" si="570"/>
        <v>2024</v>
      </c>
      <c r="F1211" s="129" t="s">
        <v>8</v>
      </c>
      <c r="G1211" s="133"/>
      <c r="H1211" s="144"/>
      <c r="I1211" s="134"/>
      <c r="J1211" s="151"/>
      <c r="K1211" s="135"/>
      <c r="L1211" s="158"/>
    </row>
    <row r="1212" spans="1:12" x14ac:dyDescent="0.25">
      <c r="A1212" s="6">
        <v>45421</v>
      </c>
      <c r="B1212" s="7" t="str">
        <f t="shared" si="546"/>
        <v>S20 - 2024</v>
      </c>
      <c r="C1212" s="7">
        <f t="shared" si="569"/>
        <v>5</v>
      </c>
      <c r="D1212" s="7" t="str">
        <f t="shared" si="544"/>
        <v>T2 - 2024</v>
      </c>
      <c r="E1212" s="7">
        <f t="shared" si="570"/>
        <v>2024</v>
      </c>
      <c r="F1212" s="21" t="s">
        <v>4</v>
      </c>
      <c r="G1212" s="76"/>
      <c r="H1212" s="145"/>
      <c r="I1212" s="77"/>
      <c r="J1212" s="152"/>
      <c r="K1212" s="87"/>
      <c r="L1212" s="159"/>
    </row>
    <row r="1213" spans="1:12" x14ac:dyDescent="0.25">
      <c r="A1213" s="6">
        <v>45421</v>
      </c>
      <c r="B1213" s="7" t="str">
        <f t="shared" si="546"/>
        <v>S20 - 2024</v>
      </c>
      <c r="C1213" s="7">
        <f t="shared" si="569"/>
        <v>5</v>
      </c>
      <c r="D1213" s="7" t="str">
        <f t="shared" si="544"/>
        <v>T2 - 2024</v>
      </c>
      <c r="E1213" s="7">
        <f t="shared" si="570"/>
        <v>2024</v>
      </c>
      <c r="F1213" s="8" t="s">
        <v>5</v>
      </c>
      <c r="G1213" s="72"/>
      <c r="H1213" s="146"/>
      <c r="I1213" s="73"/>
      <c r="J1213" s="153"/>
      <c r="K1213" s="88"/>
      <c r="L1213" s="160"/>
    </row>
    <row r="1214" spans="1:12" x14ac:dyDescent="0.25">
      <c r="A1214" s="6">
        <v>45421</v>
      </c>
      <c r="B1214" s="7" t="str">
        <f t="shared" si="546"/>
        <v>S20 - 2024</v>
      </c>
      <c r="C1214" s="7">
        <f t="shared" si="569"/>
        <v>5</v>
      </c>
      <c r="D1214" s="7" t="str">
        <f t="shared" si="544"/>
        <v>T2 - 2024</v>
      </c>
      <c r="E1214" s="7">
        <f t="shared" si="570"/>
        <v>2024</v>
      </c>
      <c r="F1214" s="8" t="s">
        <v>6</v>
      </c>
      <c r="G1214" s="72"/>
      <c r="H1214" s="146"/>
      <c r="I1214" s="73"/>
      <c r="J1214" s="153"/>
      <c r="K1214" s="88"/>
      <c r="L1214" s="160"/>
    </row>
    <row r="1215" spans="1:12" x14ac:dyDescent="0.25">
      <c r="A1215" s="6">
        <v>45421</v>
      </c>
      <c r="B1215" s="7" t="str">
        <f t="shared" si="546"/>
        <v>S20 - 2024</v>
      </c>
      <c r="C1215" s="7">
        <f t="shared" si="569"/>
        <v>5</v>
      </c>
      <c r="D1215" s="7" t="str">
        <f t="shared" si="544"/>
        <v>T2 - 2024</v>
      </c>
      <c r="E1215" s="7">
        <f t="shared" si="570"/>
        <v>2024</v>
      </c>
      <c r="F1215" s="8" t="s">
        <v>1</v>
      </c>
      <c r="G1215" s="72"/>
      <c r="H1215" s="146"/>
      <c r="I1215" s="73"/>
      <c r="J1215" s="153"/>
      <c r="K1215" s="88"/>
      <c r="L1215" s="160"/>
    </row>
    <row r="1216" spans="1:12" x14ac:dyDescent="0.25">
      <c r="A1216" s="9">
        <v>45421</v>
      </c>
      <c r="B1216" s="10" t="str">
        <f t="shared" si="546"/>
        <v>S20 - 2024</v>
      </c>
      <c r="C1216" s="10">
        <f t="shared" si="569"/>
        <v>5</v>
      </c>
      <c r="D1216" s="10" t="str">
        <f t="shared" si="544"/>
        <v>T2 - 2024</v>
      </c>
      <c r="E1216" s="10">
        <f t="shared" si="570"/>
        <v>2024</v>
      </c>
      <c r="F1216" s="11" t="s">
        <v>14</v>
      </c>
      <c r="G1216" s="80">
        <f>SUM(G1208:G1215)</f>
        <v>0</v>
      </c>
      <c r="H1216" s="147"/>
      <c r="I1216" s="83">
        <f t="shared" ref="I1216" si="571">SUM(I1208:I1215)</f>
        <v>0</v>
      </c>
      <c r="J1216" s="154"/>
      <c r="K1216" s="89">
        <f t="shared" ref="K1216" si="572">SUM(K1208:K1215)</f>
        <v>0</v>
      </c>
      <c r="L1216" s="161"/>
    </row>
    <row r="1217" spans="1:12" x14ac:dyDescent="0.25">
      <c r="A1217" s="4">
        <v>45422</v>
      </c>
      <c r="B1217" s="5" t="str">
        <f t="shared" si="546"/>
        <v>S20 - 2024</v>
      </c>
      <c r="C1217" s="5">
        <f t="shared" ref="C1217:C1225" si="573">MONTH(A1217)</f>
        <v>5</v>
      </c>
      <c r="D1217" s="5" t="str">
        <f t="shared" si="544"/>
        <v>T2 - 2024</v>
      </c>
      <c r="E1217" s="5">
        <f>YEAR(A1217)</f>
        <v>2024</v>
      </c>
      <c r="F1217" s="14" t="s">
        <v>2</v>
      </c>
      <c r="G1217" s="79"/>
      <c r="H1217" s="141"/>
      <c r="I1217" s="82"/>
      <c r="J1217" s="148"/>
      <c r="K1217" s="85"/>
      <c r="L1217" s="155"/>
    </row>
    <row r="1218" spans="1:12" x14ac:dyDescent="0.25">
      <c r="A1218" s="6">
        <v>45422</v>
      </c>
      <c r="B1218" s="7" t="str">
        <f t="shared" si="546"/>
        <v>S20 - 2024</v>
      </c>
      <c r="C1218" s="7">
        <f t="shared" si="573"/>
        <v>5</v>
      </c>
      <c r="D1218" s="7" t="str">
        <f t="shared" si="544"/>
        <v>T2 - 2024</v>
      </c>
      <c r="E1218" s="7">
        <f t="shared" ref="E1218:E1225" si="574">YEAR(A1218)</f>
        <v>2024</v>
      </c>
      <c r="F1218" s="19" t="s">
        <v>3</v>
      </c>
      <c r="G1218" s="74"/>
      <c r="H1218" s="142"/>
      <c r="I1218" s="75"/>
      <c r="J1218" s="149"/>
      <c r="K1218" s="86"/>
      <c r="L1218" s="156"/>
    </row>
    <row r="1219" spans="1:12" x14ac:dyDescent="0.25">
      <c r="A1219" s="6">
        <v>45422</v>
      </c>
      <c r="B1219" s="7" t="str">
        <f t="shared" si="546"/>
        <v>S20 - 2024</v>
      </c>
      <c r="C1219" s="7">
        <f t="shared" si="573"/>
        <v>5</v>
      </c>
      <c r="D1219" s="7" t="str">
        <f t="shared" ref="D1219:D1282" si="575">IF(OR(MONTH(A1219)=1,MONTH(A1219)=2,MONTH(A1219)=3),"T1 - "&amp;E1219,IF(OR(MONTH(A1219)=4,MONTH(A1219)=5,MONTH(A1219)=6),"T2 - "&amp;E1219,IF(OR(MONTH(A1219)=7,MONTH(A1219)=8,MONTH(A1219)=9),"T3 - "&amp;E1219,"T4 - "&amp;E1219)))</f>
        <v>T2 - 2024</v>
      </c>
      <c r="E1219" s="7">
        <f t="shared" si="574"/>
        <v>2024</v>
      </c>
      <c r="F1219" s="128" t="s">
        <v>7</v>
      </c>
      <c r="G1219" s="130"/>
      <c r="H1219" s="143"/>
      <c r="I1219" s="131"/>
      <c r="J1219" s="150"/>
      <c r="K1219" s="132"/>
      <c r="L1219" s="157"/>
    </row>
    <row r="1220" spans="1:12" x14ac:dyDescent="0.25">
      <c r="A1220" s="6">
        <v>45422</v>
      </c>
      <c r="B1220" s="7" t="str">
        <f t="shared" si="546"/>
        <v>S20 - 2024</v>
      </c>
      <c r="C1220" s="7">
        <f t="shared" si="573"/>
        <v>5</v>
      </c>
      <c r="D1220" s="7" t="str">
        <f t="shared" si="575"/>
        <v>T2 - 2024</v>
      </c>
      <c r="E1220" s="7">
        <f t="shared" si="574"/>
        <v>2024</v>
      </c>
      <c r="F1220" s="129" t="s">
        <v>8</v>
      </c>
      <c r="G1220" s="133"/>
      <c r="H1220" s="144"/>
      <c r="I1220" s="134"/>
      <c r="J1220" s="151"/>
      <c r="K1220" s="135"/>
      <c r="L1220" s="158"/>
    </row>
    <row r="1221" spans="1:12" x14ac:dyDescent="0.25">
      <c r="A1221" s="6">
        <v>45422</v>
      </c>
      <c r="B1221" s="7" t="str">
        <f t="shared" si="546"/>
        <v>S20 - 2024</v>
      </c>
      <c r="C1221" s="7">
        <f t="shared" si="573"/>
        <v>5</v>
      </c>
      <c r="D1221" s="7" t="str">
        <f t="shared" si="575"/>
        <v>T2 - 2024</v>
      </c>
      <c r="E1221" s="7">
        <f t="shared" si="574"/>
        <v>2024</v>
      </c>
      <c r="F1221" s="21" t="s">
        <v>4</v>
      </c>
      <c r="G1221" s="76"/>
      <c r="H1221" s="145"/>
      <c r="I1221" s="77"/>
      <c r="J1221" s="152"/>
      <c r="K1221" s="87"/>
      <c r="L1221" s="159"/>
    </row>
    <row r="1222" spans="1:12" x14ac:dyDescent="0.25">
      <c r="A1222" s="6">
        <v>45422</v>
      </c>
      <c r="B1222" s="7" t="str">
        <f t="shared" ref="B1222:B1285" si="576">"S"&amp;WEEKNUM($A1222,13)&amp;" - "&amp;YEAR($A1222)</f>
        <v>S20 - 2024</v>
      </c>
      <c r="C1222" s="7">
        <f t="shared" si="573"/>
        <v>5</v>
      </c>
      <c r="D1222" s="7" t="str">
        <f t="shared" si="575"/>
        <v>T2 - 2024</v>
      </c>
      <c r="E1222" s="7">
        <f t="shared" si="574"/>
        <v>2024</v>
      </c>
      <c r="F1222" s="8" t="s">
        <v>5</v>
      </c>
      <c r="G1222" s="72"/>
      <c r="H1222" s="146"/>
      <c r="I1222" s="73"/>
      <c r="J1222" s="153"/>
      <c r="K1222" s="88"/>
      <c r="L1222" s="160"/>
    </row>
    <row r="1223" spans="1:12" x14ac:dyDescent="0.25">
      <c r="A1223" s="6">
        <v>45422</v>
      </c>
      <c r="B1223" s="7" t="str">
        <f t="shared" si="576"/>
        <v>S20 - 2024</v>
      </c>
      <c r="C1223" s="7">
        <f t="shared" si="573"/>
        <v>5</v>
      </c>
      <c r="D1223" s="7" t="str">
        <f t="shared" si="575"/>
        <v>T2 - 2024</v>
      </c>
      <c r="E1223" s="7">
        <f t="shared" si="574"/>
        <v>2024</v>
      </c>
      <c r="F1223" s="8" t="s">
        <v>6</v>
      </c>
      <c r="G1223" s="72"/>
      <c r="H1223" s="146"/>
      <c r="I1223" s="73"/>
      <c r="J1223" s="153"/>
      <c r="K1223" s="88"/>
      <c r="L1223" s="160"/>
    </row>
    <row r="1224" spans="1:12" x14ac:dyDescent="0.25">
      <c r="A1224" s="6">
        <v>45422</v>
      </c>
      <c r="B1224" s="7" t="str">
        <f t="shared" si="576"/>
        <v>S20 - 2024</v>
      </c>
      <c r="C1224" s="7">
        <f t="shared" si="573"/>
        <v>5</v>
      </c>
      <c r="D1224" s="7" t="str">
        <f t="shared" si="575"/>
        <v>T2 - 2024</v>
      </c>
      <c r="E1224" s="7">
        <f t="shared" si="574"/>
        <v>2024</v>
      </c>
      <c r="F1224" s="8" t="s">
        <v>1</v>
      </c>
      <c r="G1224" s="72"/>
      <c r="H1224" s="146"/>
      <c r="I1224" s="73"/>
      <c r="J1224" s="153"/>
      <c r="K1224" s="88"/>
      <c r="L1224" s="160"/>
    </row>
    <row r="1225" spans="1:12" x14ac:dyDescent="0.25">
      <c r="A1225" s="9">
        <v>45422</v>
      </c>
      <c r="B1225" s="10" t="str">
        <f t="shared" si="576"/>
        <v>S20 - 2024</v>
      </c>
      <c r="C1225" s="10">
        <f t="shared" si="573"/>
        <v>5</v>
      </c>
      <c r="D1225" s="10" t="str">
        <f t="shared" si="575"/>
        <v>T2 - 2024</v>
      </c>
      <c r="E1225" s="10">
        <f t="shared" si="574"/>
        <v>2024</v>
      </c>
      <c r="F1225" s="11" t="s">
        <v>14</v>
      </c>
      <c r="G1225" s="80">
        <f>SUM(G1217:G1224)</f>
        <v>0</v>
      </c>
      <c r="H1225" s="147"/>
      <c r="I1225" s="83">
        <f t="shared" ref="I1225" si="577">SUM(I1217:I1224)</f>
        <v>0</v>
      </c>
      <c r="J1225" s="154"/>
      <c r="K1225" s="89">
        <f t="shared" ref="K1225" si="578">SUM(K1217:K1224)</f>
        <v>0</v>
      </c>
      <c r="L1225" s="161"/>
    </row>
    <row r="1226" spans="1:12" x14ac:dyDescent="0.25">
      <c r="A1226" s="4">
        <v>45423</v>
      </c>
      <c r="B1226" s="5" t="str">
        <f t="shared" si="576"/>
        <v>S20 - 2024</v>
      </c>
      <c r="C1226" s="5">
        <f t="shared" ref="C1226:C1234" si="579">MONTH(A1226)</f>
        <v>5</v>
      </c>
      <c r="D1226" s="5" t="str">
        <f t="shared" si="575"/>
        <v>T2 - 2024</v>
      </c>
      <c r="E1226" s="5">
        <f>YEAR(A1226)</f>
        <v>2024</v>
      </c>
      <c r="F1226" s="14" t="s">
        <v>2</v>
      </c>
      <c r="G1226" s="79"/>
      <c r="H1226" s="141"/>
      <c r="I1226" s="82"/>
      <c r="J1226" s="148"/>
      <c r="K1226" s="85"/>
      <c r="L1226" s="155"/>
    </row>
    <row r="1227" spans="1:12" x14ac:dyDescent="0.25">
      <c r="A1227" s="6">
        <v>45423</v>
      </c>
      <c r="B1227" s="7" t="str">
        <f t="shared" si="576"/>
        <v>S20 - 2024</v>
      </c>
      <c r="C1227" s="7">
        <f t="shared" si="579"/>
        <v>5</v>
      </c>
      <c r="D1227" s="7" t="str">
        <f t="shared" si="575"/>
        <v>T2 - 2024</v>
      </c>
      <c r="E1227" s="7">
        <f t="shared" ref="E1227:E1234" si="580">YEAR(A1227)</f>
        <v>2024</v>
      </c>
      <c r="F1227" s="19" t="s">
        <v>3</v>
      </c>
      <c r="G1227" s="74"/>
      <c r="H1227" s="142"/>
      <c r="I1227" s="75"/>
      <c r="J1227" s="149"/>
      <c r="K1227" s="86"/>
      <c r="L1227" s="156"/>
    </row>
    <row r="1228" spans="1:12" x14ac:dyDescent="0.25">
      <c r="A1228" s="6">
        <v>45423</v>
      </c>
      <c r="B1228" s="7" t="str">
        <f t="shared" si="576"/>
        <v>S20 - 2024</v>
      </c>
      <c r="C1228" s="7">
        <f t="shared" si="579"/>
        <v>5</v>
      </c>
      <c r="D1228" s="7" t="str">
        <f t="shared" si="575"/>
        <v>T2 - 2024</v>
      </c>
      <c r="E1228" s="7">
        <f t="shared" si="580"/>
        <v>2024</v>
      </c>
      <c r="F1228" s="128" t="s">
        <v>7</v>
      </c>
      <c r="G1228" s="130"/>
      <c r="H1228" s="143"/>
      <c r="I1228" s="131"/>
      <c r="J1228" s="150"/>
      <c r="K1228" s="132"/>
      <c r="L1228" s="157"/>
    </row>
    <row r="1229" spans="1:12" x14ac:dyDescent="0.25">
      <c r="A1229" s="6">
        <v>45423</v>
      </c>
      <c r="B1229" s="7" t="str">
        <f t="shared" si="576"/>
        <v>S20 - 2024</v>
      </c>
      <c r="C1229" s="7">
        <f t="shared" si="579"/>
        <v>5</v>
      </c>
      <c r="D1229" s="7" t="str">
        <f t="shared" si="575"/>
        <v>T2 - 2024</v>
      </c>
      <c r="E1229" s="7">
        <f t="shared" si="580"/>
        <v>2024</v>
      </c>
      <c r="F1229" s="129" t="s">
        <v>8</v>
      </c>
      <c r="G1229" s="133"/>
      <c r="H1229" s="144"/>
      <c r="I1229" s="134"/>
      <c r="J1229" s="151"/>
      <c r="K1229" s="135"/>
      <c r="L1229" s="158"/>
    </row>
    <row r="1230" spans="1:12" x14ac:dyDescent="0.25">
      <c r="A1230" s="6">
        <v>45423</v>
      </c>
      <c r="B1230" s="7" t="str">
        <f t="shared" si="576"/>
        <v>S20 - 2024</v>
      </c>
      <c r="C1230" s="7">
        <f t="shared" si="579"/>
        <v>5</v>
      </c>
      <c r="D1230" s="7" t="str">
        <f t="shared" si="575"/>
        <v>T2 - 2024</v>
      </c>
      <c r="E1230" s="7">
        <f t="shared" si="580"/>
        <v>2024</v>
      </c>
      <c r="F1230" s="21" t="s">
        <v>4</v>
      </c>
      <c r="G1230" s="76"/>
      <c r="H1230" s="145"/>
      <c r="I1230" s="77"/>
      <c r="J1230" s="152"/>
      <c r="K1230" s="87"/>
      <c r="L1230" s="159"/>
    </row>
    <row r="1231" spans="1:12" x14ac:dyDescent="0.25">
      <c r="A1231" s="6">
        <v>45423</v>
      </c>
      <c r="B1231" s="7" t="str">
        <f t="shared" si="576"/>
        <v>S20 - 2024</v>
      </c>
      <c r="C1231" s="7">
        <f t="shared" si="579"/>
        <v>5</v>
      </c>
      <c r="D1231" s="7" t="str">
        <f t="shared" si="575"/>
        <v>T2 - 2024</v>
      </c>
      <c r="E1231" s="7">
        <f t="shared" si="580"/>
        <v>2024</v>
      </c>
      <c r="F1231" s="8" t="s">
        <v>5</v>
      </c>
      <c r="G1231" s="72"/>
      <c r="H1231" s="146"/>
      <c r="I1231" s="73"/>
      <c r="J1231" s="153"/>
      <c r="K1231" s="88"/>
      <c r="L1231" s="160"/>
    </row>
    <row r="1232" spans="1:12" x14ac:dyDescent="0.25">
      <c r="A1232" s="6">
        <v>45423</v>
      </c>
      <c r="B1232" s="7" t="str">
        <f t="shared" si="576"/>
        <v>S20 - 2024</v>
      </c>
      <c r="C1232" s="7">
        <f t="shared" si="579"/>
        <v>5</v>
      </c>
      <c r="D1232" s="7" t="str">
        <f t="shared" si="575"/>
        <v>T2 - 2024</v>
      </c>
      <c r="E1232" s="7">
        <f t="shared" si="580"/>
        <v>2024</v>
      </c>
      <c r="F1232" s="8" t="s">
        <v>6</v>
      </c>
      <c r="G1232" s="72"/>
      <c r="H1232" s="146"/>
      <c r="I1232" s="73"/>
      <c r="J1232" s="153"/>
      <c r="K1232" s="88"/>
      <c r="L1232" s="160"/>
    </row>
    <row r="1233" spans="1:12" x14ac:dyDescent="0.25">
      <c r="A1233" s="6">
        <v>45423</v>
      </c>
      <c r="B1233" s="7" t="str">
        <f t="shared" si="576"/>
        <v>S20 - 2024</v>
      </c>
      <c r="C1233" s="7">
        <f t="shared" si="579"/>
        <v>5</v>
      </c>
      <c r="D1233" s="7" t="str">
        <f t="shared" si="575"/>
        <v>T2 - 2024</v>
      </c>
      <c r="E1233" s="7">
        <f t="shared" si="580"/>
        <v>2024</v>
      </c>
      <c r="F1233" s="8" t="s">
        <v>1</v>
      </c>
      <c r="G1233" s="72"/>
      <c r="H1233" s="146"/>
      <c r="I1233" s="73"/>
      <c r="J1233" s="153"/>
      <c r="K1233" s="88"/>
      <c r="L1233" s="160"/>
    </row>
    <row r="1234" spans="1:12" x14ac:dyDescent="0.25">
      <c r="A1234" s="9">
        <v>45423</v>
      </c>
      <c r="B1234" s="10" t="str">
        <f t="shared" si="576"/>
        <v>S20 - 2024</v>
      </c>
      <c r="C1234" s="10">
        <f t="shared" si="579"/>
        <v>5</v>
      </c>
      <c r="D1234" s="10" t="str">
        <f t="shared" si="575"/>
        <v>T2 - 2024</v>
      </c>
      <c r="E1234" s="10">
        <f t="shared" si="580"/>
        <v>2024</v>
      </c>
      <c r="F1234" s="11" t="s">
        <v>14</v>
      </c>
      <c r="G1234" s="80">
        <f>SUM(G1226:G1233)</f>
        <v>0</v>
      </c>
      <c r="H1234" s="147"/>
      <c r="I1234" s="83">
        <f t="shared" ref="I1234" si="581">SUM(I1226:I1233)</f>
        <v>0</v>
      </c>
      <c r="J1234" s="154"/>
      <c r="K1234" s="89">
        <f t="shared" ref="K1234" si="582">SUM(K1226:K1233)</f>
        <v>0</v>
      </c>
      <c r="L1234" s="161"/>
    </row>
    <row r="1235" spans="1:12" x14ac:dyDescent="0.25">
      <c r="A1235" s="4">
        <v>45424</v>
      </c>
      <c r="B1235" s="5" t="str">
        <f t="shared" si="576"/>
        <v>S20 - 2024</v>
      </c>
      <c r="C1235" s="5">
        <f t="shared" ref="C1235:C1243" si="583">MONTH(A1235)</f>
        <v>5</v>
      </c>
      <c r="D1235" s="5" t="str">
        <f t="shared" si="575"/>
        <v>T2 - 2024</v>
      </c>
      <c r="E1235" s="5">
        <f>YEAR(A1235)</f>
        <v>2024</v>
      </c>
      <c r="F1235" s="14" t="s">
        <v>2</v>
      </c>
      <c r="G1235" s="79"/>
      <c r="H1235" s="141"/>
      <c r="I1235" s="82"/>
      <c r="J1235" s="148"/>
      <c r="K1235" s="85"/>
      <c r="L1235" s="155"/>
    </row>
    <row r="1236" spans="1:12" x14ac:dyDescent="0.25">
      <c r="A1236" s="6">
        <v>45424</v>
      </c>
      <c r="B1236" s="7" t="str">
        <f t="shared" si="576"/>
        <v>S20 - 2024</v>
      </c>
      <c r="C1236" s="7">
        <f t="shared" si="583"/>
        <v>5</v>
      </c>
      <c r="D1236" s="7" t="str">
        <f t="shared" si="575"/>
        <v>T2 - 2024</v>
      </c>
      <c r="E1236" s="7">
        <f t="shared" ref="E1236:E1243" si="584">YEAR(A1236)</f>
        <v>2024</v>
      </c>
      <c r="F1236" s="19" t="s">
        <v>3</v>
      </c>
      <c r="G1236" s="74"/>
      <c r="H1236" s="142"/>
      <c r="I1236" s="75"/>
      <c r="J1236" s="149"/>
      <c r="K1236" s="86"/>
      <c r="L1236" s="156"/>
    </row>
    <row r="1237" spans="1:12" x14ac:dyDescent="0.25">
      <c r="A1237" s="6">
        <v>45424</v>
      </c>
      <c r="B1237" s="7" t="str">
        <f t="shared" si="576"/>
        <v>S20 - 2024</v>
      </c>
      <c r="C1237" s="7">
        <f t="shared" si="583"/>
        <v>5</v>
      </c>
      <c r="D1237" s="7" t="str">
        <f t="shared" si="575"/>
        <v>T2 - 2024</v>
      </c>
      <c r="E1237" s="7">
        <f t="shared" si="584"/>
        <v>2024</v>
      </c>
      <c r="F1237" s="128" t="s">
        <v>7</v>
      </c>
      <c r="G1237" s="130"/>
      <c r="H1237" s="143"/>
      <c r="I1237" s="131"/>
      <c r="J1237" s="150"/>
      <c r="K1237" s="132"/>
      <c r="L1237" s="157"/>
    </row>
    <row r="1238" spans="1:12" x14ac:dyDescent="0.25">
      <c r="A1238" s="6">
        <v>45424</v>
      </c>
      <c r="B1238" s="7" t="str">
        <f t="shared" si="576"/>
        <v>S20 - 2024</v>
      </c>
      <c r="C1238" s="7">
        <f t="shared" si="583"/>
        <v>5</v>
      </c>
      <c r="D1238" s="7" t="str">
        <f t="shared" si="575"/>
        <v>T2 - 2024</v>
      </c>
      <c r="E1238" s="7">
        <f t="shared" si="584"/>
        <v>2024</v>
      </c>
      <c r="F1238" s="129" t="s">
        <v>8</v>
      </c>
      <c r="G1238" s="133"/>
      <c r="H1238" s="144"/>
      <c r="I1238" s="134"/>
      <c r="J1238" s="151"/>
      <c r="K1238" s="135"/>
      <c r="L1238" s="158"/>
    </row>
    <row r="1239" spans="1:12" x14ac:dyDescent="0.25">
      <c r="A1239" s="6">
        <v>45424</v>
      </c>
      <c r="B1239" s="7" t="str">
        <f t="shared" si="576"/>
        <v>S20 - 2024</v>
      </c>
      <c r="C1239" s="7">
        <f t="shared" si="583"/>
        <v>5</v>
      </c>
      <c r="D1239" s="7" t="str">
        <f t="shared" si="575"/>
        <v>T2 - 2024</v>
      </c>
      <c r="E1239" s="7">
        <f t="shared" si="584"/>
        <v>2024</v>
      </c>
      <c r="F1239" s="21" t="s">
        <v>4</v>
      </c>
      <c r="G1239" s="76"/>
      <c r="H1239" s="145"/>
      <c r="I1239" s="77"/>
      <c r="J1239" s="152"/>
      <c r="K1239" s="87"/>
      <c r="L1239" s="159"/>
    </row>
    <row r="1240" spans="1:12" x14ac:dyDescent="0.25">
      <c r="A1240" s="6">
        <v>45424</v>
      </c>
      <c r="B1240" s="7" t="str">
        <f t="shared" si="576"/>
        <v>S20 - 2024</v>
      </c>
      <c r="C1240" s="7">
        <f t="shared" si="583"/>
        <v>5</v>
      </c>
      <c r="D1240" s="7" t="str">
        <f t="shared" si="575"/>
        <v>T2 - 2024</v>
      </c>
      <c r="E1240" s="7">
        <f t="shared" si="584"/>
        <v>2024</v>
      </c>
      <c r="F1240" s="8" t="s">
        <v>5</v>
      </c>
      <c r="G1240" s="72"/>
      <c r="H1240" s="146"/>
      <c r="I1240" s="73"/>
      <c r="J1240" s="153"/>
      <c r="K1240" s="88"/>
      <c r="L1240" s="160"/>
    </row>
    <row r="1241" spans="1:12" x14ac:dyDescent="0.25">
      <c r="A1241" s="6">
        <v>45424</v>
      </c>
      <c r="B1241" s="7" t="str">
        <f t="shared" si="576"/>
        <v>S20 - 2024</v>
      </c>
      <c r="C1241" s="7">
        <f t="shared" si="583"/>
        <v>5</v>
      </c>
      <c r="D1241" s="7" t="str">
        <f t="shared" si="575"/>
        <v>T2 - 2024</v>
      </c>
      <c r="E1241" s="7">
        <f t="shared" si="584"/>
        <v>2024</v>
      </c>
      <c r="F1241" s="8" t="s">
        <v>6</v>
      </c>
      <c r="G1241" s="72"/>
      <c r="H1241" s="146"/>
      <c r="I1241" s="73"/>
      <c r="J1241" s="153"/>
      <c r="K1241" s="88"/>
      <c r="L1241" s="160"/>
    </row>
    <row r="1242" spans="1:12" x14ac:dyDescent="0.25">
      <c r="A1242" s="6">
        <v>45424</v>
      </c>
      <c r="B1242" s="7" t="str">
        <f t="shared" si="576"/>
        <v>S20 - 2024</v>
      </c>
      <c r="C1242" s="7">
        <f t="shared" si="583"/>
        <v>5</v>
      </c>
      <c r="D1242" s="7" t="str">
        <f t="shared" si="575"/>
        <v>T2 - 2024</v>
      </c>
      <c r="E1242" s="7">
        <f t="shared" si="584"/>
        <v>2024</v>
      </c>
      <c r="F1242" s="8" t="s">
        <v>1</v>
      </c>
      <c r="G1242" s="72"/>
      <c r="H1242" s="146"/>
      <c r="I1242" s="73"/>
      <c r="J1242" s="153"/>
      <c r="K1242" s="88"/>
      <c r="L1242" s="160"/>
    </row>
    <row r="1243" spans="1:12" x14ac:dyDescent="0.25">
      <c r="A1243" s="9">
        <v>45424</v>
      </c>
      <c r="B1243" s="10" t="str">
        <f t="shared" si="576"/>
        <v>S20 - 2024</v>
      </c>
      <c r="C1243" s="10">
        <f t="shared" si="583"/>
        <v>5</v>
      </c>
      <c r="D1243" s="10" t="str">
        <f t="shared" si="575"/>
        <v>T2 - 2024</v>
      </c>
      <c r="E1243" s="10">
        <f t="shared" si="584"/>
        <v>2024</v>
      </c>
      <c r="F1243" s="11" t="s">
        <v>14</v>
      </c>
      <c r="G1243" s="80">
        <f>SUM(G1235:G1242)</f>
        <v>0</v>
      </c>
      <c r="H1243" s="147"/>
      <c r="I1243" s="83">
        <f t="shared" ref="I1243" si="585">SUM(I1235:I1242)</f>
        <v>0</v>
      </c>
      <c r="J1243" s="154"/>
      <c r="K1243" s="89">
        <f t="shared" ref="K1243" si="586">SUM(K1235:K1242)</f>
        <v>0</v>
      </c>
      <c r="L1243" s="161"/>
    </row>
    <row r="1244" spans="1:12" x14ac:dyDescent="0.25">
      <c r="A1244" s="4">
        <v>45425</v>
      </c>
      <c r="B1244" s="5" t="str">
        <f t="shared" si="576"/>
        <v>S20 - 2024</v>
      </c>
      <c r="C1244" s="5">
        <f t="shared" ref="C1244:C1252" si="587">MONTH(A1244)</f>
        <v>5</v>
      </c>
      <c r="D1244" s="5" t="str">
        <f t="shared" si="575"/>
        <v>T2 - 2024</v>
      </c>
      <c r="E1244" s="5">
        <f>YEAR(A1244)</f>
        <v>2024</v>
      </c>
      <c r="F1244" s="14" t="s">
        <v>2</v>
      </c>
      <c r="G1244" s="79"/>
      <c r="H1244" s="141"/>
      <c r="I1244" s="82"/>
      <c r="J1244" s="148"/>
      <c r="K1244" s="85"/>
      <c r="L1244" s="155"/>
    </row>
    <row r="1245" spans="1:12" x14ac:dyDescent="0.25">
      <c r="A1245" s="6">
        <v>45425</v>
      </c>
      <c r="B1245" s="7" t="str">
        <f t="shared" si="576"/>
        <v>S20 - 2024</v>
      </c>
      <c r="C1245" s="7">
        <f t="shared" si="587"/>
        <v>5</v>
      </c>
      <c r="D1245" s="7" t="str">
        <f t="shared" si="575"/>
        <v>T2 - 2024</v>
      </c>
      <c r="E1245" s="7">
        <f t="shared" ref="E1245:E1252" si="588">YEAR(A1245)</f>
        <v>2024</v>
      </c>
      <c r="F1245" s="19" t="s">
        <v>3</v>
      </c>
      <c r="G1245" s="74"/>
      <c r="H1245" s="142"/>
      <c r="I1245" s="75"/>
      <c r="J1245" s="149"/>
      <c r="K1245" s="86"/>
      <c r="L1245" s="156"/>
    </row>
    <row r="1246" spans="1:12" x14ac:dyDescent="0.25">
      <c r="A1246" s="6">
        <v>45425</v>
      </c>
      <c r="B1246" s="7" t="str">
        <f t="shared" si="576"/>
        <v>S20 - 2024</v>
      </c>
      <c r="C1246" s="7">
        <f t="shared" si="587"/>
        <v>5</v>
      </c>
      <c r="D1246" s="7" t="str">
        <f t="shared" si="575"/>
        <v>T2 - 2024</v>
      </c>
      <c r="E1246" s="7">
        <f t="shared" si="588"/>
        <v>2024</v>
      </c>
      <c r="F1246" s="128" t="s">
        <v>7</v>
      </c>
      <c r="G1246" s="130"/>
      <c r="H1246" s="143"/>
      <c r="I1246" s="131"/>
      <c r="J1246" s="150"/>
      <c r="K1246" s="132"/>
      <c r="L1246" s="157"/>
    </row>
    <row r="1247" spans="1:12" x14ac:dyDescent="0.25">
      <c r="A1247" s="6">
        <v>45425</v>
      </c>
      <c r="B1247" s="7" t="str">
        <f t="shared" si="576"/>
        <v>S20 - 2024</v>
      </c>
      <c r="C1247" s="7">
        <f t="shared" si="587"/>
        <v>5</v>
      </c>
      <c r="D1247" s="7" t="str">
        <f t="shared" si="575"/>
        <v>T2 - 2024</v>
      </c>
      <c r="E1247" s="7">
        <f t="shared" si="588"/>
        <v>2024</v>
      </c>
      <c r="F1247" s="129" t="s">
        <v>8</v>
      </c>
      <c r="G1247" s="133"/>
      <c r="H1247" s="144"/>
      <c r="I1247" s="134"/>
      <c r="J1247" s="151"/>
      <c r="K1247" s="135"/>
      <c r="L1247" s="158"/>
    </row>
    <row r="1248" spans="1:12" x14ac:dyDescent="0.25">
      <c r="A1248" s="6">
        <v>45425</v>
      </c>
      <c r="B1248" s="7" t="str">
        <f t="shared" si="576"/>
        <v>S20 - 2024</v>
      </c>
      <c r="C1248" s="7">
        <f t="shared" si="587"/>
        <v>5</v>
      </c>
      <c r="D1248" s="7" t="str">
        <f t="shared" si="575"/>
        <v>T2 - 2024</v>
      </c>
      <c r="E1248" s="7">
        <f t="shared" si="588"/>
        <v>2024</v>
      </c>
      <c r="F1248" s="21" t="s">
        <v>4</v>
      </c>
      <c r="G1248" s="76"/>
      <c r="H1248" s="145"/>
      <c r="I1248" s="77"/>
      <c r="J1248" s="152"/>
      <c r="K1248" s="87"/>
      <c r="L1248" s="159"/>
    </row>
    <row r="1249" spans="1:12" x14ac:dyDescent="0.25">
      <c r="A1249" s="6">
        <v>45425</v>
      </c>
      <c r="B1249" s="7" t="str">
        <f t="shared" si="576"/>
        <v>S20 - 2024</v>
      </c>
      <c r="C1249" s="7">
        <f t="shared" si="587"/>
        <v>5</v>
      </c>
      <c r="D1249" s="7" t="str">
        <f t="shared" si="575"/>
        <v>T2 - 2024</v>
      </c>
      <c r="E1249" s="7">
        <f t="shared" si="588"/>
        <v>2024</v>
      </c>
      <c r="F1249" s="8" t="s">
        <v>5</v>
      </c>
      <c r="G1249" s="72"/>
      <c r="H1249" s="146"/>
      <c r="I1249" s="73"/>
      <c r="J1249" s="153"/>
      <c r="K1249" s="88"/>
      <c r="L1249" s="160"/>
    </row>
    <row r="1250" spans="1:12" x14ac:dyDescent="0.25">
      <c r="A1250" s="6">
        <v>45425</v>
      </c>
      <c r="B1250" s="7" t="str">
        <f t="shared" si="576"/>
        <v>S20 - 2024</v>
      </c>
      <c r="C1250" s="7">
        <f t="shared" si="587"/>
        <v>5</v>
      </c>
      <c r="D1250" s="7" t="str">
        <f t="shared" si="575"/>
        <v>T2 - 2024</v>
      </c>
      <c r="E1250" s="7">
        <f t="shared" si="588"/>
        <v>2024</v>
      </c>
      <c r="F1250" s="8" t="s">
        <v>6</v>
      </c>
      <c r="G1250" s="72"/>
      <c r="H1250" s="146"/>
      <c r="I1250" s="73"/>
      <c r="J1250" s="153"/>
      <c r="K1250" s="88"/>
      <c r="L1250" s="160"/>
    </row>
    <row r="1251" spans="1:12" x14ac:dyDescent="0.25">
      <c r="A1251" s="6">
        <v>45425</v>
      </c>
      <c r="B1251" s="7" t="str">
        <f t="shared" si="576"/>
        <v>S20 - 2024</v>
      </c>
      <c r="C1251" s="7">
        <f t="shared" si="587"/>
        <v>5</v>
      </c>
      <c r="D1251" s="7" t="str">
        <f t="shared" si="575"/>
        <v>T2 - 2024</v>
      </c>
      <c r="E1251" s="7">
        <f t="shared" si="588"/>
        <v>2024</v>
      </c>
      <c r="F1251" s="8" t="s">
        <v>1</v>
      </c>
      <c r="G1251" s="72"/>
      <c r="H1251" s="146"/>
      <c r="I1251" s="73"/>
      <c r="J1251" s="153"/>
      <c r="K1251" s="88"/>
      <c r="L1251" s="160"/>
    </row>
    <row r="1252" spans="1:12" x14ac:dyDescent="0.25">
      <c r="A1252" s="9">
        <v>45425</v>
      </c>
      <c r="B1252" s="10" t="str">
        <f t="shared" si="576"/>
        <v>S20 - 2024</v>
      </c>
      <c r="C1252" s="10">
        <f t="shared" si="587"/>
        <v>5</v>
      </c>
      <c r="D1252" s="10" t="str">
        <f t="shared" si="575"/>
        <v>T2 - 2024</v>
      </c>
      <c r="E1252" s="10">
        <f t="shared" si="588"/>
        <v>2024</v>
      </c>
      <c r="F1252" s="11" t="s">
        <v>14</v>
      </c>
      <c r="G1252" s="80">
        <f>SUM(G1244:G1251)</f>
        <v>0</v>
      </c>
      <c r="H1252" s="147"/>
      <c r="I1252" s="83">
        <f t="shared" ref="I1252" si="589">SUM(I1244:I1251)</f>
        <v>0</v>
      </c>
      <c r="J1252" s="154"/>
      <c r="K1252" s="89">
        <f t="shared" ref="K1252" si="590">SUM(K1244:K1251)</f>
        <v>0</v>
      </c>
      <c r="L1252" s="161"/>
    </row>
    <row r="1253" spans="1:12" x14ac:dyDescent="0.25">
      <c r="A1253" s="4">
        <v>45426</v>
      </c>
      <c r="B1253" s="5" t="str">
        <f t="shared" si="576"/>
        <v>S20 - 2024</v>
      </c>
      <c r="C1253" s="5">
        <f t="shared" ref="C1253:C1261" si="591">MONTH(A1253)</f>
        <v>5</v>
      </c>
      <c r="D1253" s="5" t="str">
        <f t="shared" si="575"/>
        <v>T2 - 2024</v>
      </c>
      <c r="E1253" s="5">
        <f>YEAR(A1253)</f>
        <v>2024</v>
      </c>
      <c r="F1253" s="14" t="s">
        <v>2</v>
      </c>
      <c r="G1253" s="79"/>
      <c r="H1253" s="141"/>
      <c r="I1253" s="82"/>
      <c r="J1253" s="148"/>
      <c r="K1253" s="85"/>
      <c r="L1253" s="155"/>
    </row>
    <row r="1254" spans="1:12" x14ac:dyDescent="0.25">
      <c r="A1254" s="6">
        <v>45426</v>
      </c>
      <c r="B1254" s="7" t="str">
        <f t="shared" si="576"/>
        <v>S20 - 2024</v>
      </c>
      <c r="C1254" s="7">
        <f t="shared" si="591"/>
        <v>5</v>
      </c>
      <c r="D1254" s="7" t="str">
        <f t="shared" si="575"/>
        <v>T2 - 2024</v>
      </c>
      <c r="E1254" s="7">
        <f t="shared" ref="E1254:E1261" si="592">YEAR(A1254)</f>
        <v>2024</v>
      </c>
      <c r="F1254" s="19" t="s">
        <v>3</v>
      </c>
      <c r="G1254" s="74"/>
      <c r="H1254" s="142"/>
      <c r="I1254" s="75"/>
      <c r="J1254" s="149"/>
      <c r="K1254" s="86"/>
      <c r="L1254" s="156"/>
    </row>
    <row r="1255" spans="1:12" x14ac:dyDescent="0.25">
      <c r="A1255" s="6">
        <v>45426</v>
      </c>
      <c r="B1255" s="7" t="str">
        <f t="shared" si="576"/>
        <v>S20 - 2024</v>
      </c>
      <c r="C1255" s="7">
        <f t="shared" si="591"/>
        <v>5</v>
      </c>
      <c r="D1255" s="7" t="str">
        <f t="shared" si="575"/>
        <v>T2 - 2024</v>
      </c>
      <c r="E1255" s="7">
        <f t="shared" si="592"/>
        <v>2024</v>
      </c>
      <c r="F1255" s="128" t="s">
        <v>7</v>
      </c>
      <c r="G1255" s="130"/>
      <c r="H1255" s="143"/>
      <c r="I1255" s="131"/>
      <c r="J1255" s="150"/>
      <c r="K1255" s="132"/>
      <c r="L1255" s="157"/>
    </row>
    <row r="1256" spans="1:12" x14ac:dyDescent="0.25">
      <c r="A1256" s="6">
        <v>45426</v>
      </c>
      <c r="B1256" s="7" t="str">
        <f t="shared" si="576"/>
        <v>S20 - 2024</v>
      </c>
      <c r="C1256" s="7">
        <f t="shared" si="591"/>
        <v>5</v>
      </c>
      <c r="D1256" s="7" t="str">
        <f t="shared" si="575"/>
        <v>T2 - 2024</v>
      </c>
      <c r="E1256" s="7">
        <f t="shared" si="592"/>
        <v>2024</v>
      </c>
      <c r="F1256" s="129" t="s">
        <v>8</v>
      </c>
      <c r="G1256" s="133"/>
      <c r="H1256" s="144"/>
      <c r="I1256" s="134"/>
      <c r="J1256" s="151"/>
      <c r="K1256" s="135"/>
      <c r="L1256" s="158"/>
    </row>
    <row r="1257" spans="1:12" x14ac:dyDescent="0.25">
      <c r="A1257" s="6">
        <v>45426</v>
      </c>
      <c r="B1257" s="7" t="str">
        <f t="shared" si="576"/>
        <v>S20 - 2024</v>
      </c>
      <c r="C1257" s="7">
        <f t="shared" si="591"/>
        <v>5</v>
      </c>
      <c r="D1257" s="7" t="str">
        <f t="shared" si="575"/>
        <v>T2 - 2024</v>
      </c>
      <c r="E1257" s="7">
        <f t="shared" si="592"/>
        <v>2024</v>
      </c>
      <c r="F1257" s="21" t="s">
        <v>4</v>
      </c>
      <c r="G1257" s="76"/>
      <c r="H1257" s="145"/>
      <c r="I1257" s="77"/>
      <c r="J1257" s="152"/>
      <c r="K1257" s="87"/>
      <c r="L1257" s="159"/>
    </row>
    <row r="1258" spans="1:12" x14ac:dyDescent="0.25">
      <c r="A1258" s="6">
        <v>45426</v>
      </c>
      <c r="B1258" s="7" t="str">
        <f t="shared" si="576"/>
        <v>S20 - 2024</v>
      </c>
      <c r="C1258" s="7">
        <f t="shared" si="591"/>
        <v>5</v>
      </c>
      <c r="D1258" s="7" t="str">
        <f t="shared" si="575"/>
        <v>T2 - 2024</v>
      </c>
      <c r="E1258" s="7">
        <f t="shared" si="592"/>
        <v>2024</v>
      </c>
      <c r="F1258" s="8" t="s">
        <v>5</v>
      </c>
      <c r="G1258" s="72"/>
      <c r="H1258" s="146"/>
      <c r="I1258" s="73"/>
      <c r="J1258" s="153"/>
      <c r="K1258" s="88"/>
      <c r="L1258" s="160"/>
    </row>
    <row r="1259" spans="1:12" x14ac:dyDescent="0.25">
      <c r="A1259" s="6">
        <v>45426</v>
      </c>
      <c r="B1259" s="7" t="str">
        <f t="shared" si="576"/>
        <v>S20 - 2024</v>
      </c>
      <c r="C1259" s="7">
        <f t="shared" si="591"/>
        <v>5</v>
      </c>
      <c r="D1259" s="7" t="str">
        <f t="shared" si="575"/>
        <v>T2 - 2024</v>
      </c>
      <c r="E1259" s="7">
        <f t="shared" si="592"/>
        <v>2024</v>
      </c>
      <c r="F1259" s="8" t="s">
        <v>6</v>
      </c>
      <c r="G1259" s="72"/>
      <c r="H1259" s="146"/>
      <c r="I1259" s="73"/>
      <c r="J1259" s="153"/>
      <c r="K1259" s="88"/>
      <c r="L1259" s="160"/>
    </row>
    <row r="1260" spans="1:12" x14ac:dyDescent="0.25">
      <c r="A1260" s="6">
        <v>45426</v>
      </c>
      <c r="B1260" s="7" t="str">
        <f t="shared" si="576"/>
        <v>S20 - 2024</v>
      </c>
      <c r="C1260" s="7">
        <f t="shared" si="591"/>
        <v>5</v>
      </c>
      <c r="D1260" s="7" t="str">
        <f t="shared" si="575"/>
        <v>T2 - 2024</v>
      </c>
      <c r="E1260" s="7">
        <f t="shared" si="592"/>
        <v>2024</v>
      </c>
      <c r="F1260" s="8" t="s">
        <v>1</v>
      </c>
      <c r="G1260" s="72"/>
      <c r="H1260" s="146"/>
      <c r="I1260" s="73"/>
      <c r="J1260" s="153"/>
      <c r="K1260" s="88"/>
      <c r="L1260" s="160"/>
    </row>
    <row r="1261" spans="1:12" x14ac:dyDescent="0.25">
      <c r="A1261" s="9">
        <v>45426</v>
      </c>
      <c r="B1261" s="10" t="str">
        <f t="shared" si="576"/>
        <v>S20 - 2024</v>
      </c>
      <c r="C1261" s="10">
        <f t="shared" si="591"/>
        <v>5</v>
      </c>
      <c r="D1261" s="10" t="str">
        <f t="shared" si="575"/>
        <v>T2 - 2024</v>
      </c>
      <c r="E1261" s="10">
        <f t="shared" si="592"/>
        <v>2024</v>
      </c>
      <c r="F1261" s="11" t="s">
        <v>14</v>
      </c>
      <c r="G1261" s="80">
        <f>SUM(G1253:G1260)</f>
        <v>0</v>
      </c>
      <c r="H1261" s="147"/>
      <c r="I1261" s="83">
        <f t="shared" ref="I1261" si="593">SUM(I1253:I1260)</f>
        <v>0</v>
      </c>
      <c r="J1261" s="154"/>
      <c r="K1261" s="89">
        <f t="shared" ref="K1261" si="594">SUM(K1253:K1260)</f>
        <v>0</v>
      </c>
      <c r="L1261" s="161"/>
    </row>
    <row r="1262" spans="1:12" x14ac:dyDescent="0.25">
      <c r="A1262" s="4">
        <v>45427</v>
      </c>
      <c r="B1262" s="5" t="str">
        <f t="shared" si="576"/>
        <v>S21 - 2024</v>
      </c>
      <c r="C1262" s="5">
        <f t="shared" ref="C1262:C1270" si="595">MONTH(A1262)</f>
        <v>5</v>
      </c>
      <c r="D1262" s="5" t="str">
        <f t="shared" si="575"/>
        <v>T2 - 2024</v>
      </c>
      <c r="E1262" s="5">
        <f>YEAR(A1262)</f>
        <v>2024</v>
      </c>
      <c r="F1262" s="14" t="s">
        <v>2</v>
      </c>
      <c r="G1262" s="79"/>
      <c r="H1262" s="141"/>
      <c r="I1262" s="82"/>
      <c r="J1262" s="148"/>
      <c r="K1262" s="85"/>
      <c r="L1262" s="155"/>
    </row>
    <row r="1263" spans="1:12" x14ac:dyDescent="0.25">
      <c r="A1263" s="6">
        <v>45427</v>
      </c>
      <c r="B1263" s="7" t="str">
        <f t="shared" si="576"/>
        <v>S21 - 2024</v>
      </c>
      <c r="C1263" s="7">
        <f t="shared" si="595"/>
        <v>5</v>
      </c>
      <c r="D1263" s="7" t="str">
        <f t="shared" si="575"/>
        <v>T2 - 2024</v>
      </c>
      <c r="E1263" s="7">
        <f t="shared" ref="E1263:E1270" si="596">YEAR(A1263)</f>
        <v>2024</v>
      </c>
      <c r="F1263" s="19" t="s">
        <v>3</v>
      </c>
      <c r="G1263" s="74"/>
      <c r="H1263" s="142"/>
      <c r="I1263" s="75"/>
      <c r="J1263" s="149"/>
      <c r="K1263" s="86"/>
      <c r="L1263" s="156"/>
    </row>
    <row r="1264" spans="1:12" x14ac:dyDescent="0.25">
      <c r="A1264" s="6">
        <v>45427</v>
      </c>
      <c r="B1264" s="7" t="str">
        <f t="shared" si="576"/>
        <v>S21 - 2024</v>
      </c>
      <c r="C1264" s="7">
        <f t="shared" si="595"/>
        <v>5</v>
      </c>
      <c r="D1264" s="7" t="str">
        <f t="shared" si="575"/>
        <v>T2 - 2024</v>
      </c>
      <c r="E1264" s="7">
        <f t="shared" si="596"/>
        <v>2024</v>
      </c>
      <c r="F1264" s="128" t="s">
        <v>7</v>
      </c>
      <c r="G1264" s="130"/>
      <c r="H1264" s="143"/>
      <c r="I1264" s="131"/>
      <c r="J1264" s="150"/>
      <c r="K1264" s="132"/>
      <c r="L1264" s="157"/>
    </row>
    <row r="1265" spans="1:12" x14ac:dyDescent="0.25">
      <c r="A1265" s="6">
        <v>45427</v>
      </c>
      <c r="B1265" s="7" t="str">
        <f t="shared" si="576"/>
        <v>S21 - 2024</v>
      </c>
      <c r="C1265" s="7">
        <f t="shared" si="595"/>
        <v>5</v>
      </c>
      <c r="D1265" s="7" t="str">
        <f t="shared" si="575"/>
        <v>T2 - 2024</v>
      </c>
      <c r="E1265" s="7">
        <f t="shared" si="596"/>
        <v>2024</v>
      </c>
      <c r="F1265" s="129" t="s">
        <v>8</v>
      </c>
      <c r="G1265" s="133"/>
      <c r="H1265" s="144"/>
      <c r="I1265" s="134"/>
      <c r="J1265" s="151"/>
      <c r="K1265" s="135"/>
      <c r="L1265" s="158"/>
    </row>
    <row r="1266" spans="1:12" x14ac:dyDescent="0.25">
      <c r="A1266" s="6">
        <v>45427</v>
      </c>
      <c r="B1266" s="7" t="str">
        <f t="shared" si="576"/>
        <v>S21 - 2024</v>
      </c>
      <c r="C1266" s="7">
        <f t="shared" si="595"/>
        <v>5</v>
      </c>
      <c r="D1266" s="7" t="str">
        <f t="shared" si="575"/>
        <v>T2 - 2024</v>
      </c>
      <c r="E1266" s="7">
        <f t="shared" si="596"/>
        <v>2024</v>
      </c>
      <c r="F1266" s="21" t="s">
        <v>4</v>
      </c>
      <c r="G1266" s="76"/>
      <c r="H1266" s="145"/>
      <c r="I1266" s="77"/>
      <c r="J1266" s="152"/>
      <c r="K1266" s="87"/>
      <c r="L1266" s="159"/>
    </row>
    <row r="1267" spans="1:12" x14ac:dyDescent="0.25">
      <c r="A1267" s="6">
        <v>45427</v>
      </c>
      <c r="B1267" s="7" t="str">
        <f t="shared" si="576"/>
        <v>S21 - 2024</v>
      </c>
      <c r="C1267" s="7">
        <f t="shared" si="595"/>
        <v>5</v>
      </c>
      <c r="D1267" s="7" t="str">
        <f t="shared" si="575"/>
        <v>T2 - 2024</v>
      </c>
      <c r="E1267" s="7">
        <f t="shared" si="596"/>
        <v>2024</v>
      </c>
      <c r="F1267" s="8" t="s">
        <v>5</v>
      </c>
      <c r="G1267" s="72"/>
      <c r="H1267" s="146"/>
      <c r="I1267" s="73"/>
      <c r="J1267" s="153"/>
      <c r="K1267" s="88"/>
      <c r="L1267" s="160"/>
    </row>
    <row r="1268" spans="1:12" x14ac:dyDescent="0.25">
      <c r="A1268" s="6">
        <v>45427</v>
      </c>
      <c r="B1268" s="7" t="str">
        <f t="shared" si="576"/>
        <v>S21 - 2024</v>
      </c>
      <c r="C1268" s="7">
        <f t="shared" si="595"/>
        <v>5</v>
      </c>
      <c r="D1268" s="7" t="str">
        <f t="shared" si="575"/>
        <v>T2 - 2024</v>
      </c>
      <c r="E1268" s="7">
        <f t="shared" si="596"/>
        <v>2024</v>
      </c>
      <c r="F1268" s="8" t="s">
        <v>6</v>
      </c>
      <c r="G1268" s="72"/>
      <c r="H1268" s="146"/>
      <c r="I1268" s="73"/>
      <c r="J1268" s="153"/>
      <c r="K1268" s="88"/>
      <c r="L1268" s="160"/>
    </row>
    <row r="1269" spans="1:12" x14ac:dyDescent="0.25">
      <c r="A1269" s="6">
        <v>45427</v>
      </c>
      <c r="B1269" s="7" t="str">
        <f t="shared" si="576"/>
        <v>S21 - 2024</v>
      </c>
      <c r="C1269" s="7">
        <f t="shared" si="595"/>
        <v>5</v>
      </c>
      <c r="D1269" s="7" t="str">
        <f t="shared" si="575"/>
        <v>T2 - 2024</v>
      </c>
      <c r="E1269" s="7">
        <f t="shared" si="596"/>
        <v>2024</v>
      </c>
      <c r="F1269" s="8" t="s">
        <v>1</v>
      </c>
      <c r="G1269" s="72"/>
      <c r="H1269" s="146"/>
      <c r="I1269" s="73"/>
      <c r="J1269" s="153"/>
      <c r="K1269" s="88"/>
      <c r="L1269" s="160"/>
    </row>
    <row r="1270" spans="1:12" x14ac:dyDescent="0.25">
      <c r="A1270" s="9">
        <v>45427</v>
      </c>
      <c r="B1270" s="10" t="str">
        <f t="shared" si="576"/>
        <v>S21 - 2024</v>
      </c>
      <c r="C1270" s="10">
        <f t="shared" si="595"/>
        <v>5</v>
      </c>
      <c r="D1270" s="10" t="str">
        <f t="shared" si="575"/>
        <v>T2 - 2024</v>
      </c>
      <c r="E1270" s="10">
        <f t="shared" si="596"/>
        <v>2024</v>
      </c>
      <c r="F1270" s="11" t="s">
        <v>14</v>
      </c>
      <c r="G1270" s="80">
        <f>SUM(G1262:G1269)</f>
        <v>0</v>
      </c>
      <c r="H1270" s="147"/>
      <c r="I1270" s="83">
        <f t="shared" ref="I1270" si="597">SUM(I1262:I1269)</f>
        <v>0</v>
      </c>
      <c r="J1270" s="154"/>
      <c r="K1270" s="89">
        <f t="shared" ref="K1270" si="598">SUM(K1262:K1269)</f>
        <v>0</v>
      </c>
      <c r="L1270" s="161"/>
    </row>
    <row r="1271" spans="1:12" x14ac:dyDescent="0.25">
      <c r="A1271" s="4">
        <v>45428</v>
      </c>
      <c r="B1271" s="5" t="str">
        <f t="shared" si="576"/>
        <v>S21 - 2024</v>
      </c>
      <c r="C1271" s="5">
        <f t="shared" ref="C1271:C1279" si="599">MONTH(A1271)</f>
        <v>5</v>
      </c>
      <c r="D1271" s="5" t="str">
        <f t="shared" si="575"/>
        <v>T2 - 2024</v>
      </c>
      <c r="E1271" s="5">
        <f>YEAR(A1271)</f>
        <v>2024</v>
      </c>
      <c r="F1271" s="14" t="s">
        <v>2</v>
      </c>
      <c r="G1271" s="79"/>
      <c r="H1271" s="141"/>
      <c r="I1271" s="82"/>
      <c r="J1271" s="148"/>
      <c r="K1271" s="85"/>
      <c r="L1271" s="155"/>
    </row>
    <row r="1272" spans="1:12" x14ac:dyDescent="0.25">
      <c r="A1272" s="6">
        <v>45428</v>
      </c>
      <c r="B1272" s="7" t="str">
        <f t="shared" si="576"/>
        <v>S21 - 2024</v>
      </c>
      <c r="C1272" s="7">
        <f t="shared" si="599"/>
        <v>5</v>
      </c>
      <c r="D1272" s="7" t="str">
        <f t="shared" si="575"/>
        <v>T2 - 2024</v>
      </c>
      <c r="E1272" s="7">
        <f t="shared" ref="E1272:E1279" si="600">YEAR(A1272)</f>
        <v>2024</v>
      </c>
      <c r="F1272" s="19" t="s">
        <v>3</v>
      </c>
      <c r="G1272" s="74"/>
      <c r="H1272" s="142"/>
      <c r="I1272" s="75"/>
      <c r="J1272" s="149"/>
      <c r="K1272" s="86"/>
      <c r="L1272" s="156"/>
    </row>
    <row r="1273" spans="1:12" x14ac:dyDescent="0.25">
      <c r="A1273" s="6">
        <v>45428</v>
      </c>
      <c r="B1273" s="7" t="str">
        <f t="shared" si="576"/>
        <v>S21 - 2024</v>
      </c>
      <c r="C1273" s="7">
        <f t="shared" si="599"/>
        <v>5</v>
      </c>
      <c r="D1273" s="7" t="str">
        <f t="shared" si="575"/>
        <v>T2 - 2024</v>
      </c>
      <c r="E1273" s="7">
        <f t="shared" si="600"/>
        <v>2024</v>
      </c>
      <c r="F1273" s="128" t="s">
        <v>7</v>
      </c>
      <c r="G1273" s="130"/>
      <c r="H1273" s="143"/>
      <c r="I1273" s="131"/>
      <c r="J1273" s="150"/>
      <c r="K1273" s="132"/>
      <c r="L1273" s="157"/>
    </row>
    <row r="1274" spans="1:12" x14ac:dyDescent="0.25">
      <c r="A1274" s="6">
        <v>45428</v>
      </c>
      <c r="B1274" s="7" t="str">
        <f t="shared" si="576"/>
        <v>S21 - 2024</v>
      </c>
      <c r="C1274" s="7">
        <f t="shared" si="599"/>
        <v>5</v>
      </c>
      <c r="D1274" s="7" t="str">
        <f t="shared" si="575"/>
        <v>T2 - 2024</v>
      </c>
      <c r="E1274" s="7">
        <f t="shared" si="600"/>
        <v>2024</v>
      </c>
      <c r="F1274" s="129" t="s">
        <v>8</v>
      </c>
      <c r="G1274" s="133"/>
      <c r="H1274" s="144"/>
      <c r="I1274" s="134"/>
      <c r="J1274" s="151"/>
      <c r="K1274" s="135"/>
      <c r="L1274" s="158"/>
    </row>
    <row r="1275" spans="1:12" x14ac:dyDescent="0.25">
      <c r="A1275" s="6">
        <v>45428</v>
      </c>
      <c r="B1275" s="7" t="str">
        <f t="shared" si="576"/>
        <v>S21 - 2024</v>
      </c>
      <c r="C1275" s="7">
        <f t="shared" si="599"/>
        <v>5</v>
      </c>
      <c r="D1275" s="7" t="str">
        <f t="shared" si="575"/>
        <v>T2 - 2024</v>
      </c>
      <c r="E1275" s="7">
        <f t="shared" si="600"/>
        <v>2024</v>
      </c>
      <c r="F1275" s="21" t="s">
        <v>4</v>
      </c>
      <c r="G1275" s="76"/>
      <c r="H1275" s="145"/>
      <c r="I1275" s="77"/>
      <c r="J1275" s="152"/>
      <c r="K1275" s="87"/>
      <c r="L1275" s="159"/>
    </row>
    <row r="1276" spans="1:12" x14ac:dyDescent="0.25">
      <c r="A1276" s="6">
        <v>45428</v>
      </c>
      <c r="B1276" s="7" t="str">
        <f t="shared" si="576"/>
        <v>S21 - 2024</v>
      </c>
      <c r="C1276" s="7">
        <f t="shared" si="599"/>
        <v>5</v>
      </c>
      <c r="D1276" s="7" t="str">
        <f t="shared" si="575"/>
        <v>T2 - 2024</v>
      </c>
      <c r="E1276" s="7">
        <f t="shared" si="600"/>
        <v>2024</v>
      </c>
      <c r="F1276" s="8" t="s">
        <v>5</v>
      </c>
      <c r="G1276" s="72"/>
      <c r="H1276" s="146"/>
      <c r="I1276" s="73"/>
      <c r="J1276" s="153"/>
      <c r="K1276" s="88"/>
      <c r="L1276" s="160"/>
    </row>
    <row r="1277" spans="1:12" x14ac:dyDescent="0.25">
      <c r="A1277" s="6">
        <v>45428</v>
      </c>
      <c r="B1277" s="7" t="str">
        <f t="shared" si="576"/>
        <v>S21 - 2024</v>
      </c>
      <c r="C1277" s="7">
        <f t="shared" si="599"/>
        <v>5</v>
      </c>
      <c r="D1277" s="7" t="str">
        <f t="shared" si="575"/>
        <v>T2 - 2024</v>
      </c>
      <c r="E1277" s="7">
        <f t="shared" si="600"/>
        <v>2024</v>
      </c>
      <c r="F1277" s="8" t="s">
        <v>6</v>
      </c>
      <c r="G1277" s="72"/>
      <c r="H1277" s="146"/>
      <c r="I1277" s="73"/>
      <c r="J1277" s="153"/>
      <c r="K1277" s="88"/>
      <c r="L1277" s="160"/>
    </row>
    <row r="1278" spans="1:12" x14ac:dyDescent="0.25">
      <c r="A1278" s="6">
        <v>45428</v>
      </c>
      <c r="B1278" s="7" t="str">
        <f t="shared" si="576"/>
        <v>S21 - 2024</v>
      </c>
      <c r="C1278" s="7">
        <f t="shared" si="599"/>
        <v>5</v>
      </c>
      <c r="D1278" s="7" t="str">
        <f t="shared" si="575"/>
        <v>T2 - 2024</v>
      </c>
      <c r="E1278" s="7">
        <f t="shared" si="600"/>
        <v>2024</v>
      </c>
      <c r="F1278" s="8" t="s">
        <v>1</v>
      </c>
      <c r="G1278" s="72"/>
      <c r="H1278" s="146"/>
      <c r="I1278" s="73"/>
      <c r="J1278" s="153"/>
      <c r="K1278" s="88"/>
      <c r="L1278" s="160"/>
    </row>
    <row r="1279" spans="1:12" x14ac:dyDescent="0.25">
      <c r="A1279" s="9">
        <v>45428</v>
      </c>
      <c r="B1279" s="10" t="str">
        <f t="shared" si="576"/>
        <v>S21 - 2024</v>
      </c>
      <c r="C1279" s="10">
        <f t="shared" si="599"/>
        <v>5</v>
      </c>
      <c r="D1279" s="10" t="str">
        <f t="shared" si="575"/>
        <v>T2 - 2024</v>
      </c>
      <c r="E1279" s="10">
        <f t="shared" si="600"/>
        <v>2024</v>
      </c>
      <c r="F1279" s="11" t="s">
        <v>14</v>
      </c>
      <c r="G1279" s="80">
        <f>SUM(G1271:G1278)</f>
        <v>0</v>
      </c>
      <c r="H1279" s="147"/>
      <c r="I1279" s="83">
        <f t="shared" ref="I1279" si="601">SUM(I1271:I1278)</f>
        <v>0</v>
      </c>
      <c r="J1279" s="154"/>
      <c r="K1279" s="89">
        <f t="shared" ref="K1279" si="602">SUM(K1271:K1278)</f>
        <v>0</v>
      </c>
      <c r="L1279" s="161"/>
    </row>
    <row r="1280" spans="1:12" x14ac:dyDescent="0.25">
      <c r="A1280" s="4">
        <v>45429</v>
      </c>
      <c r="B1280" s="5" t="str">
        <f t="shared" si="576"/>
        <v>S21 - 2024</v>
      </c>
      <c r="C1280" s="5">
        <f t="shared" ref="C1280:C1288" si="603">MONTH(A1280)</f>
        <v>5</v>
      </c>
      <c r="D1280" s="5" t="str">
        <f t="shared" si="575"/>
        <v>T2 - 2024</v>
      </c>
      <c r="E1280" s="5">
        <f>YEAR(A1280)</f>
        <v>2024</v>
      </c>
      <c r="F1280" s="14" t="s">
        <v>2</v>
      </c>
      <c r="G1280" s="79"/>
      <c r="H1280" s="141"/>
      <c r="I1280" s="82"/>
      <c r="J1280" s="148"/>
      <c r="K1280" s="85"/>
      <c r="L1280" s="155"/>
    </row>
    <row r="1281" spans="1:12" x14ac:dyDescent="0.25">
      <c r="A1281" s="6">
        <v>45429</v>
      </c>
      <c r="B1281" s="7" t="str">
        <f t="shared" si="576"/>
        <v>S21 - 2024</v>
      </c>
      <c r="C1281" s="7">
        <f t="shared" si="603"/>
        <v>5</v>
      </c>
      <c r="D1281" s="7" t="str">
        <f t="shared" si="575"/>
        <v>T2 - 2024</v>
      </c>
      <c r="E1281" s="7">
        <f t="shared" ref="E1281:E1288" si="604">YEAR(A1281)</f>
        <v>2024</v>
      </c>
      <c r="F1281" s="19" t="s">
        <v>3</v>
      </c>
      <c r="G1281" s="74"/>
      <c r="H1281" s="142"/>
      <c r="I1281" s="75"/>
      <c r="J1281" s="149"/>
      <c r="K1281" s="86"/>
      <c r="L1281" s="156"/>
    </row>
    <row r="1282" spans="1:12" x14ac:dyDescent="0.25">
      <c r="A1282" s="6">
        <v>45429</v>
      </c>
      <c r="B1282" s="7" t="str">
        <f t="shared" si="576"/>
        <v>S21 - 2024</v>
      </c>
      <c r="C1282" s="7">
        <f t="shared" si="603"/>
        <v>5</v>
      </c>
      <c r="D1282" s="7" t="str">
        <f t="shared" si="575"/>
        <v>T2 - 2024</v>
      </c>
      <c r="E1282" s="7">
        <f t="shared" si="604"/>
        <v>2024</v>
      </c>
      <c r="F1282" s="128" t="s">
        <v>7</v>
      </c>
      <c r="G1282" s="130"/>
      <c r="H1282" s="143"/>
      <c r="I1282" s="131"/>
      <c r="J1282" s="150"/>
      <c r="K1282" s="132"/>
      <c r="L1282" s="157"/>
    </row>
    <row r="1283" spans="1:12" x14ac:dyDescent="0.25">
      <c r="A1283" s="6">
        <v>45429</v>
      </c>
      <c r="B1283" s="7" t="str">
        <f t="shared" si="576"/>
        <v>S21 - 2024</v>
      </c>
      <c r="C1283" s="7">
        <f t="shared" si="603"/>
        <v>5</v>
      </c>
      <c r="D1283" s="7" t="str">
        <f t="shared" ref="D1283:D1346" si="605">IF(OR(MONTH(A1283)=1,MONTH(A1283)=2,MONTH(A1283)=3),"T1 - "&amp;E1283,IF(OR(MONTH(A1283)=4,MONTH(A1283)=5,MONTH(A1283)=6),"T2 - "&amp;E1283,IF(OR(MONTH(A1283)=7,MONTH(A1283)=8,MONTH(A1283)=9),"T3 - "&amp;E1283,"T4 - "&amp;E1283)))</f>
        <v>T2 - 2024</v>
      </c>
      <c r="E1283" s="7">
        <f t="shared" si="604"/>
        <v>2024</v>
      </c>
      <c r="F1283" s="129" t="s">
        <v>8</v>
      </c>
      <c r="G1283" s="133"/>
      <c r="H1283" s="144"/>
      <c r="I1283" s="134"/>
      <c r="J1283" s="151"/>
      <c r="K1283" s="135"/>
      <c r="L1283" s="158"/>
    </row>
    <row r="1284" spans="1:12" x14ac:dyDescent="0.25">
      <c r="A1284" s="6">
        <v>45429</v>
      </c>
      <c r="B1284" s="7" t="str">
        <f t="shared" si="576"/>
        <v>S21 - 2024</v>
      </c>
      <c r="C1284" s="7">
        <f t="shared" si="603"/>
        <v>5</v>
      </c>
      <c r="D1284" s="7" t="str">
        <f t="shared" si="605"/>
        <v>T2 - 2024</v>
      </c>
      <c r="E1284" s="7">
        <f t="shared" si="604"/>
        <v>2024</v>
      </c>
      <c r="F1284" s="21" t="s">
        <v>4</v>
      </c>
      <c r="G1284" s="76"/>
      <c r="H1284" s="145"/>
      <c r="I1284" s="77"/>
      <c r="J1284" s="152"/>
      <c r="K1284" s="87"/>
      <c r="L1284" s="159"/>
    </row>
    <row r="1285" spans="1:12" x14ac:dyDescent="0.25">
      <c r="A1285" s="6">
        <v>45429</v>
      </c>
      <c r="B1285" s="7" t="str">
        <f t="shared" si="576"/>
        <v>S21 - 2024</v>
      </c>
      <c r="C1285" s="7">
        <f t="shared" si="603"/>
        <v>5</v>
      </c>
      <c r="D1285" s="7" t="str">
        <f t="shared" si="605"/>
        <v>T2 - 2024</v>
      </c>
      <c r="E1285" s="7">
        <f t="shared" si="604"/>
        <v>2024</v>
      </c>
      <c r="F1285" s="8" t="s">
        <v>5</v>
      </c>
      <c r="G1285" s="72"/>
      <c r="H1285" s="146"/>
      <c r="I1285" s="73"/>
      <c r="J1285" s="153"/>
      <c r="K1285" s="88"/>
      <c r="L1285" s="160"/>
    </row>
    <row r="1286" spans="1:12" x14ac:dyDescent="0.25">
      <c r="A1286" s="6">
        <v>45429</v>
      </c>
      <c r="B1286" s="7" t="str">
        <f t="shared" ref="B1286:B1324" si="606">"S"&amp;WEEKNUM($A1286,13)&amp;" - "&amp;YEAR($A1286)</f>
        <v>S21 - 2024</v>
      </c>
      <c r="C1286" s="7">
        <f t="shared" si="603"/>
        <v>5</v>
      </c>
      <c r="D1286" s="7" t="str">
        <f t="shared" si="605"/>
        <v>T2 - 2024</v>
      </c>
      <c r="E1286" s="7">
        <f t="shared" si="604"/>
        <v>2024</v>
      </c>
      <c r="F1286" s="8" t="s">
        <v>6</v>
      </c>
      <c r="G1286" s="72"/>
      <c r="H1286" s="146"/>
      <c r="I1286" s="73"/>
      <c r="J1286" s="153"/>
      <c r="K1286" s="88"/>
      <c r="L1286" s="160"/>
    </row>
    <row r="1287" spans="1:12" x14ac:dyDescent="0.25">
      <c r="A1287" s="6">
        <v>45429</v>
      </c>
      <c r="B1287" s="7" t="str">
        <f t="shared" si="606"/>
        <v>S21 - 2024</v>
      </c>
      <c r="C1287" s="7">
        <f t="shared" si="603"/>
        <v>5</v>
      </c>
      <c r="D1287" s="7" t="str">
        <f t="shared" si="605"/>
        <v>T2 - 2024</v>
      </c>
      <c r="E1287" s="7">
        <f t="shared" si="604"/>
        <v>2024</v>
      </c>
      <c r="F1287" s="8" t="s">
        <v>1</v>
      </c>
      <c r="G1287" s="72"/>
      <c r="H1287" s="146"/>
      <c r="I1287" s="73"/>
      <c r="J1287" s="153"/>
      <c r="K1287" s="88"/>
      <c r="L1287" s="160"/>
    </row>
    <row r="1288" spans="1:12" x14ac:dyDescent="0.25">
      <c r="A1288" s="9">
        <v>45429</v>
      </c>
      <c r="B1288" s="10" t="str">
        <f t="shared" si="606"/>
        <v>S21 - 2024</v>
      </c>
      <c r="C1288" s="10">
        <f t="shared" si="603"/>
        <v>5</v>
      </c>
      <c r="D1288" s="10" t="str">
        <f t="shared" si="605"/>
        <v>T2 - 2024</v>
      </c>
      <c r="E1288" s="10">
        <f t="shared" si="604"/>
        <v>2024</v>
      </c>
      <c r="F1288" s="11" t="s">
        <v>14</v>
      </c>
      <c r="G1288" s="80">
        <f>SUM(G1280:G1287)</f>
        <v>0</v>
      </c>
      <c r="H1288" s="147"/>
      <c r="I1288" s="83">
        <f t="shared" ref="I1288" si="607">SUM(I1280:I1287)</f>
        <v>0</v>
      </c>
      <c r="J1288" s="154"/>
      <c r="K1288" s="89">
        <f t="shared" ref="K1288" si="608">SUM(K1280:K1287)</f>
        <v>0</v>
      </c>
      <c r="L1288" s="161"/>
    </row>
    <row r="1289" spans="1:12" x14ac:dyDescent="0.25">
      <c r="A1289" s="4">
        <v>45430</v>
      </c>
      <c r="B1289" s="5" t="str">
        <f t="shared" si="606"/>
        <v>S21 - 2024</v>
      </c>
      <c r="C1289" s="5">
        <f t="shared" ref="C1289:C1297" si="609">MONTH(A1289)</f>
        <v>5</v>
      </c>
      <c r="D1289" s="5" t="str">
        <f t="shared" si="605"/>
        <v>T2 - 2024</v>
      </c>
      <c r="E1289" s="5">
        <f>YEAR(A1289)</f>
        <v>2024</v>
      </c>
      <c r="F1289" s="14" t="s">
        <v>2</v>
      </c>
      <c r="G1289" s="79"/>
      <c r="H1289" s="141"/>
      <c r="I1289" s="82"/>
      <c r="J1289" s="148"/>
      <c r="K1289" s="85"/>
      <c r="L1289" s="155"/>
    </row>
    <row r="1290" spans="1:12" x14ac:dyDescent="0.25">
      <c r="A1290" s="6">
        <v>45430</v>
      </c>
      <c r="B1290" s="7" t="str">
        <f t="shared" si="606"/>
        <v>S21 - 2024</v>
      </c>
      <c r="C1290" s="7">
        <f t="shared" si="609"/>
        <v>5</v>
      </c>
      <c r="D1290" s="7" t="str">
        <f t="shared" si="605"/>
        <v>T2 - 2024</v>
      </c>
      <c r="E1290" s="7">
        <f t="shared" ref="E1290:E1297" si="610">YEAR(A1290)</f>
        <v>2024</v>
      </c>
      <c r="F1290" s="19" t="s">
        <v>3</v>
      </c>
      <c r="G1290" s="74"/>
      <c r="H1290" s="142"/>
      <c r="I1290" s="75"/>
      <c r="J1290" s="149"/>
      <c r="K1290" s="86"/>
      <c r="L1290" s="156"/>
    </row>
    <row r="1291" spans="1:12" x14ac:dyDescent="0.25">
      <c r="A1291" s="6">
        <v>45430</v>
      </c>
      <c r="B1291" s="7" t="str">
        <f t="shared" si="606"/>
        <v>S21 - 2024</v>
      </c>
      <c r="C1291" s="7">
        <f t="shared" si="609"/>
        <v>5</v>
      </c>
      <c r="D1291" s="7" t="str">
        <f t="shared" si="605"/>
        <v>T2 - 2024</v>
      </c>
      <c r="E1291" s="7">
        <f t="shared" si="610"/>
        <v>2024</v>
      </c>
      <c r="F1291" s="128" t="s">
        <v>7</v>
      </c>
      <c r="G1291" s="130"/>
      <c r="H1291" s="143"/>
      <c r="I1291" s="131"/>
      <c r="J1291" s="150"/>
      <c r="K1291" s="132"/>
      <c r="L1291" s="157"/>
    </row>
    <row r="1292" spans="1:12" x14ac:dyDescent="0.25">
      <c r="A1292" s="6">
        <v>45430</v>
      </c>
      <c r="B1292" s="7" t="str">
        <f t="shared" si="606"/>
        <v>S21 - 2024</v>
      </c>
      <c r="C1292" s="7">
        <f t="shared" si="609"/>
        <v>5</v>
      </c>
      <c r="D1292" s="7" t="str">
        <f t="shared" si="605"/>
        <v>T2 - 2024</v>
      </c>
      <c r="E1292" s="7">
        <f t="shared" si="610"/>
        <v>2024</v>
      </c>
      <c r="F1292" s="129" t="s">
        <v>8</v>
      </c>
      <c r="G1292" s="133"/>
      <c r="H1292" s="144"/>
      <c r="I1292" s="134"/>
      <c r="J1292" s="151"/>
      <c r="K1292" s="135"/>
      <c r="L1292" s="158"/>
    </row>
    <row r="1293" spans="1:12" x14ac:dyDescent="0.25">
      <c r="A1293" s="6">
        <v>45430</v>
      </c>
      <c r="B1293" s="7" t="str">
        <f t="shared" si="606"/>
        <v>S21 - 2024</v>
      </c>
      <c r="C1293" s="7">
        <f t="shared" si="609"/>
        <v>5</v>
      </c>
      <c r="D1293" s="7" t="str">
        <f t="shared" si="605"/>
        <v>T2 - 2024</v>
      </c>
      <c r="E1293" s="7">
        <f t="shared" si="610"/>
        <v>2024</v>
      </c>
      <c r="F1293" s="21" t="s">
        <v>4</v>
      </c>
      <c r="G1293" s="76"/>
      <c r="H1293" s="145"/>
      <c r="I1293" s="77"/>
      <c r="J1293" s="152"/>
      <c r="K1293" s="87"/>
      <c r="L1293" s="159"/>
    </row>
    <row r="1294" spans="1:12" x14ac:dyDescent="0.25">
      <c r="A1294" s="6">
        <v>45430</v>
      </c>
      <c r="B1294" s="7" t="str">
        <f t="shared" si="606"/>
        <v>S21 - 2024</v>
      </c>
      <c r="C1294" s="7">
        <f t="shared" si="609"/>
        <v>5</v>
      </c>
      <c r="D1294" s="7" t="str">
        <f t="shared" si="605"/>
        <v>T2 - 2024</v>
      </c>
      <c r="E1294" s="7">
        <f t="shared" si="610"/>
        <v>2024</v>
      </c>
      <c r="F1294" s="8" t="s">
        <v>5</v>
      </c>
      <c r="G1294" s="72"/>
      <c r="H1294" s="146"/>
      <c r="I1294" s="73"/>
      <c r="J1294" s="153"/>
      <c r="K1294" s="88"/>
      <c r="L1294" s="160"/>
    </row>
    <row r="1295" spans="1:12" x14ac:dyDescent="0.25">
      <c r="A1295" s="6">
        <v>45430</v>
      </c>
      <c r="B1295" s="7" t="str">
        <f t="shared" si="606"/>
        <v>S21 - 2024</v>
      </c>
      <c r="C1295" s="7">
        <f t="shared" si="609"/>
        <v>5</v>
      </c>
      <c r="D1295" s="7" t="str">
        <f t="shared" si="605"/>
        <v>T2 - 2024</v>
      </c>
      <c r="E1295" s="7">
        <f t="shared" si="610"/>
        <v>2024</v>
      </c>
      <c r="F1295" s="8" t="s">
        <v>6</v>
      </c>
      <c r="G1295" s="72"/>
      <c r="H1295" s="146"/>
      <c r="I1295" s="73"/>
      <c r="J1295" s="153"/>
      <c r="K1295" s="88"/>
      <c r="L1295" s="160"/>
    </row>
    <row r="1296" spans="1:12" x14ac:dyDescent="0.25">
      <c r="A1296" s="6">
        <v>45430</v>
      </c>
      <c r="B1296" s="7" t="str">
        <f t="shared" si="606"/>
        <v>S21 - 2024</v>
      </c>
      <c r="C1296" s="7">
        <f t="shared" si="609"/>
        <v>5</v>
      </c>
      <c r="D1296" s="7" t="str">
        <f t="shared" si="605"/>
        <v>T2 - 2024</v>
      </c>
      <c r="E1296" s="7">
        <f t="shared" si="610"/>
        <v>2024</v>
      </c>
      <c r="F1296" s="8" t="s">
        <v>1</v>
      </c>
      <c r="G1296" s="72"/>
      <c r="H1296" s="146"/>
      <c r="I1296" s="73"/>
      <c r="J1296" s="153"/>
      <c r="K1296" s="88"/>
      <c r="L1296" s="160"/>
    </row>
    <row r="1297" spans="1:12" x14ac:dyDescent="0.25">
      <c r="A1297" s="9">
        <v>45430</v>
      </c>
      <c r="B1297" s="10" t="str">
        <f t="shared" si="606"/>
        <v>S21 - 2024</v>
      </c>
      <c r="C1297" s="10">
        <f t="shared" si="609"/>
        <v>5</v>
      </c>
      <c r="D1297" s="10" t="str">
        <f t="shared" si="605"/>
        <v>T2 - 2024</v>
      </c>
      <c r="E1297" s="10">
        <f t="shared" si="610"/>
        <v>2024</v>
      </c>
      <c r="F1297" s="11" t="s">
        <v>14</v>
      </c>
      <c r="G1297" s="80">
        <f>SUM(G1289:G1296)</f>
        <v>0</v>
      </c>
      <c r="H1297" s="147"/>
      <c r="I1297" s="83">
        <f t="shared" ref="I1297" si="611">SUM(I1289:I1296)</f>
        <v>0</v>
      </c>
      <c r="J1297" s="154"/>
      <c r="K1297" s="89">
        <f t="shared" ref="K1297" si="612">SUM(K1289:K1296)</f>
        <v>0</v>
      </c>
      <c r="L1297" s="161"/>
    </row>
    <row r="1298" spans="1:12" x14ac:dyDescent="0.25">
      <c r="A1298" s="4">
        <v>45431</v>
      </c>
      <c r="B1298" s="5" t="str">
        <f t="shared" si="606"/>
        <v>S21 - 2024</v>
      </c>
      <c r="C1298" s="5">
        <f t="shared" ref="C1298:C1306" si="613">MONTH(A1298)</f>
        <v>5</v>
      </c>
      <c r="D1298" s="5" t="str">
        <f t="shared" si="605"/>
        <v>T2 - 2024</v>
      </c>
      <c r="E1298" s="5">
        <f>YEAR(A1298)</f>
        <v>2024</v>
      </c>
      <c r="F1298" s="14" t="s">
        <v>2</v>
      </c>
      <c r="G1298" s="79"/>
      <c r="H1298" s="141"/>
      <c r="I1298" s="82"/>
      <c r="J1298" s="148"/>
      <c r="K1298" s="85"/>
      <c r="L1298" s="155"/>
    </row>
    <row r="1299" spans="1:12" x14ac:dyDescent="0.25">
      <c r="A1299" s="6">
        <v>45431</v>
      </c>
      <c r="B1299" s="7" t="str">
        <f t="shared" si="606"/>
        <v>S21 - 2024</v>
      </c>
      <c r="C1299" s="7">
        <f t="shared" si="613"/>
        <v>5</v>
      </c>
      <c r="D1299" s="7" t="str">
        <f t="shared" si="605"/>
        <v>T2 - 2024</v>
      </c>
      <c r="E1299" s="7">
        <f t="shared" ref="E1299:E1306" si="614">YEAR(A1299)</f>
        <v>2024</v>
      </c>
      <c r="F1299" s="19" t="s">
        <v>3</v>
      </c>
      <c r="G1299" s="74"/>
      <c r="H1299" s="142"/>
      <c r="I1299" s="75"/>
      <c r="J1299" s="149"/>
      <c r="K1299" s="86"/>
      <c r="L1299" s="156"/>
    </row>
    <row r="1300" spans="1:12" x14ac:dyDescent="0.25">
      <c r="A1300" s="6">
        <v>45431</v>
      </c>
      <c r="B1300" s="7" t="str">
        <f t="shared" si="606"/>
        <v>S21 - 2024</v>
      </c>
      <c r="C1300" s="7">
        <f t="shared" si="613"/>
        <v>5</v>
      </c>
      <c r="D1300" s="7" t="str">
        <f t="shared" si="605"/>
        <v>T2 - 2024</v>
      </c>
      <c r="E1300" s="7">
        <f t="shared" si="614"/>
        <v>2024</v>
      </c>
      <c r="F1300" s="128" t="s">
        <v>7</v>
      </c>
      <c r="G1300" s="130"/>
      <c r="H1300" s="143"/>
      <c r="I1300" s="131"/>
      <c r="J1300" s="150"/>
      <c r="K1300" s="132"/>
      <c r="L1300" s="157"/>
    </row>
    <row r="1301" spans="1:12" x14ac:dyDescent="0.25">
      <c r="A1301" s="6">
        <v>45431</v>
      </c>
      <c r="B1301" s="7" t="str">
        <f t="shared" si="606"/>
        <v>S21 - 2024</v>
      </c>
      <c r="C1301" s="7">
        <f t="shared" si="613"/>
        <v>5</v>
      </c>
      <c r="D1301" s="7" t="str">
        <f t="shared" si="605"/>
        <v>T2 - 2024</v>
      </c>
      <c r="E1301" s="7">
        <f t="shared" si="614"/>
        <v>2024</v>
      </c>
      <c r="F1301" s="129" t="s">
        <v>8</v>
      </c>
      <c r="G1301" s="133"/>
      <c r="H1301" s="144"/>
      <c r="I1301" s="134"/>
      <c r="J1301" s="151"/>
      <c r="K1301" s="135"/>
      <c r="L1301" s="158"/>
    </row>
    <row r="1302" spans="1:12" x14ac:dyDescent="0.25">
      <c r="A1302" s="6">
        <v>45431</v>
      </c>
      <c r="B1302" s="7" t="str">
        <f t="shared" si="606"/>
        <v>S21 - 2024</v>
      </c>
      <c r="C1302" s="7">
        <f t="shared" si="613"/>
        <v>5</v>
      </c>
      <c r="D1302" s="7" t="str">
        <f t="shared" si="605"/>
        <v>T2 - 2024</v>
      </c>
      <c r="E1302" s="7">
        <f t="shared" si="614"/>
        <v>2024</v>
      </c>
      <c r="F1302" s="21" t="s">
        <v>4</v>
      </c>
      <c r="G1302" s="76"/>
      <c r="H1302" s="145"/>
      <c r="I1302" s="77"/>
      <c r="J1302" s="152"/>
      <c r="K1302" s="87"/>
      <c r="L1302" s="159"/>
    </row>
    <row r="1303" spans="1:12" x14ac:dyDescent="0.25">
      <c r="A1303" s="6">
        <v>45431</v>
      </c>
      <c r="B1303" s="7" t="str">
        <f t="shared" si="606"/>
        <v>S21 - 2024</v>
      </c>
      <c r="C1303" s="7">
        <f t="shared" si="613"/>
        <v>5</v>
      </c>
      <c r="D1303" s="7" t="str">
        <f t="shared" si="605"/>
        <v>T2 - 2024</v>
      </c>
      <c r="E1303" s="7">
        <f t="shared" si="614"/>
        <v>2024</v>
      </c>
      <c r="F1303" s="8" t="s">
        <v>5</v>
      </c>
      <c r="G1303" s="72"/>
      <c r="H1303" s="146"/>
      <c r="I1303" s="73"/>
      <c r="J1303" s="153"/>
      <c r="K1303" s="88"/>
      <c r="L1303" s="160"/>
    </row>
    <row r="1304" spans="1:12" x14ac:dyDescent="0.25">
      <c r="A1304" s="6">
        <v>45431</v>
      </c>
      <c r="B1304" s="7" t="str">
        <f t="shared" si="606"/>
        <v>S21 - 2024</v>
      </c>
      <c r="C1304" s="7">
        <f t="shared" si="613"/>
        <v>5</v>
      </c>
      <c r="D1304" s="7" t="str">
        <f t="shared" si="605"/>
        <v>T2 - 2024</v>
      </c>
      <c r="E1304" s="7">
        <f t="shared" si="614"/>
        <v>2024</v>
      </c>
      <c r="F1304" s="8" t="s">
        <v>6</v>
      </c>
      <c r="G1304" s="72"/>
      <c r="H1304" s="146"/>
      <c r="I1304" s="73"/>
      <c r="J1304" s="153"/>
      <c r="K1304" s="88"/>
      <c r="L1304" s="160"/>
    </row>
    <row r="1305" spans="1:12" x14ac:dyDescent="0.25">
      <c r="A1305" s="6">
        <v>45431</v>
      </c>
      <c r="B1305" s="7" t="str">
        <f t="shared" si="606"/>
        <v>S21 - 2024</v>
      </c>
      <c r="C1305" s="7">
        <f t="shared" si="613"/>
        <v>5</v>
      </c>
      <c r="D1305" s="7" t="str">
        <f t="shared" si="605"/>
        <v>T2 - 2024</v>
      </c>
      <c r="E1305" s="7">
        <f t="shared" si="614"/>
        <v>2024</v>
      </c>
      <c r="F1305" s="8" t="s">
        <v>1</v>
      </c>
      <c r="G1305" s="72"/>
      <c r="H1305" s="146"/>
      <c r="I1305" s="73"/>
      <c r="J1305" s="153"/>
      <c r="K1305" s="88"/>
      <c r="L1305" s="160"/>
    </row>
    <row r="1306" spans="1:12" x14ac:dyDescent="0.25">
      <c r="A1306" s="9">
        <v>45431</v>
      </c>
      <c r="B1306" s="10" t="str">
        <f t="shared" si="606"/>
        <v>S21 - 2024</v>
      </c>
      <c r="C1306" s="10">
        <f t="shared" si="613"/>
        <v>5</v>
      </c>
      <c r="D1306" s="10" t="str">
        <f t="shared" si="605"/>
        <v>T2 - 2024</v>
      </c>
      <c r="E1306" s="10">
        <f t="shared" si="614"/>
        <v>2024</v>
      </c>
      <c r="F1306" s="11" t="s">
        <v>14</v>
      </c>
      <c r="G1306" s="80">
        <f>SUM(G1298:G1305)</f>
        <v>0</v>
      </c>
      <c r="H1306" s="147"/>
      <c r="I1306" s="83">
        <f t="shared" ref="I1306" si="615">SUM(I1298:I1305)</f>
        <v>0</v>
      </c>
      <c r="J1306" s="154"/>
      <c r="K1306" s="89">
        <f t="shared" ref="K1306" si="616">SUM(K1298:K1305)</f>
        <v>0</v>
      </c>
      <c r="L1306" s="161"/>
    </row>
    <row r="1307" spans="1:12" x14ac:dyDescent="0.25">
      <c r="A1307" s="4">
        <v>45432</v>
      </c>
      <c r="B1307" s="5" t="str">
        <f t="shared" si="606"/>
        <v>S21 - 2024</v>
      </c>
      <c r="C1307" s="5">
        <f t="shared" ref="C1307:C1315" si="617">MONTH(A1307)</f>
        <v>5</v>
      </c>
      <c r="D1307" s="5" t="str">
        <f t="shared" si="605"/>
        <v>T2 - 2024</v>
      </c>
      <c r="E1307" s="5">
        <f>YEAR(A1307)</f>
        <v>2024</v>
      </c>
      <c r="F1307" s="14" t="s">
        <v>2</v>
      </c>
      <c r="G1307" s="79"/>
      <c r="H1307" s="141"/>
      <c r="I1307" s="82"/>
      <c r="J1307" s="148"/>
      <c r="K1307" s="85"/>
      <c r="L1307" s="155"/>
    </row>
    <row r="1308" spans="1:12" x14ac:dyDescent="0.25">
      <c r="A1308" s="6">
        <v>45432</v>
      </c>
      <c r="B1308" s="7" t="str">
        <f t="shared" si="606"/>
        <v>S21 - 2024</v>
      </c>
      <c r="C1308" s="7">
        <f t="shared" si="617"/>
        <v>5</v>
      </c>
      <c r="D1308" s="7" t="str">
        <f t="shared" si="605"/>
        <v>T2 - 2024</v>
      </c>
      <c r="E1308" s="7">
        <f t="shared" ref="E1308:E1315" si="618">YEAR(A1308)</f>
        <v>2024</v>
      </c>
      <c r="F1308" s="19" t="s">
        <v>3</v>
      </c>
      <c r="G1308" s="74"/>
      <c r="H1308" s="142"/>
      <c r="I1308" s="75"/>
      <c r="J1308" s="149"/>
      <c r="K1308" s="86"/>
      <c r="L1308" s="156"/>
    </row>
    <row r="1309" spans="1:12" x14ac:dyDescent="0.25">
      <c r="A1309" s="6">
        <v>45432</v>
      </c>
      <c r="B1309" s="7" t="str">
        <f t="shared" si="606"/>
        <v>S21 - 2024</v>
      </c>
      <c r="C1309" s="7">
        <f t="shared" si="617"/>
        <v>5</v>
      </c>
      <c r="D1309" s="7" t="str">
        <f t="shared" si="605"/>
        <v>T2 - 2024</v>
      </c>
      <c r="E1309" s="7">
        <f t="shared" si="618"/>
        <v>2024</v>
      </c>
      <c r="F1309" s="128" t="s">
        <v>7</v>
      </c>
      <c r="G1309" s="130"/>
      <c r="H1309" s="143"/>
      <c r="I1309" s="131"/>
      <c r="J1309" s="150"/>
      <c r="K1309" s="132"/>
      <c r="L1309" s="157"/>
    </row>
    <row r="1310" spans="1:12" x14ac:dyDescent="0.25">
      <c r="A1310" s="6">
        <v>45432</v>
      </c>
      <c r="B1310" s="7" t="str">
        <f t="shared" si="606"/>
        <v>S21 - 2024</v>
      </c>
      <c r="C1310" s="7">
        <f t="shared" si="617"/>
        <v>5</v>
      </c>
      <c r="D1310" s="7" t="str">
        <f t="shared" si="605"/>
        <v>T2 - 2024</v>
      </c>
      <c r="E1310" s="7">
        <f t="shared" si="618"/>
        <v>2024</v>
      </c>
      <c r="F1310" s="129" t="s">
        <v>8</v>
      </c>
      <c r="G1310" s="133"/>
      <c r="H1310" s="144"/>
      <c r="I1310" s="134"/>
      <c r="J1310" s="151"/>
      <c r="K1310" s="135"/>
      <c r="L1310" s="158"/>
    </row>
    <row r="1311" spans="1:12" x14ac:dyDescent="0.25">
      <c r="A1311" s="6">
        <v>45432</v>
      </c>
      <c r="B1311" s="7" t="str">
        <f t="shared" si="606"/>
        <v>S21 - 2024</v>
      </c>
      <c r="C1311" s="7">
        <f t="shared" si="617"/>
        <v>5</v>
      </c>
      <c r="D1311" s="7" t="str">
        <f t="shared" si="605"/>
        <v>T2 - 2024</v>
      </c>
      <c r="E1311" s="7">
        <f t="shared" si="618"/>
        <v>2024</v>
      </c>
      <c r="F1311" s="21" t="s">
        <v>4</v>
      </c>
      <c r="G1311" s="76"/>
      <c r="H1311" s="145"/>
      <c r="I1311" s="77"/>
      <c r="J1311" s="152"/>
      <c r="K1311" s="87"/>
      <c r="L1311" s="159"/>
    </row>
    <row r="1312" spans="1:12" x14ac:dyDescent="0.25">
      <c r="A1312" s="6">
        <v>45432</v>
      </c>
      <c r="B1312" s="7" t="str">
        <f t="shared" si="606"/>
        <v>S21 - 2024</v>
      </c>
      <c r="C1312" s="7">
        <f t="shared" si="617"/>
        <v>5</v>
      </c>
      <c r="D1312" s="7" t="str">
        <f t="shared" si="605"/>
        <v>T2 - 2024</v>
      </c>
      <c r="E1312" s="7">
        <f t="shared" si="618"/>
        <v>2024</v>
      </c>
      <c r="F1312" s="8" t="s">
        <v>5</v>
      </c>
      <c r="G1312" s="72"/>
      <c r="H1312" s="146"/>
      <c r="I1312" s="73"/>
      <c r="J1312" s="153"/>
      <c r="K1312" s="88"/>
      <c r="L1312" s="160"/>
    </row>
    <row r="1313" spans="1:12" x14ac:dyDescent="0.25">
      <c r="A1313" s="6">
        <v>45432</v>
      </c>
      <c r="B1313" s="7" t="str">
        <f t="shared" si="606"/>
        <v>S21 - 2024</v>
      </c>
      <c r="C1313" s="7">
        <f t="shared" si="617"/>
        <v>5</v>
      </c>
      <c r="D1313" s="7" t="str">
        <f t="shared" si="605"/>
        <v>T2 - 2024</v>
      </c>
      <c r="E1313" s="7">
        <f t="shared" si="618"/>
        <v>2024</v>
      </c>
      <c r="F1313" s="8" t="s">
        <v>6</v>
      </c>
      <c r="G1313" s="72"/>
      <c r="H1313" s="146"/>
      <c r="I1313" s="73"/>
      <c r="J1313" s="153"/>
      <c r="K1313" s="88"/>
      <c r="L1313" s="160"/>
    </row>
    <row r="1314" spans="1:12" x14ac:dyDescent="0.25">
      <c r="A1314" s="6">
        <v>45432</v>
      </c>
      <c r="B1314" s="7" t="str">
        <f t="shared" si="606"/>
        <v>S21 - 2024</v>
      </c>
      <c r="C1314" s="7">
        <f t="shared" si="617"/>
        <v>5</v>
      </c>
      <c r="D1314" s="7" t="str">
        <f t="shared" si="605"/>
        <v>T2 - 2024</v>
      </c>
      <c r="E1314" s="7">
        <f t="shared" si="618"/>
        <v>2024</v>
      </c>
      <c r="F1314" s="8" t="s">
        <v>1</v>
      </c>
      <c r="G1314" s="72"/>
      <c r="H1314" s="146"/>
      <c r="I1314" s="73"/>
      <c r="J1314" s="153"/>
      <c r="K1314" s="88"/>
      <c r="L1314" s="160"/>
    </row>
    <row r="1315" spans="1:12" x14ac:dyDescent="0.25">
      <c r="A1315" s="9">
        <v>45432</v>
      </c>
      <c r="B1315" s="10" t="str">
        <f t="shared" si="606"/>
        <v>S21 - 2024</v>
      </c>
      <c r="C1315" s="10">
        <f t="shared" si="617"/>
        <v>5</v>
      </c>
      <c r="D1315" s="10" t="str">
        <f t="shared" si="605"/>
        <v>T2 - 2024</v>
      </c>
      <c r="E1315" s="10">
        <f t="shared" si="618"/>
        <v>2024</v>
      </c>
      <c r="F1315" s="11" t="s">
        <v>14</v>
      </c>
      <c r="G1315" s="80">
        <f>SUM(G1307:G1314)</f>
        <v>0</v>
      </c>
      <c r="H1315" s="147"/>
      <c r="I1315" s="83">
        <f t="shared" ref="I1315" si="619">SUM(I1307:I1314)</f>
        <v>0</v>
      </c>
      <c r="J1315" s="154"/>
      <c r="K1315" s="89">
        <f t="shared" ref="K1315" si="620">SUM(K1307:K1314)</f>
        <v>0</v>
      </c>
      <c r="L1315" s="161"/>
    </row>
    <row r="1316" spans="1:12" x14ac:dyDescent="0.25">
      <c r="A1316" s="4">
        <v>45433</v>
      </c>
      <c r="B1316" s="5" t="str">
        <f t="shared" si="606"/>
        <v>S21 - 2024</v>
      </c>
      <c r="C1316" s="5">
        <f t="shared" ref="C1316:C1324" si="621">MONTH(A1316)</f>
        <v>5</v>
      </c>
      <c r="D1316" s="5" t="str">
        <f t="shared" si="605"/>
        <v>T2 - 2024</v>
      </c>
      <c r="E1316" s="5">
        <f>YEAR(A1316)</f>
        <v>2024</v>
      </c>
      <c r="F1316" s="14" t="s">
        <v>2</v>
      </c>
      <c r="G1316" s="79"/>
      <c r="H1316" s="141"/>
      <c r="I1316" s="82"/>
      <c r="J1316" s="148"/>
      <c r="K1316" s="85"/>
      <c r="L1316" s="155"/>
    </row>
    <row r="1317" spans="1:12" x14ac:dyDescent="0.25">
      <c r="A1317" s="6">
        <v>45433</v>
      </c>
      <c r="B1317" s="7" t="str">
        <f t="shared" si="606"/>
        <v>S21 - 2024</v>
      </c>
      <c r="C1317" s="7">
        <f t="shared" si="621"/>
        <v>5</v>
      </c>
      <c r="D1317" s="7" t="str">
        <f t="shared" si="605"/>
        <v>T2 - 2024</v>
      </c>
      <c r="E1317" s="7">
        <f t="shared" ref="E1317:E1324" si="622">YEAR(A1317)</f>
        <v>2024</v>
      </c>
      <c r="F1317" s="19" t="s">
        <v>3</v>
      </c>
      <c r="G1317" s="74"/>
      <c r="H1317" s="142"/>
      <c r="I1317" s="75"/>
      <c r="J1317" s="149"/>
      <c r="K1317" s="86"/>
      <c r="L1317" s="156"/>
    </row>
    <row r="1318" spans="1:12" x14ac:dyDescent="0.25">
      <c r="A1318" s="6">
        <v>45433</v>
      </c>
      <c r="B1318" s="7" t="str">
        <f t="shared" si="606"/>
        <v>S21 - 2024</v>
      </c>
      <c r="C1318" s="7">
        <f t="shared" si="621"/>
        <v>5</v>
      </c>
      <c r="D1318" s="7" t="str">
        <f t="shared" si="605"/>
        <v>T2 - 2024</v>
      </c>
      <c r="E1318" s="7">
        <f t="shared" si="622"/>
        <v>2024</v>
      </c>
      <c r="F1318" s="128" t="s">
        <v>7</v>
      </c>
      <c r="G1318" s="130"/>
      <c r="H1318" s="143"/>
      <c r="I1318" s="131"/>
      <c r="J1318" s="150"/>
      <c r="K1318" s="132"/>
      <c r="L1318" s="157"/>
    </row>
    <row r="1319" spans="1:12" x14ac:dyDescent="0.25">
      <c r="A1319" s="6">
        <v>45433</v>
      </c>
      <c r="B1319" s="7" t="str">
        <f t="shared" si="606"/>
        <v>S21 - 2024</v>
      </c>
      <c r="C1319" s="7">
        <f t="shared" si="621"/>
        <v>5</v>
      </c>
      <c r="D1319" s="7" t="str">
        <f t="shared" si="605"/>
        <v>T2 - 2024</v>
      </c>
      <c r="E1319" s="7">
        <f t="shared" si="622"/>
        <v>2024</v>
      </c>
      <c r="F1319" s="129" t="s">
        <v>8</v>
      </c>
      <c r="G1319" s="133"/>
      <c r="H1319" s="144"/>
      <c r="I1319" s="134"/>
      <c r="J1319" s="151"/>
      <c r="K1319" s="135"/>
      <c r="L1319" s="158"/>
    </row>
    <row r="1320" spans="1:12" x14ac:dyDescent="0.25">
      <c r="A1320" s="6">
        <v>45433</v>
      </c>
      <c r="B1320" s="7" t="str">
        <f t="shared" si="606"/>
        <v>S21 - 2024</v>
      </c>
      <c r="C1320" s="7">
        <f t="shared" si="621"/>
        <v>5</v>
      </c>
      <c r="D1320" s="7" t="str">
        <f t="shared" si="605"/>
        <v>T2 - 2024</v>
      </c>
      <c r="E1320" s="7">
        <f t="shared" si="622"/>
        <v>2024</v>
      </c>
      <c r="F1320" s="21" t="s">
        <v>4</v>
      </c>
      <c r="G1320" s="76"/>
      <c r="H1320" s="145"/>
      <c r="I1320" s="77"/>
      <c r="J1320" s="152"/>
      <c r="K1320" s="87"/>
      <c r="L1320" s="159"/>
    </row>
    <row r="1321" spans="1:12" x14ac:dyDescent="0.25">
      <c r="A1321" s="6">
        <v>45433</v>
      </c>
      <c r="B1321" s="7" t="str">
        <f t="shared" si="606"/>
        <v>S21 - 2024</v>
      </c>
      <c r="C1321" s="7">
        <f t="shared" si="621"/>
        <v>5</v>
      </c>
      <c r="D1321" s="7" t="str">
        <f t="shared" si="605"/>
        <v>T2 - 2024</v>
      </c>
      <c r="E1321" s="7">
        <f t="shared" si="622"/>
        <v>2024</v>
      </c>
      <c r="F1321" s="8" t="s">
        <v>5</v>
      </c>
      <c r="G1321" s="72"/>
      <c r="H1321" s="146"/>
      <c r="I1321" s="73"/>
      <c r="J1321" s="153"/>
      <c r="K1321" s="88"/>
      <c r="L1321" s="160"/>
    </row>
    <row r="1322" spans="1:12" x14ac:dyDescent="0.25">
      <c r="A1322" s="6">
        <v>45433</v>
      </c>
      <c r="B1322" s="7" t="str">
        <f t="shared" si="606"/>
        <v>S21 - 2024</v>
      </c>
      <c r="C1322" s="7">
        <f t="shared" si="621"/>
        <v>5</v>
      </c>
      <c r="D1322" s="7" t="str">
        <f t="shared" si="605"/>
        <v>T2 - 2024</v>
      </c>
      <c r="E1322" s="7">
        <f t="shared" si="622"/>
        <v>2024</v>
      </c>
      <c r="F1322" s="8" t="s">
        <v>6</v>
      </c>
      <c r="G1322" s="72"/>
      <c r="H1322" s="146"/>
      <c r="I1322" s="73"/>
      <c r="J1322" s="153"/>
      <c r="K1322" s="88"/>
      <c r="L1322" s="160"/>
    </row>
    <row r="1323" spans="1:12" x14ac:dyDescent="0.25">
      <c r="A1323" s="6">
        <v>45433</v>
      </c>
      <c r="B1323" s="7" t="str">
        <f t="shared" si="606"/>
        <v>S21 - 2024</v>
      </c>
      <c r="C1323" s="7">
        <f t="shared" si="621"/>
        <v>5</v>
      </c>
      <c r="D1323" s="7" t="str">
        <f t="shared" si="605"/>
        <v>T2 - 2024</v>
      </c>
      <c r="E1323" s="7">
        <f t="shared" si="622"/>
        <v>2024</v>
      </c>
      <c r="F1323" s="8" t="s">
        <v>1</v>
      </c>
      <c r="G1323" s="72"/>
      <c r="H1323" s="146"/>
      <c r="I1323" s="73"/>
      <c r="J1323" s="153"/>
      <c r="K1323" s="88"/>
      <c r="L1323" s="160"/>
    </row>
    <row r="1324" spans="1:12" x14ac:dyDescent="0.25">
      <c r="A1324" s="9">
        <v>45433</v>
      </c>
      <c r="B1324" s="10" t="str">
        <f t="shared" si="606"/>
        <v>S21 - 2024</v>
      </c>
      <c r="C1324" s="10">
        <f t="shared" si="621"/>
        <v>5</v>
      </c>
      <c r="D1324" s="10" t="str">
        <f t="shared" si="605"/>
        <v>T2 - 2024</v>
      </c>
      <c r="E1324" s="10">
        <f t="shared" si="622"/>
        <v>2024</v>
      </c>
      <c r="F1324" s="11" t="s">
        <v>14</v>
      </c>
      <c r="G1324" s="80">
        <f>SUM(G1316:G1323)</f>
        <v>0</v>
      </c>
      <c r="H1324" s="147"/>
      <c r="I1324" s="83">
        <f t="shared" ref="I1324" si="623">SUM(I1316:I1323)</f>
        <v>0</v>
      </c>
      <c r="J1324" s="154"/>
      <c r="K1324" s="89">
        <f t="shared" ref="K1324" si="624">SUM(K1316:K1323)</f>
        <v>0</v>
      </c>
      <c r="L1324" s="161"/>
    </row>
    <row r="1325" spans="1:12" x14ac:dyDescent="0.25">
      <c r="A1325" s="4">
        <v>45434</v>
      </c>
      <c r="B1325" s="5" t="str">
        <f t="shared" ref="B1325:B1388" si="625">"S"&amp;WEEKNUM($A1325,13)&amp;" - "&amp;YEAR($A1325)</f>
        <v>S22 - 2024</v>
      </c>
      <c r="C1325" s="5">
        <f t="shared" ref="C1325:C1333" si="626">MONTH(A1325)</f>
        <v>5</v>
      </c>
      <c r="D1325" s="5" t="str">
        <f t="shared" si="605"/>
        <v>T2 - 2024</v>
      </c>
      <c r="E1325" s="5">
        <f>YEAR(A1325)</f>
        <v>2024</v>
      </c>
      <c r="F1325" s="14" t="s">
        <v>2</v>
      </c>
      <c r="G1325" s="79">
        <v>120</v>
      </c>
      <c r="H1325" s="141"/>
      <c r="I1325" s="82"/>
      <c r="J1325" s="148"/>
      <c r="K1325" s="85">
        <v>40</v>
      </c>
      <c r="L1325" s="155"/>
    </row>
    <row r="1326" spans="1:12" x14ac:dyDescent="0.25">
      <c r="A1326" s="6">
        <v>45434</v>
      </c>
      <c r="B1326" s="7" t="str">
        <f t="shared" si="625"/>
        <v>S22 - 2024</v>
      </c>
      <c r="C1326" s="7">
        <f t="shared" si="626"/>
        <v>5</v>
      </c>
      <c r="D1326" s="7" t="str">
        <f t="shared" si="605"/>
        <v>T2 - 2024</v>
      </c>
      <c r="E1326" s="7">
        <f t="shared" ref="E1326:E1389" si="627">YEAR(A1326)</f>
        <v>2024</v>
      </c>
      <c r="F1326" s="19" t="s">
        <v>3</v>
      </c>
      <c r="G1326" s="74">
        <v>38</v>
      </c>
      <c r="H1326" s="142"/>
      <c r="I1326" s="75"/>
      <c r="J1326" s="149"/>
      <c r="K1326" s="86">
        <v>14</v>
      </c>
      <c r="L1326" s="156"/>
    </row>
    <row r="1327" spans="1:12" x14ac:dyDescent="0.25">
      <c r="A1327" s="6">
        <v>45434</v>
      </c>
      <c r="B1327" s="7" t="str">
        <f t="shared" si="625"/>
        <v>S22 - 2024</v>
      </c>
      <c r="C1327" s="7">
        <f t="shared" si="626"/>
        <v>5</v>
      </c>
      <c r="D1327" s="7" t="str">
        <f t="shared" si="605"/>
        <v>T2 - 2024</v>
      </c>
      <c r="E1327" s="7">
        <f t="shared" si="627"/>
        <v>2024</v>
      </c>
      <c r="F1327" s="128" t="s">
        <v>7</v>
      </c>
      <c r="G1327" s="130"/>
      <c r="H1327" s="143"/>
      <c r="I1327" s="131"/>
      <c r="J1327" s="150"/>
      <c r="K1327" s="132"/>
      <c r="L1327" s="157"/>
    </row>
    <row r="1328" spans="1:12" x14ac:dyDescent="0.25">
      <c r="A1328" s="6">
        <v>45434</v>
      </c>
      <c r="B1328" s="7" t="str">
        <f t="shared" si="625"/>
        <v>S22 - 2024</v>
      </c>
      <c r="C1328" s="7">
        <f t="shared" si="626"/>
        <v>5</v>
      </c>
      <c r="D1328" s="7" t="str">
        <f t="shared" si="605"/>
        <v>T2 - 2024</v>
      </c>
      <c r="E1328" s="7">
        <f t="shared" si="627"/>
        <v>2024</v>
      </c>
      <c r="F1328" s="129" t="s">
        <v>8</v>
      </c>
      <c r="G1328" s="133"/>
      <c r="H1328" s="144"/>
      <c r="I1328" s="134">
        <v>1440</v>
      </c>
      <c r="J1328" s="151"/>
      <c r="K1328" s="135"/>
      <c r="L1328" s="158"/>
    </row>
    <row r="1329" spans="1:12" x14ac:dyDescent="0.25">
      <c r="A1329" s="6">
        <v>45434</v>
      </c>
      <c r="B1329" s="7" t="str">
        <f t="shared" si="625"/>
        <v>S22 - 2024</v>
      </c>
      <c r="C1329" s="7">
        <f t="shared" si="626"/>
        <v>5</v>
      </c>
      <c r="D1329" s="7" t="str">
        <f t="shared" si="605"/>
        <v>T2 - 2024</v>
      </c>
      <c r="E1329" s="7">
        <f t="shared" si="627"/>
        <v>2024</v>
      </c>
      <c r="F1329" s="21" t="s">
        <v>4</v>
      </c>
      <c r="G1329" s="76"/>
      <c r="H1329" s="145"/>
      <c r="I1329" s="77"/>
      <c r="J1329" s="152"/>
      <c r="K1329" s="87"/>
      <c r="L1329" s="159"/>
    </row>
    <row r="1330" spans="1:12" x14ac:dyDescent="0.25">
      <c r="A1330" s="6">
        <v>45434</v>
      </c>
      <c r="B1330" s="7" t="str">
        <f t="shared" si="625"/>
        <v>S22 - 2024</v>
      </c>
      <c r="C1330" s="7">
        <f t="shared" si="626"/>
        <v>5</v>
      </c>
      <c r="D1330" s="7" t="str">
        <f t="shared" si="605"/>
        <v>T2 - 2024</v>
      </c>
      <c r="E1330" s="7">
        <f t="shared" si="627"/>
        <v>2024</v>
      </c>
      <c r="F1330" s="8" t="s">
        <v>5</v>
      </c>
      <c r="G1330" s="72"/>
      <c r="H1330" s="146"/>
      <c r="I1330" s="73"/>
      <c r="J1330" s="153"/>
      <c r="K1330" s="88"/>
      <c r="L1330" s="160"/>
    </row>
    <row r="1331" spans="1:12" x14ac:dyDescent="0.25">
      <c r="A1331" s="6">
        <v>45434</v>
      </c>
      <c r="B1331" s="7" t="str">
        <f t="shared" si="625"/>
        <v>S22 - 2024</v>
      </c>
      <c r="C1331" s="7">
        <f t="shared" si="626"/>
        <v>5</v>
      </c>
      <c r="D1331" s="7" t="str">
        <f t="shared" si="605"/>
        <v>T2 - 2024</v>
      </c>
      <c r="E1331" s="7">
        <f t="shared" si="627"/>
        <v>2024</v>
      </c>
      <c r="F1331" s="8" t="s">
        <v>6</v>
      </c>
      <c r="G1331" s="72"/>
      <c r="H1331" s="146"/>
      <c r="I1331" s="73"/>
      <c r="J1331" s="153"/>
      <c r="K1331" s="88"/>
      <c r="L1331" s="160"/>
    </row>
    <row r="1332" spans="1:12" x14ac:dyDescent="0.25">
      <c r="A1332" s="6">
        <v>45434</v>
      </c>
      <c r="B1332" s="7" t="str">
        <f t="shared" si="625"/>
        <v>S22 - 2024</v>
      </c>
      <c r="C1332" s="7">
        <f t="shared" si="626"/>
        <v>5</v>
      </c>
      <c r="D1332" s="7" t="str">
        <f t="shared" si="605"/>
        <v>T2 - 2024</v>
      </c>
      <c r="E1332" s="7">
        <f t="shared" si="627"/>
        <v>2024</v>
      </c>
      <c r="F1332" s="8" t="s">
        <v>1</v>
      </c>
      <c r="G1332" s="72">
        <v>1282</v>
      </c>
      <c r="H1332" s="146"/>
      <c r="I1332" s="73"/>
      <c r="J1332" s="153"/>
      <c r="K1332" s="88">
        <v>1386</v>
      </c>
      <c r="L1332" s="160"/>
    </row>
    <row r="1333" spans="1:12" x14ac:dyDescent="0.25">
      <c r="A1333" s="9">
        <v>45434</v>
      </c>
      <c r="B1333" s="10" t="str">
        <f t="shared" si="625"/>
        <v>S22 - 2024</v>
      </c>
      <c r="C1333" s="10">
        <f t="shared" si="626"/>
        <v>5</v>
      </c>
      <c r="D1333" s="10" t="str">
        <f t="shared" si="605"/>
        <v>T2 - 2024</v>
      </c>
      <c r="E1333" s="10">
        <f t="shared" si="627"/>
        <v>2024</v>
      </c>
      <c r="F1333" s="11" t="s">
        <v>14</v>
      </c>
      <c r="G1333" s="80">
        <f>SUM(G1325:G1332)</f>
        <v>1440</v>
      </c>
      <c r="H1333" s="147"/>
      <c r="I1333" s="83">
        <f t="shared" ref="I1333:K1333" si="628">SUM(I1325:I1332)</f>
        <v>1440</v>
      </c>
      <c r="J1333" s="154"/>
      <c r="K1333" s="89">
        <f t="shared" si="628"/>
        <v>1440</v>
      </c>
      <c r="L1333" s="161"/>
    </row>
    <row r="1334" spans="1:12" x14ac:dyDescent="0.25">
      <c r="A1334" s="4">
        <v>45435</v>
      </c>
      <c r="B1334" s="5" t="str">
        <f t="shared" si="625"/>
        <v>S22 - 2024</v>
      </c>
      <c r="C1334" s="5">
        <f t="shared" ref="C1334:C1387" si="629">MONTH(A1334)</f>
        <v>5</v>
      </c>
      <c r="D1334" s="5" t="str">
        <f t="shared" si="605"/>
        <v>T2 - 2024</v>
      </c>
      <c r="E1334" s="5">
        <f t="shared" si="627"/>
        <v>2024</v>
      </c>
      <c r="F1334" s="14" t="s">
        <v>2</v>
      </c>
      <c r="G1334" s="79">
        <v>80</v>
      </c>
      <c r="H1334" s="141"/>
      <c r="I1334" s="82"/>
      <c r="J1334" s="148"/>
      <c r="K1334" s="85">
        <v>120</v>
      </c>
      <c r="L1334" s="155"/>
    </row>
    <row r="1335" spans="1:12" x14ac:dyDescent="0.25">
      <c r="A1335" s="6">
        <v>45435</v>
      </c>
      <c r="B1335" s="7" t="str">
        <f t="shared" si="625"/>
        <v>S22 - 2024</v>
      </c>
      <c r="C1335" s="7">
        <f t="shared" si="629"/>
        <v>5</v>
      </c>
      <c r="D1335" s="7" t="str">
        <f t="shared" si="605"/>
        <v>T2 - 2024</v>
      </c>
      <c r="E1335" s="7">
        <f t="shared" si="627"/>
        <v>2024</v>
      </c>
      <c r="F1335" s="19" t="s">
        <v>3</v>
      </c>
      <c r="G1335" s="74">
        <v>89</v>
      </c>
      <c r="H1335" s="142"/>
      <c r="I1335" s="75"/>
      <c r="J1335" s="149"/>
      <c r="K1335" s="86">
        <f>171+50+55</f>
        <v>276</v>
      </c>
      <c r="L1335" s="156"/>
    </row>
    <row r="1336" spans="1:12" x14ac:dyDescent="0.25">
      <c r="A1336" s="6">
        <v>45435</v>
      </c>
      <c r="B1336" s="7" t="str">
        <f t="shared" si="625"/>
        <v>S22 - 2024</v>
      </c>
      <c r="C1336" s="7">
        <f t="shared" si="629"/>
        <v>5</v>
      </c>
      <c r="D1336" s="7" t="str">
        <f t="shared" si="605"/>
        <v>T2 - 2024</v>
      </c>
      <c r="E1336" s="7">
        <f t="shared" si="627"/>
        <v>2024</v>
      </c>
      <c r="F1336" s="128" t="s">
        <v>7</v>
      </c>
      <c r="G1336" s="130"/>
      <c r="H1336" s="143"/>
      <c r="I1336" s="131"/>
      <c r="J1336" s="150"/>
      <c r="K1336" s="132"/>
      <c r="L1336" s="157"/>
    </row>
    <row r="1337" spans="1:12" x14ac:dyDescent="0.25">
      <c r="A1337" s="6">
        <v>45435</v>
      </c>
      <c r="B1337" s="7" t="str">
        <f t="shared" si="625"/>
        <v>S22 - 2024</v>
      </c>
      <c r="C1337" s="7">
        <f t="shared" si="629"/>
        <v>5</v>
      </c>
      <c r="D1337" s="7" t="str">
        <f t="shared" si="605"/>
        <v>T2 - 2024</v>
      </c>
      <c r="E1337" s="7">
        <f t="shared" si="627"/>
        <v>2024</v>
      </c>
      <c r="F1337" s="129" t="s">
        <v>8</v>
      </c>
      <c r="G1337" s="133"/>
      <c r="H1337" s="144"/>
      <c r="I1337" s="134">
        <v>1440</v>
      </c>
      <c r="J1337" s="151"/>
      <c r="K1337" s="135"/>
      <c r="L1337" s="158"/>
    </row>
    <row r="1338" spans="1:12" x14ac:dyDescent="0.25">
      <c r="A1338" s="6">
        <v>45435</v>
      </c>
      <c r="B1338" s="7" t="str">
        <f t="shared" si="625"/>
        <v>S22 - 2024</v>
      </c>
      <c r="C1338" s="7">
        <f t="shared" si="629"/>
        <v>5</v>
      </c>
      <c r="D1338" s="7" t="str">
        <f t="shared" si="605"/>
        <v>T2 - 2024</v>
      </c>
      <c r="E1338" s="7">
        <f t="shared" si="627"/>
        <v>2024</v>
      </c>
      <c r="F1338" s="21" t="s">
        <v>4</v>
      </c>
      <c r="G1338" s="76"/>
      <c r="H1338" s="145"/>
      <c r="I1338" s="77"/>
      <c r="J1338" s="152"/>
      <c r="K1338" s="87"/>
      <c r="L1338" s="159"/>
    </row>
    <row r="1339" spans="1:12" x14ac:dyDescent="0.25">
      <c r="A1339" s="6">
        <v>45435</v>
      </c>
      <c r="B1339" s="7" t="str">
        <f t="shared" si="625"/>
        <v>S22 - 2024</v>
      </c>
      <c r="C1339" s="7">
        <f t="shared" si="629"/>
        <v>5</v>
      </c>
      <c r="D1339" s="7" t="str">
        <f t="shared" si="605"/>
        <v>T2 - 2024</v>
      </c>
      <c r="E1339" s="7">
        <f t="shared" si="627"/>
        <v>2024</v>
      </c>
      <c r="F1339" s="8" t="s">
        <v>5</v>
      </c>
      <c r="G1339" s="72"/>
      <c r="H1339" s="146"/>
      <c r="I1339" s="73"/>
      <c r="J1339" s="153"/>
      <c r="K1339" s="88"/>
      <c r="L1339" s="160"/>
    </row>
    <row r="1340" spans="1:12" x14ac:dyDescent="0.25">
      <c r="A1340" s="6">
        <v>45435</v>
      </c>
      <c r="B1340" s="7" t="str">
        <f t="shared" si="625"/>
        <v>S22 - 2024</v>
      </c>
      <c r="C1340" s="7">
        <f t="shared" si="629"/>
        <v>5</v>
      </c>
      <c r="D1340" s="7" t="str">
        <f t="shared" si="605"/>
        <v>T2 - 2024</v>
      </c>
      <c r="E1340" s="7">
        <f t="shared" si="627"/>
        <v>2024</v>
      </c>
      <c r="F1340" s="8" t="s">
        <v>6</v>
      </c>
      <c r="G1340" s="72"/>
      <c r="H1340" s="146"/>
      <c r="I1340" s="73"/>
      <c r="J1340" s="153"/>
      <c r="K1340" s="88"/>
      <c r="L1340" s="160"/>
    </row>
    <row r="1341" spans="1:12" x14ac:dyDescent="0.25">
      <c r="A1341" s="6">
        <v>45435</v>
      </c>
      <c r="B1341" s="7" t="str">
        <f t="shared" si="625"/>
        <v>S22 - 2024</v>
      </c>
      <c r="C1341" s="7">
        <f t="shared" si="629"/>
        <v>5</v>
      </c>
      <c r="D1341" s="7" t="str">
        <f t="shared" si="605"/>
        <v>T2 - 2024</v>
      </c>
      <c r="E1341" s="7">
        <f t="shared" si="627"/>
        <v>2024</v>
      </c>
      <c r="F1341" s="8" t="s">
        <v>1</v>
      </c>
      <c r="G1341" s="72">
        <v>1271</v>
      </c>
      <c r="H1341" s="146"/>
      <c r="I1341" s="73"/>
      <c r="J1341" s="153"/>
      <c r="K1341" s="88">
        <v>1044</v>
      </c>
      <c r="L1341" s="160"/>
    </row>
    <row r="1342" spans="1:12" x14ac:dyDescent="0.25">
      <c r="A1342" s="9">
        <v>45435</v>
      </c>
      <c r="B1342" s="10" t="str">
        <f t="shared" si="625"/>
        <v>S22 - 2024</v>
      </c>
      <c r="C1342" s="10">
        <f t="shared" si="629"/>
        <v>5</v>
      </c>
      <c r="D1342" s="10" t="str">
        <f t="shared" si="605"/>
        <v>T2 - 2024</v>
      </c>
      <c r="E1342" s="10">
        <f t="shared" si="627"/>
        <v>2024</v>
      </c>
      <c r="F1342" s="11" t="s">
        <v>14</v>
      </c>
      <c r="G1342" s="80">
        <f>SUM(G1334:G1341)</f>
        <v>1440</v>
      </c>
      <c r="H1342" s="147"/>
      <c r="I1342" s="83">
        <f t="shared" ref="I1342" si="630">SUM(I1334:I1341)</f>
        <v>1440</v>
      </c>
      <c r="J1342" s="154"/>
      <c r="K1342" s="89">
        <f t="shared" ref="K1342" si="631">SUM(K1334:K1341)</f>
        <v>1440</v>
      </c>
      <c r="L1342" s="161"/>
    </row>
    <row r="1343" spans="1:12" x14ac:dyDescent="0.25">
      <c r="A1343" s="4">
        <v>45436</v>
      </c>
      <c r="B1343" s="5" t="str">
        <f t="shared" si="625"/>
        <v>S22 - 2024</v>
      </c>
      <c r="C1343" s="5">
        <f t="shared" si="629"/>
        <v>5</v>
      </c>
      <c r="D1343" s="5" t="str">
        <f t="shared" si="605"/>
        <v>T2 - 2024</v>
      </c>
      <c r="E1343" s="5">
        <f t="shared" si="627"/>
        <v>2024</v>
      </c>
      <c r="F1343" s="14" t="s">
        <v>2</v>
      </c>
      <c r="G1343" s="79">
        <v>120</v>
      </c>
      <c r="H1343" s="141"/>
      <c r="I1343" s="82">
        <v>80</v>
      </c>
      <c r="J1343" s="148"/>
      <c r="K1343" s="85">
        <v>120</v>
      </c>
      <c r="L1343" s="155"/>
    </row>
    <row r="1344" spans="1:12" x14ac:dyDescent="0.25">
      <c r="A1344" s="6">
        <v>45436</v>
      </c>
      <c r="B1344" s="7" t="str">
        <f t="shared" si="625"/>
        <v>S22 - 2024</v>
      </c>
      <c r="C1344" s="7">
        <f t="shared" si="629"/>
        <v>5</v>
      </c>
      <c r="D1344" s="7" t="str">
        <f t="shared" si="605"/>
        <v>T2 - 2024</v>
      </c>
      <c r="E1344" s="7">
        <f t="shared" si="627"/>
        <v>2024</v>
      </c>
      <c r="F1344" s="19" t="s">
        <v>3</v>
      </c>
      <c r="G1344" s="74">
        <f>140+54</f>
        <v>194</v>
      </c>
      <c r="H1344" s="142"/>
      <c r="I1344" s="75">
        <f>77+91</f>
        <v>168</v>
      </c>
      <c r="J1344" s="149"/>
      <c r="K1344" s="86">
        <v>101</v>
      </c>
      <c r="L1344" s="156"/>
    </row>
    <row r="1345" spans="1:12" x14ac:dyDescent="0.25">
      <c r="A1345" s="6">
        <v>45436</v>
      </c>
      <c r="B1345" s="7" t="str">
        <f t="shared" si="625"/>
        <v>S22 - 2024</v>
      </c>
      <c r="C1345" s="7">
        <f t="shared" si="629"/>
        <v>5</v>
      </c>
      <c r="D1345" s="7" t="str">
        <f t="shared" si="605"/>
        <v>T2 - 2024</v>
      </c>
      <c r="E1345" s="7">
        <f t="shared" si="627"/>
        <v>2024</v>
      </c>
      <c r="F1345" s="128" t="s">
        <v>7</v>
      </c>
      <c r="G1345" s="130"/>
      <c r="H1345" s="143"/>
      <c r="I1345" s="131"/>
      <c r="J1345" s="150"/>
      <c r="K1345" s="132">
        <v>10</v>
      </c>
      <c r="L1345" s="157"/>
    </row>
    <row r="1346" spans="1:12" x14ac:dyDescent="0.25">
      <c r="A1346" s="6">
        <v>45436</v>
      </c>
      <c r="B1346" s="7" t="str">
        <f t="shared" si="625"/>
        <v>S22 - 2024</v>
      </c>
      <c r="C1346" s="7">
        <f t="shared" si="629"/>
        <v>5</v>
      </c>
      <c r="D1346" s="7" t="str">
        <f t="shared" si="605"/>
        <v>T2 - 2024</v>
      </c>
      <c r="E1346" s="7">
        <f t="shared" si="627"/>
        <v>2024</v>
      </c>
      <c r="F1346" s="129" t="s">
        <v>8</v>
      </c>
      <c r="G1346" s="133"/>
      <c r="H1346" s="144"/>
      <c r="I1346" s="134">
        <v>670</v>
      </c>
      <c r="J1346" s="151"/>
      <c r="K1346" s="135">
        <v>10</v>
      </c>
      <c r="L1346" s="158"/>
    </row>
    <row r="1347" spans="1:12" x14ac:dyDescent="0.25">
      <c r="A1347" s="6">
        <v>45436</v>
      </c>
      <c r="B1347" s="7" t="str">
        <f t="shared" si="625"/>
        <v>S22 - 2024</v>
      </c>
      <c r="C1347" s="7">
        <f t="shared" si="629"/>
        <v>5</v>
      </c>
      <c r="D1347" s="7" t="str">
        <f t="shared" ref="D1347:D1410" si="632">IF(OR(MONTH(A1347)=1,MONTH(A1347)=2,MONTH(A1347)=3),"T1 - "&amp;E1347,IF(OR(MONTH(A1347)=4,MONTH(A1347)=5,MONTH(A1347)=6),"T2 - "&amp;E1347,IF(OR(MONTH(A1347)=7,MONTH(A1347)=8,MONTH(A1347)=9),"T3 - "&amp;E1347,"T4 - "&amp;E1347)))</f>
        <v>T2 - 2024</v>
      </c>
      <c r="E1347" s="7">
        <f t="shared" si="627"/>
        <v>2024</v>
      </c>
      <c r="F1347" s="21" t="s">
        <v>4</v>
      </c>
      <c r="G1347" s="76"/>
      <c r="H1347" s="145"/>
      <c r="I1347" s="77"/>
      <c r="J1347" s="152"/>
      <c r="K1347" s="87"/>
      <c r="L1347" s="159"/>
    </row>
    <row r="1348" spans="1:12" x14ac:dyDescent="0.25">
      <c r="A1348" s="6">
        <v>45436</v>
      </c>
      <c r="B1348" s="7" t="str">
        <f t="shared" si="625"/>
        <v>S22 - 2024</v>
      </c>
      <c r="C1348" s="7">
        <f t="shared" si="629"/>
        <v>5</v>
      </c>
      <c r="D1348" s="7" t="str">
        <f t="shared" si="632"/>
        <v>T2 - 2024</v>
      </c>
      <c r="E1348" s="7">
        <f t="shared" si="627"/>
        <v>2024</v>
      </c>
      <c r="F1348" s="8" t="s">
        <v>5</v>
      </c>
      <c r="G1348" s="72"/>
      <c r="H1348" s="146"/>
      <c r="I1348" s="73"/>
      <c r="J1348" s="153"/>
      <c r="K1348" s="88"/>
      <c r="L1348" s="160"/>
    </row>
    <row r="1349" spans="1:12" x14ac:dyDescent="0.25">
      <c r="A1349" s="6">
        <v>45436</v>
      </c>
      <c r="B1349" s="7" t="str">
        <f t="shared" si="625"/>
        <v>S22 - 2024</v>
      </c>
      <c r="C1349" s="7">
        <f t="shared" si="629"/>
        <v>5</v>
      </c>
      <c r="D1349" s="7" t="str">
        <f t="shared" si="632"/>
        <v>T2 - 2024</v>
      </c>
      <c r="E1349" s="7">
        <f t="shared" si="627"/>
        <v>2024</v>
      </c>
      <c r="F1349" s="8" t="s">
        <v>6</v>
      </c>
      <c r="G1349" s="72"/>
      <c r="H1349" s="146"/>
      <c r="I1349" s="73"/>
      <c r="J1349" s="153"/>
      <c r="K1349" s="88"/>
      <c r="L1349" s="160"/>
    </row>
    <row r="1350" spans="1:12" x14ac:dyDescent="0.25">
      <c r="A1350" s="6">
        <v>45436</v>
      </c>
      <c r="B1350" s="7" t="str">
        <f t="shared" si="625"/>
        <v>S22 - 2024</v>
      </c>
      <c r="C1350" s="7">
        <f t="shared" si="629"/>
        <v>5</v>
      </c>
      <c r="D1350" s="7" t="str">
        <f t="shared" si="632"/>
        <v>T2 - 2024</v>
      </c>
      <c r="E1350" s="7">
        <f t="shared" si="627"/>
        <v>2024</v>
      </c>
      <c r="F1350" s="8" t="s">
        <v>1</v>
      </c>
      <c r="G1350" s="72">
        <v>1126</v>
      </c>
      <c r="H1350" s="146"/>
      <c r="I1350" s="73">
        <v>522</v>
      </c>
      <c r="J1350" s="153"/>
      <c r="K1350" s="88">
        <v>1199</v>
      </c>
      <c r="L1350" s="160"/>
    </row>
    <row r="1351" spans="1:12" x14ac:dyDescent="0.25">
      <c r="A1351" s="9">
        <v>45436</v>
      </c>
      <c r="B1351" s="10" t="str">
        <f t="shared" si="625"/>
        <v>S22 - 2024</v>
      </c>
      <c r="C1351" s="10">
        <f t="shared" si="629"/>
        <v>5</v>
      </c>
      <c r="D1351" s="10" t="str">
        <f t="shared" si="632"/>
        <v>T2 - 2024</v>
      </c>
      <c r="E1351" s="10">
        <f t="shared" si="627"/>
        <v>2024</v>
      </c>
      <c r="F1351" s="11" t="s">
        <v>14</v>
      </c>
      <c r="G1351" s="80">
        <f>SUM(G1343:G1350)</f>
        <v>1440</v>
      </c>
      <c r="H1351" s="147"/>
      <c r="I1351" s="83">
        <f t="shared" ref="I1351" si="633">SUM(I1343:I1350)</f>
        <v>1440</v>
      </c>
      <c r="J1351" s="154"/>
      <c r="K1351" s="89">
        <f t="shared" ref="K1351" si="634">SUM(K1343:K1350)</f>
        <v>1440</v>
      </c>
      <c r="L1351" s="161"/>
    </row>
    <row r="1352" spans="1:12" x14ac:dyDescent="0.25">
      <c r="A1352" s="4">
        <v>45437</v>
      </c>
      <c r="B1352" s="5" t="str">
        <f t="shared" si="625"/>
        <v>S22 - 2024</v>
      </c>
      <c r="C1352" s="5">
        <f t="shared" si="629"/>
        <v>5</v>
      </c>
      <c r="D1352" s="5" t="str">
        <f t="shared" si="632"/>
        <v>T2 - 2024</v>
      </c>
      <c r="E1352" s="5">
        <f t="shared" si="627"/>
        <v>2024</v>
      </c>
      <c r="F1352" s="14" t="s">
        <v>2</v>
      </c>
      <c r="G1352" s="79">
        <v>40</v>
      </c>
      <c r="H1352" s="141"/>
      <c r="I1352" s="82">
        <v>120</v>
      </c>
      <c r="J1352" s="148"/>
      <c r="K1352" s="85">
        <f>80+18</f>
        <v>98</v>
      </c>
      <c r="L1352" s="155"/>
    </row>
    <row r="1353" spans="1:12" x14ac:dyDescent="0.25">
      <c r="A1353" s="6">
        <v>45437</v>
      </c>
      <c r="B1353" s="7" t="str">
        <f t="shared" si="625"/>
        <v>S22 - 2024</v>
      </c>
      <c r="C1353" s="7">
        <f t="shared" si="629"/>
        <v>5</v>
      </c>
      <c r="D1353" s="7" t="str">
        <f t="shared" si="632"/>
        <v>T2 - 2024</v>
      </c>
      <c r="E1353" s="7">
        <f t="shared" si="627"/>
        <v>2024</v>
      </c>
      <c r="F1353" s="19" t="s">
        <v>3</v>
      </c>
      <c r="G1353" s="74"/>
      <c r="H1353" s="142"/>
      <c r="I1353" s="75">
        <f>130+11</f>
        <v>141</v>
      </c>
      <c r="J1353" s="149"/>
      <c r="K1353" s="86">
        <f>18+10</f>
        <v>28</v>
      </c>
      <c r="L1353" s="156"/>
    </row>
    <row r="1354" spans="1:12" x14ac:dyDescent="0.25">
      <c r="A1354" s="6">
        <v>45437</v>
      </c>
      <c r="B1354" s="7" t="str">
        <f t="shared" si="625"/>
        <v>S22 - 2024</v>
      </c>
      <c r="C1354" s="7">
        <f t="shared" si="629"/>
        <v>5</v>
      </c>
      <c r="D1354" s="7" t="str">
        <f t="shared" si="632"/>
        <v>T2 - 2024</v>
      </c>
      <c r="E1354" s="7">
        <f t="shared" si="627"/>
        <v>2024</v>
      </c>
      <c r="F1354" s="128" t="s">
        <v>7</v>
      </c>
      <c r="G1354" s="130">
        <v>1313</v>
      </c>
      <c r="H1354" s="143"/>
      <c r="I1354" s="131">
        <v>30</v>
      </c>
      <c r="J1354" s="150"/>
      <c r="K1354" s="132"/>
      <c r="L1354" s="157"/>
    </row>
    <row r="1355" spans="1:12" x14ac:dyDescent="0.25">
      <c r="A1355" s="6">
        <v>45437</v>
      </c>
      <c r="B1355" s="7" t="str">
        <f t="shared" si="625"/>
        <v>S22 - 2024</v>
      </c>
      <c r="C1355" s="7">
        <f t="shared" si="629"/>
        <v>5</v>
      </c>
      <c r="D1355" s="7" t="str">
        <f t="shared" si="632"/>
        <v>T2 - 2024</v>
      </c>
      <c r="E1355" s="7">
        <f t="shared" si="627"/>
        <v>2024</v>
      </c>
      <c r="F1355" s="129" t="s">
        <v>8</v>
      </c>
      <c r="G1355" s="133"/>
      <c r="H1355" s="144"/>
      <c r="I1355" s="134"/>
      <c r="J1355" s="151"/>
      <c r="K1355" s="135"/>
      <c r="L1355" s="158"/>
    </row>
    <row r="1356" spans="1:12" x14ac:dyDescent="0.25">
      <c r="A1356" s="6">
        <v>45437</v>
      </c>
      <c r="B1356" s="7" t="str">
        <f t="shared" si="625"/>
        <v>S22 - 2024</v>
      </c>
      <c r="C1356" s="7">
        <f t="shared" si="629"/>
        <v>5</v>
      </c>
      <c r="D1356" s="7" t="str">
        <f t="shared" si="632"/>
        <v>T2 - 2024</v>
      </c>
      <c r="E1356" s="7">
        <f t="shared" si="627"/>
        <v>2024</v>
      </c>
      <c r="F1356" s="21" t="s">
        <v>4</v>
      </c>
      <c r="G1356" s="76"/>
      <c r="H1356" s="145"/>
      <c r="I1356" s="77"/>
      <c r="J1356" s="152"/>
      <c r="K1356" s="87"/>
      <c r="L1356" s="159"/>
    </row>
    <row r="1357" spans="1:12" x14ac:dyDescent="0.25">
      <c r="A1357" s="6">
        <v>45437</v>
      </c>
      <c r="B1357" s="7" t="str">
        <f t="shared" si="625"/>
        <v>S22 - 2024</v>
      </c>
      <c r="C1357" s="7">
        <f t="shared" si="629"/>
        <v>5</v>
      </c>
      <c r="D1357" s="7" t="str">
        <f t="shared" si="632"/>
        <v>T2 - 2024</v>
      </c>
      <c r="E1357" s="7">
        <f t="shared" si="627"/>
        <v>2024</v>
      </c>
      <c r="F1357" s="8" t="s">
        <v>5</v>
      </c>
      <c r="G1357" s="72"/>
      <c r="H1357" s="146"/>
      <c r="I1357" s="73"/>
      <c r="J1357" s="153"/>
      <c r="K1357" s="88"/>
      <c r="L1357" s="160"/>
    </row>
    <row r="1358" spans="1:12" x14ac:dyDescent="0.25">
      <c r="A1358" s="6">
        <v>45437</v>
      </c>
      <c r="B1358" s="7" t="str">
        <f t="shared" si="625"/>
        <v>S22 - 2024</v>
      </c>
      <c r="C1358" s="7">
        <f t="shared" si="629"/>
        <v>5</v>
      </c>
      <c r="D1358" s="7" t="str">
        <f t="shared" si="632"/>
        <v>T2 - 2024</v>
      </c>
      <c r="E1358" s="7">
        <f t="shared" si="627"/>
        <v>2024</v>
      </c>
      <c r="F1358" s="8" t="s">
        <v>6</v>
      </c>
      <c r="G1358" s="72"/>
      <c r="H1358" s="146"/>
      <c r="I1358" s="73"/>
      <c r="J1358" s="153"/>
      <c r="K1358" s="88"/>
      <c r="L1358" s="160"/>
    </row>
    <row r="1359" spans="1:12" x14ac:dyDescent="0.25">
      <c r="A1359" s="6">
        <v>45437</v>
      </c>
      <c r="B1359" s="7" t="str">
        <f t="shared" si="625"/>
        <v>S22 - 2024</v>
      </c>
      <c r="C1359" s="7">
        <f t="shared" si="629"/>
        <v>5</v>
      </c>
      <c r="D1359" s="7" t="str">
        <f t="shared" si="632"/>
        <v>T2 - 2024</v>
      </c>
      <c r="E1359" s="7">
        <f t="shared" si="627"/>
        <v>2024</v>
      </c>
      <c r="F1359" s="8" t="s">
        <v>1</v>
      </c>
      <c r="G1359" s="72">
        <v>87</v>
      </c>
      <c r="H1359" s="146"/>
      <c r="I1359" s="73">
        <v>1149</v>
      </c>
      <c r="J1359" s="153"/>
      <c r="K1359" s="88">
        <v>1314</v>
      </c>
      <c r="L1359" s="160"/>
    </row>
    <row r="1360" spans="1:12" x14ac:dyDescent="0.25">
      <c r="A1360" s="9">
        <v>45437</v>
      </c>
      <c r="B1360" s="10" t="str">
        <f t="shared" si="625"/>
        <v>S22 - 2024</v>
      </c>
      <c r="C1360" s="10">
        <f t="shared" si="629"/>
        <v>5</v>
      </c>
      <c r="D1360" s="10" t="str">
        <f t="shared" si="632"/>
        <v>T2 - 2024</v>
      </c>
      <c r="E1360" s="10">
        <f t="shared" si="627"/>
        <v>2024</v>
      </c>
      <c r="F1360" s="11" t="s">
        <v>14</v>
      </c>
      <c r="G1360" s="80">
        <f>SUM(G1352:G1359)</f>
        <v>1440</v>
      </c>
      <c r="H1360" s="147"/>
      <c r="I1360" s="83">
        <f t="shared" ref="I1360" si="635">SUM(I1352:I1359)</f>
        <v>1440</v>
      </c>
      <c r="J1360" s="154"/>
      <c r="K1360" s="89">
        <f t="shared" ref="K1360" si="636">SUM(K1352:K1359)</f>
        <v>1440</v>
      </c>
      <c r="L1360" s="161"/>
    </row>
    <row r="1361" spans="1:12" x14ac:dyDescent="0.25">
      <c r="A1361" s="4">
        <v>45438</v>
      </c>
      <c r="B1361" s="5" t="str">
        <f t="shared" si="625"/>
        <v>S22 - 2024</v>
      </c>
      <c r="C1361" s="5">
        <f t="shared" si="629"/>
        <v>5</v>
      </c>
      <c r="D1361" s="5" t="str">
        <f t="shared" si="632"/>
        <v>T2 - 2024</v>
      </c>
      <c r="E1361" s="5">
        <f t="shared" si="627"/>
        <v>2024</v>
      </c>
      <c r="F1361" s="14" t="s">
        <v>2</v>
      </c>
      <c r="G1361" s="79"/>
      <c r="H1361" s="141"/>
      <c r="I1361" s="82">
        <f>120+10</f>
        <v>130</v>
      </c>
      <c r="J1361" s="148"/>
      <c r="K1361" s="85">
        <v>80</v>
      </c>
      <c r="L1361" s="155"/>
    </row>
    <row r="1362" spans="1:12" x14ac:dyDescent="0.25">
      <c r="A1362" s="6">
        <v>45438</v>
      </c>
      <c r="B1362" s="7" t="str">
        <f t="shared" si="625"/>
        <v>S22 - 2024</v>
      </c>
      <c r="C1362" s="7">
        <f t="shared" si="629"/>
        <v>5</v>
      </c>
      <c r="D1362" s="7" t="str">
        <f t="shared" si="632"/>
        <v>T2 - 2024</v>
      </c>
      <c r="E1362" s="7">
        <f t="shared" si="627"/>
        <v>2024</v>
      </c>
      <c r="F1362" s="19" t="s">
        <v>3</v>
      </c>
      <c r="G1362" s="74">
        <v>141</v>
      </c>
      <c r="H1362" s="142"/>
      <c r="I1362" s="75">
        <v>38</v>
      </c>
      <c r="J1362" s="149"/>
      <c r="K1362" s="86"/>
      <c r="L1362" s="156"/>
    </row>
    <row r="1363" spans="1:12" x14ac:dyDescent="0.25">
      <c r="A1363" s="6">
        <v>45438</v>
      </c>
      <c r="B1363" s="7" t="str">
        <f t="shared" si="625"/>
        <v>S22 - 2024</v>
      </c>
      <c r="C1363" s="7">
        <f t="shared" si="629"/>
        <v>5</v>
      </c>
      <c r="D1363" s="7" t="str">
        <f t="shared" si="632"/>
        <v>T2 - 2024</v>
      </c>
      <c r="E1363" s="7">
        <f t="shared" si="627"/>
        <v>2024</v>
      </c>
      <c r="F1363" s="128" t="s">
        <v>7</v>
      </c>
      <c r="G1363" s="130">
        <v>840</v>
      </c>
      <c r="H1363" s="143"/>
      <c r="I1363" s="131"/>
      <c r="J1363" s="150"/>
      <c r="K1363" s="132">
        <v>78</v>
      </c>
      <c r="L1363" s="157"/>
    </row>
    <row r="1364" spans="1:12" x14ac:dyDescent="0.25">
      <c r="A1364" s="6">
        <v>45438</v>
      </c>
      <c r="B1364" s="7" t="str">
        <f t="shared" si="625"/>
        <v>S22 - 2024</v>
      </c>
      <c r="C1364" s="7">
        <f t="shared" si="629"/>
        <v>5</v>
      </c>
      <c r="D1364" s="7" t="str">
        <f t="shared" si="632"/>
        <v>T2 - 2024</v>
      </c>
      <c r="E1364" s="7">
        <f t="shared" si="627"/>
        <v>2024</v>
      </c>
      <c r="F1364" s="129" t="s">
        <v>8</v>
      </c>
      <c r="G1364" s="133"/>
      <c r="H1364" s="144"/>
      <c r="I1364" s="134"/>
      <c r="J1364" s="151"/>
      <c r="K1364" s="135"/>
      <c r="L1364" s="158"/>
    </row>
    <row r="1365" spans="1:12" x14ac:dyDescent="0.25">
      <c r="A1365" s="6">
        <v>45438</v>
      </c>
      <c r="B1365" s="7" t="str">
        <f t="shared" si="625"/>
        <v>S22 - 2024</v>
      </c>
      <c r="C1365" s="7">
        <f t="shared" si="629"/>
        <v>5</v>
      </c>
      <c r="D1365" s="7" t="str">
        <f t="shared" si="632"/>
        <v>T2 - 2024</v>
      </c>
      <c r="E1365" s="7">
        <f t="shared" si="627"/>
        <v>2024</v>
      </c>
      <c r="F1365" s="21" t="s">
        <v>4</v>
      </c>
      <c r="G1365" s="76"/>
      <c r="H1365" s="145"/>
      <c r="I1365" s="77"/>
      <c r="J1365" s="152"/>
      <c r="K1365" s="87"/>
      <c r="L1365" s="159"/>
    </row>
    <row r="1366" spans="1:12" x14ac:dyDescent="0.25">
      <c r="A1366" s="6">
        <v>45438</v>
      </c>
      <c r="B1366" s="7" t="str">
        <f t="shared" si="625"/>
        <v>S22 - 2024</v>
      </c>
      <c r="C1366" s="7">
        <f t="shared" si="629"/>
        <v>5</v>
      </c>
      <c r="D1366" s="7" t="str">
        <f t="shared" si="632"/>
        <v>T2 - 2024</v>
      </c>
      <c r="E1366" s="7">
        <f t="shared" si="627"/>
        <v>2024</v>
      </c>
      <c r="F1366" s="8" t="s">
        <v>5</v>
      </c>
      <c r="G1366" s="72"/>
      <c r="H1366" s="146"/>
      <c r="I1366" s="73"/>
      <c r="J1366" s="153"/>
      <c r="K1366" s="88">
        <v>169</v>
      </c>
      <c r="L1366" s="160"/>
    </row>
    <row r="1367" spans="1:12" x14ac:dyDescent="0.25">
      <c r="A1367" s="6">
        <v>45438</v>
      </c>
      <c r="B1367" s="7" t="str">
        <f t="shared" si="625"/>
        <v>S22 - 2024</v>
      </c>
      <c r="C1367" s="7">
        <f t="shared" si="629"/>
        <v>5</v>
      </c>
      <c r="D1367" s="7" t="str">
        <f t="shared" si="632"/>
        <v>T2 - 2024</v>
      </c>
      <c r="E1367" s="7">
        <f t="shared" si="627"/>
        <v>2024</v>
      </c>
      <c r="F1367" s="8" t="s">
        <v>6</v>
      </c>
      <c r="G1367" s="72"/>
      <c r="H1367" s="146"/>
      <c r="I1367" s="73"/>
      <c r="J1367" s="153"/>
      <c r="K1367" s="88"/>
      <c r="L1367" s="160"/>
    </row>
    <row r="1368" spans="1:12" x14ac:dyDescent="0.25">
      <c r="A1368" s="6">
        <v>45438</v>
      </c>
      <c r="B1368" s="7" t="str">
        <f t="shared" si="625"/>
        <v>S22 - 2024</v>
      </c>
      <c r="C1368" s="7">
        <f t="shared" si="629"/>
        <v>5</v>
      </c>
      <c r="D1368" s="7" t="str">
        <f t="shared" si="632"/>
        <v>T2 - 2024</v>
      </c>
      <c r="E1368" s="7">
        <f t="shared" si="627"/>
        <v>2024</v>
      </c>
      <c r="F1368" s="8" t="s">
        <v>1</v>
      </c>
      <c r="G1368" s="72">
        <v>459</v>
      </c>
      <c r="H1368" s="146"/>
      <c r="I1368" s="73">
        <v>1272</v>
      </c>
      <c r="J1368" s="153"/>
      <c r="K1368" s="88">
        <v>1113</v>
      </c>
      <c r="L1368" s="160"/>
    </row>
    <row r="1369" spans="1:12" x14ac:dyDescent="0.25">
      <c r="A1369" s="9">
        <v>45438</v>
      </c>
      <c r="B1369" s="10" t="str">
        <f t="shared" si="625"/>
        <v>S22 - 2024</v>
      </c>
      <c r="C1369" s="10">
        <f t="shared" si="629"/>
        <v>5</v>
      </c>
      <c r="D1369" s="10" t="str">
        <f t="shared" si="632"/>
        <v>T2 - 2024</v>
      </c>
      <c r="E1369" s="10">
        <f t="shared" si="627"/>
        <v>2024</v>
      </c>
      <c r="F1369" s="11" t="s">
        <v>14</v>
      </c>
      <c r="G1369" s="80">
        <f>SUM(G1361:G1368)</f>
        <v>1440</v>
      </c>
      <c r="H1369" s="147"/>
      <c r="I1369" s="83">
        <f t="shared" ref="I1369" si="637">SUM(I1361:I1368)</f>
        <v>1440</v>
      </c>
      <c r="J1369" s="154"/>
      <c r="K1369" s="89">
        <f t="shared" ref="K1369" si="638">SUM(K1361:K1368)</f>
        <v>1440</v>
      </c>
      <c r="L1369" s="161"/>
    </row>
    <row r="1370" spans="1:12" x14ac:dyDescent="0.25">
      <c r="A1370" s="4">
        <v>45439</v>
      </c>
      <c r="B1370" s="5" t="str">
        <f t="shared" si="625"/>
        <v>S22 - 2024</v>
      </c>
      <c r="C1370" s="5">
        <f t="shared" si="629"/>
        <v>5</v>
      </c>
      <c r="D1370" s="5" t="str">
        <f t="shared" si="632"/>
        <v>T2 - 2024</v>
      </c>
      <c r="E1370" s="5">
        <f t="shared" si="627"/>
        <v>2024</v>
      </c>
      <c r="F1370" s="14" t="s">
        <v>2</v>
      </c>
      <c r="G1370" s="79">
        <v>120</v>
      </c>
      <c r="H1370" s="141"/>
      <c r="I1370" s="82">
        <v>40</v>
      </c>
      <c r="J1370" s="148"/>
      <c r="K1370" s="85">
        <v>80</v>
      </c>
      <c r="L1370" s="155"/>
    </row>
    <row r="1371" spans="1:12" x14ac:dyDescent="0.25">
      <c r="A1371" s="6">
        <v>45439</v>
      </c>
      <c r="B1371" s="7" t="str">
        <f t="shared" si="625"/>
        <v>S22 - 2024</v>
      </c>
      <c r="C1371" s="7">
        <f t="shared" si="629"/>
        <v>5</v>
      </c>
      <c r="D1371" s="7" t="str">
        <f t="shared" si="632"/>
        <v>T2 - 2024</v>
      </c>
      <c r="E1371" s="7">
        <f t="shared" si="627"/>
        <v>2024</v>
      </c>
      <c r="F1371" s="19" t="s">
        <v>3</v>
      </c>
      <c r="G1371" s="74">
        <v>20</v>
      </c>
      <c r="H1371" s="142"/>
      <c r="I1371" s="75"/>
      <c r="J1371" s="149"/>
      <c r="K1371" s="86">
        <f>32+102</f>
        <v>134</v>
      </c>
      <c r="L1371" s="156"/>
    </row>
    <row r="1372" spans="1:12" x14ac:dyDescent="0.25">
      <c r="A1372" s="6">
        <v>45439</v>
      </c>
      <c r="B1372" s="7" t="str">
        <f t="shared" si="625"/>
        <v>S22 - 2024</v>
      </c>
      <c r="C1372" s="7">
        <f t="shared" si="629"/>
        <v>5</v>
      </c>
      <c r="D1372" s="7" t="str">
        <f t="shared" si="632"/>
        <v>T2 - 2024</v>
      </c>
      <c r="E1372" s="7">
        <f t="shared" si="627"/>
        <v>2024</v>
      </c>
      <c r="F1372" s="128" t="s">
        <v>7</v>
      </c>
      <c r="G1372" s="130"/>
      <c r="H1372" s="143"/>
      <c r="I1372" s="131">
        <v>1265</v>
      </c>
      <c r="J1372" s="150"/>
      <c r="K1372" s="132">
        <v>13</v>
      </c>
      <c r="L1372" s="157"/>
    </row>
    <row r="1373" spans="1:12" x14ac:dyDescent="0.25">
      <c r="A1373" s="6">
        <v>45439</v>
      </c>
      <c r="B1373" s="7" t="str">
        <f t="shared" si="625"/>
        <v>S22 - 2024</v>
      </c>
      <c r="C1373" s="7">
        <f t="shared" si="629"/>
        <v>5</v>
      </c>
      <c r="D1373" s="7" t="str">
        <f t="shared" si="632"/>
        <v>T2 - 2024</v>
      </c>
      <c r="E1373" s="7">
        <f t="shared" si="627"/>
        <v>2024</v>
      </c>
      <c r="F1373" s="129" t="s">
        <v>8</v>
      </c>
      <c r="G1373" s="133"/>
      <c r="H1373" s="144"/>
      <c r="I1373" s="134"/>
      <c r="J1373" s="151"/>
      <c r="K1373" s="135"/>
      <c r="L1373" s="158"/>
    </row>
    <row r="1374" spans="1:12" x14ac:dyDescent="0.25">
      <c r="A1374" s="6">
        <v>45439</v>
      </c>
      <c r="B1374" s="7" t="str">
        <f t="shared" si="625"/>
        <v>S22 - 2024</v>
      </c>
      <c r="C1374" s="7">
        <f t="shared" si="629"/>
        <v>5</v>
      </c>
      <c r="D1374" s="7" t="str">
        <f t="shared" si="632"/>
        <v>T2 - 2024</v>
      </c>
      <c r="E1374" s="7">
        <f t="shared" si="627"/>
        <v>2024</v>
      </c>
      <c r="F1374" s="21" t="s">
        <v>4</v>
      </c>
      <c r="G1374" s="76"/>
      <c r="H1374" s="145"/>
      <c r="I1374" s="77"/>
      <c r="J1374" s="152"/>
      <c r="K1374" s="87"/>
      <c r="L1374" s="159"/>
    </row>
    <row r="1375" spans="1:12" x14ac:dyDescent="0.25">
      <c r="A1375" s="6">
        <v>45439</v>
      </c>
      <c r="B1375" s="7" t="str">
        <f t="shared" si="625"/>
        <v>S22 - 2024</v>
      </c>
      <c r="C1375" s="7">
        <f t="shared" si="629"/>
        <v>5</v>
      </c>
      <c r="D1375" s="7" t="str">
        <f t="shared" si="632"/>
        <v>T2 - 2024</v>
      </c>
      <c r="E1375" s="7">
        <f t="shared" si="627"/>
        <v>2024</v>
      </c>
      <c r="F1375" s="8" t="s">
        <v>5</v>
      </c>
      <c r="G1375" s="72"/>
      <c r="H1375" s="146"/>
      <c r="I1375" s="73"/>
      <c r="J1375" s="153"/>
      <c r="K1375" s="88">
        <v>40</v>
      </c>
      <c r="L1375" s="160"/>
    </row>
    <row r="1376" spans="1:12" x14ac:dyDescent="0.25">
      <c r="A1376" s="6">
        <v>45439</v>
      </c>
      <c r="B1376" s="7" t="str">
        <f t="shared" si="625"/>
        <v>S22 - 2024</v>
      </c>
      <c r="C1376" s="7">
        <f t="shared" si="629"/>
        <v>5</v>
      </c>
      <c r="D1376" s="7" t="str">
        <f t="shared" si="632"/>
        <v>T2 - 2024</v>
      </c>
      <c r="E1376" s="7">
        <f t="shared" si="627"/>
        <v>2024</v>
      </c>
      <c r="F1376" s="8" t="s">
        <v>6</v>
      </c>
      <c r="G1376" s="72"/>
      <c r="H1376" s="146"/>
      <c r="I1376" s="73"/>
      <c r="J1376" s="153"/>
      <c r="K1376" s="88"/>
      <c r="L1376" s="160"/>
    </row>
    <row r="1377" spans="1:12" x14ac:dyDescent="0.25">
      <c r="A1377" s="6">
        <v>45439</v>
      </c>
      <c r="B1377" s="7" t="str">
        <f t="shared" si="625"/>
        <v>S22 - 2024</v>
      </c>
      <c r="C1377" s="7">
        <f t="shared" si="629"/>
        <v>5</v>
      </c>
      <c r="D1377" s="7" t="str">
        <f t="shared" si="632"/>
        <v>T2 - 2024</v>
      </c>
      <c r="E1377" s="7">
        <f t="shared" si="627"/>
        <v>2024</v>
      </c>
      <c r="F1377" s="8" t="s">
        <v>1</v>
      </c>
      <c r="G1377" s="72">
        <v>1300</v>
      </c>
      <c r="H1377" s="146"/>
      <c r="I1377" s="73">
        <v>135</v>
      </c>
      <c r="J1377" s="153"/>
      <c r="K1377" s="88">
        <v>1173</v>
      </c>
      <c r="L1377" s="160"/>
    </row>
    <row r="1378" spans="1:12" x14ac:dyDescent="0.25">
      <c r="A1378" s="9">
        <v>45439</v>
      </c>
      <c r="B1378" s="10" t="str">
        <f t="shared" si="625"/>
        <v>S22 - 2024</v>
      </c>
      <c r="C1378" s="10">
        <f t="shared" si="629"/>
        <v>5</v>
      </c>
      <c r="D1378" s="10" t="str">
        <f t="shared" si="632"/>
        <v>T2 - 2024</v>
      </c>
      <c r="E1378" s="10">
        <f t="shared" si="627"/>
        <v>2024</v>
      </c>
      <c r="F1378" s="11" t="s">
        <v>14</v>
      </c>
      <c r="G1378" s="80">
        <f>SUM(G1370:G1377)</f>
        <v>1440</v>
      </c>
      <c r="H1378" s="147"/>
      <c r="I1378" s="83">
        <f t="shared" ref="I1378" si="639">SUM(I1370:I1377)</f>
        <v>1440</v>
      </c>
      <c r="J1378" s="154"/>
      <c r="K1378" s="89">
        <f t="shared" ref="K1378" si="640">SUM(K1370:K1377)</f>
        <v>1440</v>
      </c>
      <c r="L1378" s="161"/>
    </row>
    <row r="1379" spans="1:12" x14ac:dyDescent="0.25">
      <c r="A1379" s="4">
        <v>45440</v>
      </c>
      <c r="B1379" s="5" t="str">
        <f t="shared" si="625"/>
        <v>S22 - 2024</v>
      </c>
      <c r="C1379" s="5">
        <f t="shared" si="629"/>
        <v>5</v>
      </c>
      <c r="D1379" s="5" t="str">
        <f t="shared" si="632"/>
        <v>T2 - 2024</v>
      </c>
      <c r="E1379" s="5">
        <f t="shared" si="627"/>
        <v>2024</v>
      </c>
      <c r="F1379" s="14" t="s">
        <v>2</v>
      </c>
      <c r="G1379" s="79">
        <f>120+8+8</f>
        <v>136</v>
      </c>
      <c r="H1379" s="141"/>
      <c r="I1379" s="82"/>
      <c r="J1379" s="148"/>
      <c r="K1379" s="85">
        <v>160</v>
      </c>
      <c r="L1379" s="155"/>
    </row>
    <row r="1380" spans="1:12" x14ac:dyDescent="0.25">
      <c r="A1380" s="6">
        <v>45440</v>
      </c>
      <c r="B1380" s="7" t="str">
        <f t="shared" si="625"/>
        <v>S22 - 2024</v>
      </c>
      <c r="C1380" s="7">
        <f t="shared" si="629"/>
        <v>5</v>
      </c>
      <c r="D1380" s="7" t="str">
        <f t="shared" si="632"/>
        <v>T2 - 2024</v>
      </c>
      <c r="E1380" s="7">
        <f t="shared" si="627"/>
        <v>2024</v>
      </c>
      <c r="F1380" s="19" t="s">
        <v>3</v>
      </c>
      <c r="G1380" s="74">
        <v>87</v>
      </c>
      <c r="H1380" s="142"/>
      <c r="I1380" s="75"/>
      <c r="J1380" s="149"/>
      <c r="K1380" s="86">
        <f>29+60</f>
        <v>89</v>
      </c>
      <c r="L1380" s="156"/>
    </row>
    <row r="1381" spans="1:12" x14ac:dyDescent="0.25">
      <c r="A1381" s="6">
        <v>45440</v>
      </c>
      <c r="B1381" s="7" t="str">
        <f t="shared" si="625"/>
        <v>S22 - 2024</v>
      </c>
      <c r="C1381" s="7">
        <f t="shared" si="629"/>
        <v>5</v>
      </c>
      <c r="D1381" s="7" t="str">
        <f t="shared" si="632"/>
        <v>T2 - 2024</v>
      </c>
      <c r="E1381" s="7">
        <f t="shared" si="627"/>
        <v>2024</v>
      </c>
      <c r="F1381" s="128" t="s">
        <v>7</v>
      </c>
      <c r="G1381" s="130"/>
      <c r="H1381" s="143"/>
      <c r="I1381" s="131">
        <v>1440</v>
      </c>
      <c r="J1381" s="150"/>
      <c r="K1381" s="132"/>
      <c r="L1381" s="157"/>
    </row>
    <row r="1382" spans="1:12" x14ac:dyDescent="0.25">
      <c r="A1382" s="6">
        <v>45440</v>
      </c>
      <c r="B1382" s="7" t="str">
        <f t="shared" si="625"/>
        <v>S22 - 2024</v>
      </c>
      <c r="C1382" s="7">
        <f t="shared" si="629"/>
        <v>5</v>
      </c>
      <c r="D1382" s="7" t="str">
        <f t="shared" si="632"/>
        <v>T2 - 2024</v>
      </c>
      <c r="E1382" s="7">
        <f t="shared" si="627"/>
        <v>2024</v>
      </c>
      <c r="F1382" s="129" t="s">
        <v>8</v>
      </c>
      <c r="G1382" s="133"/>
      <c r="H1382" s="144"/>
      <c r="I1382" s="134"/>
      <c r="J1382" s="151"/>
      <c r="K1382" s="135">
        <v>98</v>
      </c>
      <c r="L1382" s="158"/>
    </row>
    <row r="1383" spans="1:12" x14ac:dyDescent="0.25">
      <c r="A1383" s="6">
        <v>45440</v>
      </c>
      <c r="B1383" s="7" t="str">
        <f t="shared" si="625"/>
        <v>S22 - 2024</v>
      </c>
      <c r="C1383" s="7">
        <f t="shared" si="629"/>
        <v>5</v>
      </c>
      <c r="D1383" s="7" t="str">
        <f t="shared" si="632"/>
        <v>T2 - 2024</v>
      </c>
      <c r="E1383" s="7">
        <f t="shared" si="627"/>
        <v>2024</v>
      </c>
      <c r="F1383" s="21" t="s">
        <v>4</v>
      </c>
      <c r="G1383" s="76"/>
      <c r="H1383" s="145"/>
      <c r="I1383" s="77"/>
      <c r="J1383" s="152"/>
      <c r="K1383" s="87"/>
      <c r="L1383" s="159"/>
    </row>
    <row r="1384" spans="1:12" x14ac:dyDescent="0.25">
      <c r="A1384" s="6">
        <v>45440</v>
      </c>
      <c r="B1384" s="7" t="str">
        <f t="shared" si="625"/>
        <v>S22 - 2024</v>
      </c>
      <c r="C1384" s="7">
        <f t="shared" si="629"/>
        <v>5</v>
      </c>
      <c r="D1384" s="7" t="str">
        <f t="shared" si="632"/>
        <v>T2 - 2024</v>
      </c>
      <c r="E1384" s="7">
        <f t="shared" si="627"/>
        <v>2024</v>
      </c>
      <c r="F1384" s="8" t="s">
        <v>5</v>
      </c>
      <c r="G1384" s="72"/>
      <c r="H1384" s="146"/>
      <c r="I1384" s="73"/>
      <c r="J1384" s="153"/>
      <c r="K1384" s="88"/>
      <c r="L1384" s="160"/>
    </row>
    <row r="1385" spans="1:12" x14ac:dyDescent="0.25">
      <c r="A1385" s="6">
        <v>45440</v>
      </c>
      <c r="B1385" s="7" t="str">
        <f t="shared" si="625"/>
        <v>S22 - 2024</v>
      </c>
      <c r="C1385" s="7">
        <f t="shared" si="629"/>
        <v>5</v>
      </c>
      <c r="D1385" s="7" t="str">
        <f t="shared" si="632"/>
        <v>T2 - 2024</v>
      </c>
      <c r="E1385" s="7">
        <f t="shared" si="627"/>
        <v>2024</v>
      </c>
      <c r="F1385" s="8" t="s">
        <v>6</v>
      </c>
      <c r="G1385" s="72"/>
      <c r="H1385" s="146"/>
      <c r="I1385" s="73"/>
      <c r="J1385" s="153"/>
      <c r="K1385" s="88"/>
      <c r="L1385" s="160"/>
    </row>
    <row r="1386" spans="1:12" x14ac:dyDescent="0.25">
      <c r="A1386" s="6">
        <v>45440</v>
      </c>
      <c r="B1386" s="7" t="str">
        <f t="shared" si="625"/>
        <v>S22 - 2024</v>
      </c>
      <c r="C1386" s="7">
        <f t="shared" si="629"/>
        <v>5</v>
      </c>
      <c r="D1386" s="7" t="str">
        <f t="shared" si="632"/>
        <v>T2 - 2024</v>
      </c>
      <c r="E1386" s="7">
        <f t="shared" si="627"/>
        <v>2024</v>
      </c>
      <c r="F1386" s="8" t="s">
        <v>1</v>
      </c>
      <c r="G1386" s="72">
        <v>1217</v>
      </c>
      <c r="H1386" s="146"/>
      <c r="I1386" s="73"/>
      <c r="J1386" s="153"/>
      <c r="K1386" s="88">
        <v>1093</v>
      </c>
      <c r="L1386" s="160"/>
    </row>
    <row r="1387" spans="1:12" x14ac:dyDescent="0.25">
      <c r="A1387" s="9">
        <v>45440</v>
      </c>
      <c r="B1387" s="10" t="str">
        <f t="shared" si="625"/>
        <v>S22 - 2024</v>
      </c>
      <c r="C1387" s="10">
        <f t="shared" si="629"/>
        <v>5</v>
      </c>
      <c r="D1387" s="10" t="str">
        <f t="shared" si="632"/>
        <v>T2 - 2024</v>
      </c>
      <c r="E1387" s="10">
        <f t="shared" si="627"/>
        <v>2024</v>
      </c>
      <c r="F1387" s="11" t="s">
        <v>14</v>
      </c>
      <c r="G1387" s="80">
        <f>SUM(G1379:G1386)</f>
        <v>1440</v>
      </c>
      <c r="H1387" s="147"/>
      <c r="I1387" s="83">
        <f t="shared" ref="I1387" si="641">SUM(I1379:I1386)</f>
        <v>1440</v>
      </c>
      <c r="J1387" s="154"/>
      <c r="K1387" s="89">
        <f t="shared" ref="K1387" si="642">SUM(K1379:K1386)</f>
        <v>1440</v>
      </c>
      <c r="L1387" s="161"/>
    </row>
    <row r="1388" spans="1:12" x14ac:dyDescent="0.25">
      <c r="A1388" s="4">
        <v>45441</v>
      </c>
      <c r="B1388" s="5" t="str">
        <f t="shared" si="625"/>
        <v>S23 - 2024</v>
      </c>
      <c r="C1388" s="5">
        <f t="shared" ref="C1388:C1396" si="643">MONTH(A1388)</f>
        <v>5</v>
      </c>
      <c r="D1388" s="5" t="str">
        <f t="shared" si="632"/>
        <v>T2 - 2024</v>
      </c>
      <c r="E1388" s="5">
        <f t="shared" si="627"/>
        <v>2024</v>
      </c>
      <c r="F1388" s="14" t="s">
        <v>2</v>
      </c>
      <c r="G1388" s="79">
        <v>80</v>
      </c>
      <c r="H1388" s="141"/>
      <c r="I1388" s="82"/>
      <c r="J1388" s="148"/>
      <c r="K1388" s="85">
        <f>80</f>
        <v>80</v>
      </c>
      <c r="L1388" s="155"/>
    </row>
    <row r="1389" spans="1:12" x14ac:dyDescent="0.25">
      <c r="A1389" s="6">
        <v>45441</v>
      </c>
      <c r="B1389" s="7" t="str">
        <f t="shared" ref="B1389:B1452" si="644">"S"&amp;WEEKNUM($A1389,13)&amp;" - "&amp;YEAR($A1389)</f>
        <v>S23 - 2024</v>
      </c>
      <c r="C1389" s="7">
        <f t="shared" si="643"/>
        <v>5</v>
      </c>
      <c r="D1389" s="7" t="str">
        <f t="shared" si="632"/>
        <v>T2 - 2024</v>
      </c>
      <c r="E1389" s="7">
        <f t="shared" si="627"/>
        <v>2024</v>
      </c>
      <c r="F1389" s="19" t="s">
        <v>3</v>
      </c>
      <c r="G1389" s="74">
        <v>62</v>
      </c>
      <c r="H1389" s="142"/>
      <c r="I1389" s="75">
        <v>30</v>
      </c>
      <c r="J1389" s="149"/>
      <c r="K1389" s="86">
        <v>89</v>
      </c>
      <c r="L1389" s="156"/>
    </row>
    <row r="1390" spans="1:12" x14ac:dyDescent="0.25">
      <c r="A1390" s="6">
        <v>45441</v>
      </c>
      <c r="B1390" s="7" t="str">
        <f t="shared" si="644"/>
        <v>S23 - 2024</v>
      </c>
      <c r="C1390" s="7">
        <f t="shared" si="643"/>
        <v>5</v>
      </c>
      <c r="D1390" s="7" t="str">
        <f t="shared" si="632"/>
        <v>T2 - 2024</v>
      </c>
      <c r="E1390" s="7">
        <f t="shared" ref="E1390:E1450" si="645">YEAR(A1390)</f>
        <v>2024</v>
      </c>
      <c r="F1390" s="128" t="s">
        <v>7</v>
      </c>
      <c r="G1390" s="130">
        <v>78</v>
      </c>
      <c r="H1390" s="143"/>
      <c r="I1390" s="131">
        <v>1170</v>
      </c>
      <c r="J1390" s="150"/>
      <c r="K1390" s="132"/>
      <c r="L1390" s="157"/>
    </row>
    <row r="1391" spans="1:12" x14ac:dyDescent="0.25">
      <c r="A1391" s="6">
        <v>45441</v>
      </c>
      <c r="B1391" s="7" t="str">
        <f t="shared" si="644"/>
        <v>S23 - 2024</v>
      </c>
      <c r="C1391" s="7">
        <f t="shared" si="643"/>
        <v>5</v>
      </c>
      <c r="D1391" s="7" t="str">
        <f t="shared" si="632"/>
        <v>T2 - 2024</v>
      </c>
      <c r="E1391" s="7">
        <f t="shared" si="645"/>
        <v>2024</v>
      </c>
      <c r="F1391" s="129" t="s">
        <v>8</v>
      </c>
      <c r="G1391" s="133"/>
      <c r="H1391" s="144"/>
      <c r="I1391" s="134"/>
      <c r="J1391" s="151"/>
      <c r="K1391" s="135">
        <v>43</v>
      </c>
      <c r="L1391" s="158"/>
    </row>
    <row r="1392" spans="1:12" x14ac:dyDescent="0.25">
      <c r="A1392" s="6">
        <v>45441</v>
      </c>
      <c r="B1392" s="7" t="str">
        <f t="shared" si="644"/>
        <v>S23 - 2024</v>
      </c>
      <c r="C1392" s="7">
        <f t="shared" si="643"/>
        <v>5</v>
      </c>
      <c r="D1392" s="7" t="str">
        <f t="shared" si="632"/>
        <v>T2 - 2024</v>
      </c>
      <c r="E1392" s="7">
        <f t="shared" si="645"/>
        <v>2024</v>
      </c>
      <c r="F1392" s="21" t="s">
        <v>4</v>
      </c>
      <c r="G1392" s="76"/>
      <c r="H1392" s="145"/>
      <c r="I1392" s="77"/>
      <c r="J1392" s="152"/>
      <c r="K1392" s="87"/>
      <c r="L1392" s="159"/>
    </row>
    <row r="1393" spans="1:12" x14ac:dyDescent="0.25">
      <c r="A1393" s="6">
        <v>45441</v>
      </c>
      <c r="B1393" s="7" t="str">
        <f t="shared" si="644"/>
        <v>S23 - 2024</v>
      </c>
      <c r="C1393" s="7">
        <f t="shared" si="643"/>
        <v>5</v>
      </c>
      <c r="D1393" s="7" t="str">
        <f t="shared" si="632"/>
        <v>T2 - 2024</v>
      </c>
      <c r="E1393" s="7">
        <f t="shared" si="645"/>
        <v>2024</v>
      </c>
      <c r="F1393" s="8" t="s">
        <v>5</v>
      </c>
      <c r="G1393" s="72"/>
      <c r="H1393" s="146"/>
      <c r="I1393" s="73"/>
      <c r="J1393" s="153"/>
      <c r="K1393" s="88"/>
      <c r="L1393" s="160"/>
    </row>
    <row r="1394" spans="1:12" x14ac:dyDescent="0.25">
      <c r="A1394" s="6">
        <v>45441</v>
      </c>
      <c r="B1394" s="7" t="str">
        <f t="shared" si="644"/>
        <v>S23 - 2024</v>
      </c>
      <c r="C1394" s="7">
        <f t="shared" si="643"/>
        <v>5</v>
      </c>
      <c r="D1394" s="7" t="str">
        <f t="shared" si="632"/>
        <v>T2 - 2024</v>
      </c>
      <c r="E1394" s="7">
        <f t="shared" si="645"/>
        <v>2024</v>
      </c>
      <c r="F1394" s="8" t="s">
        <v>6</v>
      </c>
      <c r="G1394" s="72"/>
      <c r="H1394" s="146"/>
      <c r="I1394" s="73"/>
      <c r="J1394" s="153"/>
      <c r="K1394" s="88"/>
      <c r="L1394" s="160"/>
    </row>
    <row r="1395" spans="1:12" x14ac:dyDescent="0.25">
      <c r="A1395" s="6">
        <v>45441</v>
      </c>
      <c r="B1395" s="7" t="str">
        <f t="shared" si="644"/>
        <v>S23 - 2024</v>
      </c>
      <c r="C1395" s="7">
        <f t="shared" si="643"/>
        <v>5</v>
      </c>
      <c r="D1395" s="7" t="str">
        <f t="shared" si="632"/>
        <v>T2 - 2024</v>
      </c>
      <c r="E1395" s="7">
        <f t="shared" si="645"/>
        <v>2024</v>
      </c>
      <c r="F1395" s="8" t="s">
        <v>1</v>
      </c>
      <c r="G1395" s="72">
        <v>1220</v>
      </c>
      <c r="H1395" s="146"/>
      <c r="I1395" s="73">
        <v>240</v>
      </c>
      <c r="J1395" s="153"/>
      <c r="K1395" s="88">
        <v>1228</v>
      </c>
      <c r="L1395" s="160"/>
    </row>
    <row r="1396" spans="1:12" x14ac:dyDescent="0.25">
      <c r="A1396" s="9">
        <v>45441</v>
      </c>
      <c r="B1396" s="10" t="str">
        <f t="shared" si="644"/>
        <v>S23 - 2024</v>
      </c>
      <c r="C1396" s="10">
        <f t="shared" si="643"/>
        <v>5</v>
      </c>
      <c r="D1396" s="10" t="str">
        <f t="shared" si="632"/>
        <v>T2 - 2024</v>
      </c>
      <c r="E1396" s="10">
        <f t="shared" si="645"/>
        <v>2024</v>
      </c>
      <c r="F1396" s="11" t="s">
        <v>14</v>
      </c>
      <c r="G1396" s="80">
        <f>SUM(G1388:G1395)</f>
        <v>1440</v>
      </c>
      <c r="H1396" s="147"/>
      <c r="I1396" s="83">
        <f t="shared" ref="I1396:K1396" si="646">SUM(I1388:I1395)</f>
        <v>1440</v>
      </c>
      <c r="J1396" s="154"/>
      <c r="K1396" s="89">
        <f t="shared" si="646"/>
        <v>1440</v>
      </c>
      <c r="L1396" s="161"/>
    </row>
    <row r="1397" spans="1:12" x14ac:dyDescent="0.25">
      <c r="A1397" s="4">
        <v>45442</v>
      </c>
      <c r="B1397" s="5" t="str">
        <f t="shared" si="644"/>
        <v>S23 - 2024</v>
      </c>
      <c r="C1397" s="5">
        <f t="shared" ref="C1397:C1405" si="647">MONTH(A1397)</f>
        <v>5</v>
      </c>
      <c r="D1397" s="5" t="str">
        <f t="shared" si="632"/>
        <v>T2 - 2024</v>
      </c>
      <c r="E1397" s="5">
        <f t="shared" si="645"/>
        <v>2024</v>
      </c>
      <c r="F1397" s="14" t="s">
        <v>2</v>
      </c>
      <c r="G1397" s="79">
        <v>80</v>
      </c>
      <c r="H1397" s="141"/>
      <c r="I1397" s="82">
        <v>120</v>
      </c>
      <c r="J1397" s="148"/>
      <c r="K1397" s="85">
        <f>120+21</f>
        <v>141</v>
      </c>
      <c r="L1397" s="155"/>
    </row>
    <row r="1398" spans="1:12" x14ac:dyDescent="0.25">
      <c r="A1398" s="6">
        <v>45442</v>
      </c>
      <c r="B1398" s="7" t="str">
        <f t="shared" si="644"/>
        <v>S23 - 2024</v>
      </c>
      <c r="C1398" s="7">
        <f t="shared" si="647"/>
        <v>5</v>
      </c>
      <c r="D1398" s="7" t="str">
        <f t="shared" si="632"/>
        <v>T2 - 2024</v>
      </c>
      <c r="E1398" s="7">
        <f t="shared" si="645"/>
        <v>2024</v>
      </c>
      <c r="F1398" s="19" t="s">
        <v>3</v>
      </c>
      <c r="G1398" s="74">
        <v>160</v>
      </c>
      <c r="H1398" s="142"/>
      <c r="I1398" s="75">
        <v>483</v>
      </c>
      <c r="J1398" s="149"/>
      <c r="K1398" s="86">
        <v>161</v>
      </c>
      <c r="L1398" s="156"/>
    </row>
    <row r="1399" spans="1:12" x14ac:dyDescent="0.25">
      <c r="A1399" s="6">
        <v>45442</v>
      </c>
      <c r="B1399" s="7" t="str">
        <f t="shared" si="644"/>
        <v>S23 - 2024</v>
      </c>
      <c r="C1399" s="7">
        <f t="shared" si="647"/>
        <v>5</v>
      </c>
      <c r="D1399" s="7" t="str">
        <f t="shared" si="632"/>
        <v>T2 - 2024</v>
      </c>
      <c r="E1399" s="7">
        <f t="shared" si="645"/>
        <v>2024</v>
      </c>
      <c r="F1399" s="128" t="s">
        <v>7</v>
      </c>
      <c r="G1399" s="130"/>
      <c r="H1399" s="143"/>
      <c r="I1399" s="131"/>
      <c r="J1399" s="150"/>
      <c r="K1399" s="132"/>
      <c r="L1399" s="157"/>
    </row>
    <row r="1400" spans="1:12" x14ac:dyDescent="0.25">
      <c r="A1400" s="6">
        <v>45442</v>
      </c>
      <c r="B1400" s="7" t="str">
        <f t="shared" si="644"/>
        <v>S23 - 2024</v>
      </c>
      <c r="C1400" s="7">
        <f t="shared" si="647"/>
        <v>5</v>
      </c>
      <c r="D1400" s="7" t="str">
        <f t="shared" si="632"/>
        <v>T2 - 2024</v>
      </c>
      <c r="E1400" s="7">
        <f t="shared" si="645"/>
        <v>2024</v>
      </c>
      <c r="F1400" s="129" t="s">
        <v>8</v>
      </c>
      <c r="G1400" s="133"/>
      <c r="H1400" s="144"/>
      <c r="I1400" s="134"/>
      <c r="J1400" s="151"/>
      <c r="K1400" s="135"/>
      <c r="L1400" s="158"/>
    </row>
    <row r="1401" spans="1:12" x14ac:dyDescent="0.25">
      <c r="A1401" s="6">
        <v>45442</v>
      </c>
      <c r="B1401" s="7" t="str">
        <f t="shared" si="644"/>
        <v>S23 - 2024</v>
      </c>
      <c r="C1401" s="7">
        <f t="shared" si="647"/>
        <v>5</v>
      </c>
      <c r="D1401" s="7" t="str">
        <f t="shared" si="632"/>
        <v>T2 - 2024</v>
      </c>
      <c r="E1401" s="7">
        <f t="shared" si="645"/>
        <v>2024</v>
      </c>
      <c r="F1401" s="21" t="s">
        <v>4</v>
      </c>
      <c r="G1401" s="76"/>
      <c r="H1401" s="145"/>
      <c r="I1401" s="77"/>
      <c r="J1401" s="152"/>
      <c r="K1401" s="87"/>
      <c r="L1401" s="159"/>
    </row>
    <row r="1402" spans="1:12" x14ac:dyDescent="0.25">
      <c r="A1402" s="6">
        <v>45442</v>
      </c>
      <c r="B1402" s="7" t="str">
        <f t="shared" si="644"/>
        <v>S23 - 2024</v>
      </c>
      <c r="C1402" s="7">
        <f t="shared" si="647"/>
        <v>5</v>
      </c>
      <c r="D1402" s="7" t="str">
        <f t="shared" si="632"/>
        <v>T2 - 2024</v>
      </c>
      <c r="E1402" s="7">
        <f t="shared" si="645"/>
        <v>2024</v>
      </c>
      <c r="F1402" s="8" t="s">
        <v>5</v>
      </c>
      <c r="G1402" s="72"/>
      <c r="H1402" s="146"/>
      <c r="I1402" s="73">
        <v>390</v>
      </c>
      <c r="J1402" s="153"/>
      <c r="K1402" s="88">
        <v>4</v>
      </c>
      <c r="L1402" s="160"/>
    </row>
    <row r="1403" spans="1:12" x14ac:dyDescent="0.25">
      <c r="A1403" s="6">
        <v>45442</v>
      </c>
      <c r="B1403" s="7" t="str">
        <f t="shared" si="644"/>
        <v>S23 - 2024</v>
      </c>
      <c r="C1403" s="7">
        <f t="shared" si="647"/>
        <v>5</v>
      </c>
      <c r="D1403" s="7" t="str">
        <f t="shared" si="632"/>
        <v>T2 - 2024</v>
      </c>
      <c r="E1403" s="7">
        <f t="shared" si="645"/>
        <v>2024</v>
      </c>
      <c r="F1403" s="8" t="s">
        <v>6</v>
      </c>
      <c r="G1403" s="72"/>
      <c r="H1403" s="146"/>
      <c r="I1403" s="73"/>
      <c r="J1403" s="153"/>
      <c r="K1403" s="88"/>
      <c r="L1403" s="160"/>
    </row>
    <row r="1404" spans="1:12" x14ac:dyDescent="0.25">
      <c r="A1404" s="6">
        <v>45442</v>
      </c>
      <c r="B1404" s="7" t="str">
        <f t="shared" si="644"/>
        <v>S23 - 2024</v>
      </c>
      <c r="C1404" s="7">
        <f t="shared" si="647"/>
        <v>5</v>
      </c>
      <c r="D1404" s="7" t="str">
        <f t="shared" si="632"/>
        <v>T2 - 2024</v>
      </c>
      <c r="E1404" s="7">
        <f t="shared" si="645"/>
        <v>2024</v>
      </c>
      <c r="F1404" s="8" t="s">
        <v>1</v>
      </c>
      <c r="G1404" s="72">
        <v>1200</v>
      </c>
      <c r="H1404" s="146"/>
      <c r="I1404" s="73">
        <v>447</v>
      </c>
      <c r="J1404" s="153"/>
      <c r="K1404" s="88">
        <v>1134</v>
      </c>
      <c r="L1404" s="160"/>
    </row>
    <row r="1405" spans="1:12" x14ac:dyDescent="0.25">
      <c r="A1405" s="9">
        <v>45442</v>
      </c>
      <c r="B1405" s="10" t="str">
        <f t="shared" si="644"/>
        <v>S23 - 2024</v>
      </c>
      <c r="C1405" s="10">
        <f t="shared" si="647"/>
        <v>5</v>
      </c>
      <c r="D1405" s="10" t="str">
        <f t="shared" si="632"/>
        <v>T2 - 2024</v>
      </c>
      <c r="E1405" s="10">
        <f t="shared" si="645"/>
        <v>2024</v>
      </c>
      <c r="F1405" s="11" t="s">
        <v>14</v>
      </c>
      <c r="G1405" s="80">
        <f>SUM(G1397:G1404)</f>
        <v>1440</v>
      </c>
      <c r="H1405" s="147"/>
      <c r="I1405" s="83">
        <f t="shared" ref="I1405:K1405" si="648">SUM(I1397:I1404)</f>
        <v>1440</v>
      </c>
      <c r="J1405" s="154"/>
      <c r="K1405" s="89">
        <f t="shared" si="648"/>
        <v>1440</v>
      </c>
      <c r="L1405" s="161"/>
    </row>
    <row r="1406" spans="1:12" x14ac:dyDescent="0.25">
      <c r="A1406" s="4">
        <v>45443</v>
      </c>
      <c r="B1406" s="5" t="str">
        <f t="shared" si="644"/>
        <v>S23 - 2024</v>
      </c>
      <c r="C1406" s="5">
        <f t="shared" ref="C1406:C1414" si="649">MONTH(A1406)</f>
        <v>5</v>
      </c>
      <c r="D1406" s="5" t="str">
        <f t="shared" si="632"/>
        <v>T2 - 2024</v>
      </c>
      <c r="E1406" s="5">
        <f t="shared" si="645"/>
        <v>2024</v>
      </c>
      <c r="F1406" s="14" t="s">
        <v>2</v>
      </c>
      <c r="G1406" s="79">
        <v>80</v>
      </c>
      <c r="H1406" s="141"/>
      <c r="I1406" s="82">
        <v>80</v>
      </c>
      <c r="J1406" s="148"/>
      <c r="K1406" s="85">
        <v>40</v>
      </c>
      <c r="L1406" s="155"/>
    </row>
    <row r="1407" spans="1:12" x14ac:dyDescent="0.25">
      <c r="A1407" s="6">
        <v>45443</v>
      </c>
      <c r="B1407" s="7" t="str">
        <f t="shared" si="644"/>
        <v>S23 - 2024</v>
      </c>
      <c r="C1407" s="7">
        <f t="shared" si="649"/>
        <v>5</v>
      </c>
      <c r="D1407" s="7" t="str">
        <f t="shared" si="632"/>
        <v>T2 - 2024</v>
      </c>
      <c r="E1407" s="7">
        <f t="shared" si="645"/>
        <v>2024</v>
      </c>
      <c r="F1407" s="19" t="s">
        <v>3</v>
      </c>
      <c r="G1407" s="74">
        <f>296+60+370</f>
        <v>726</v>
      </c>
      <c r="H1407" s="142"/>
      <c r="I1407" s="75">
        <f>268+28</f>
        <v>296</v>
      </c>
      <c r="J1407" s="149"/>
      <c r="K1407" s="86">
        <v>375</v>
      </c>
      <c r="L1407" s="156"/>
    </row>
    <row r="1408" spans="1:12" x14ac:dyDescent="0.25">
      <c r="A1408" s="6">
        <v>45443</v>
      </c>
      <c r="B1408" s="7" t="str">
        <f t="shared" si="644"/>
        <v>S23 - 2024</v>
      </c>
      <c r="C1408" s="7">
        <f t="shared" si="649"/>
        <v>5</v>
      </c>
      <c r="D1408" s="7" t="str">
        <f t="shared" si="632"/>
        <v>T2 - 2024</v>
      </c>
      <c r="E1408" s="7">
        <f t="shared" si="645"/>
        <v>2024</v>
      </c>
      <c r="F1408" s="128" t="s">
        <v>7</v>
      </c>
      <c r="G1408" s="130"/>
      <c r="H1408" s="143"/>
      <c r="I1408" s="131"/>
      <c r="J1408" s="150"/>
      <c r="K1408" s="132"/>
      <c r="L1408" s="157"/>
    </row>
    <row r="1409" spans="1:12" x14ac:dyDescent="0.25">
      <c r="A1409" s="6">
        <v>45443</v>
      </c>
      <c r="B1409" s="7" t="str">
        <f t="shared" si="644"/>
        <v>S23 - 2024</v>
      </c>
      <c r="C1409" s="7">
        <f t="shared" si="649"/>
        <v>5</v>
      </c>
      <c r="D1409" s="7" t="str">
        <f t="shared" si="632"/>
        <v>T2 - 2024</v>
      </c>
      <c r="E1409" s="7">
        <f t="shared" si="645"/>
        <v>2024</v>
      </c>
      <c r="F1409" s="129" t="s">
        <v>8</v>
      </c>
      <c r="G1409" s="133"/>
      <c r="H1409" s="144"/>
      <c r="I1409" s="134"/>
      <c r="J1409" s="151"/>
      <c r="K1409" s="135"/>
      <c r="L1409" s="158"/>
    </row>
    <row r="1410" spans="1:12" x14ac:dyDescent="0.25">
      <c r="A1410" s="6">
        <v>45443</v>
      </c>
      <c r="B1410" s="7" t="str">
        <f t="shared" si="644"/>
        <v>S23 - 2024</v>
      </c>
      <c r="C1410" s="7">
        <f t="shared" si="649"/>
        <v>5</v>
      </c>
      <c r="D1410" s="7" t="str">
        <f t="shared" si="632"/>
        <v>T2 - 2024</v>
      </c>
      <c r="E1410" s="7">
        <f t="shared" si="645"/>
        <v>2024</v>
      </c>
      <c r="F1410" s="21" t="s">
        <v>4</v>
      </c>
      <c r="G1410" s="76"/>
      <c r="H1410" s="145"/>
      <c r="I1410" s="77"/>
      <c r="J1410" s="152"/>
      <c r="K1410" s="87"/>
      <c r="L1410" s="159"/>
    </row>
    <row r="1411" spans="1:12" x14ac:dyDescent="0.25">
      <c r="A1411" s="6">
        <v>45443</v>
      </c>
      <c r="B1411" s="7" t="str">
        <f t="shared" si="644"/>
        <v>S23 - 2024</v>
      </c>
      <c r="C1411" s="7">
        <f t="shared" si="649"/>
        <v>5</v>
      </c>
      <c r="D1411" s="7" t="str">
        <f t="shared" ref="D1411:D1474" si="650">IF(OR(MONTH(A1411)=1,MONTH(A1411)=2,MONTH(A1411)=3),"T1 - "&amp;E1411,IF(OR(MONTH(A1411)=4,MONTH(A1411)=5,MONTH(A1411)=6),"T2 - "&amp;E1411,IF(OR(MONTH(A1411)=7,MONTH(A1411)=8,MONTH(A1411)=9),"T3 - "&amp;E1411,"T4 - "&amp;E1411)))</f>
        <v>T2 - 2024</v>
      </c>
      <c r="E1411" s="7">
        <f t="shared" si="645"/>
        <v>2024</v>
      </c>
      <c r="F1411" s="8" t="s">
        <v>5</v>
      </c>
      <c r="G1411" s="72"/>
      <c r="H1411" s="146"/>
      <c r="I1411" s="73"/>
      <c r="J1411" s="153"/>
      <c r="K1411" s="88">
        <v>810</v>
      </c>
      <c r="L1411" s="160"/>
    </row>
    <row r="1412" spans="1:12" x14ac:dyDescent="0.25">
      <c r="A1412" s="6">
        <v>45443</v>
      </c>
      <c r="B1412" s="7" t="str">
        <f t="shared" si="644"/>
        <v>S23 - 2024</v>
      </c>
      <c r="C1412" s="7">
        <f t="shared" si="649"/>
        <v>5</v>
      </c>
      <c r="D1412" s="7" t="str">
        <f t="shared" si="650"/>
        <v>T2 - 2024</v>
      </c>
      <c r="E1412" s="7">
        <f t="shared" si="645"/>
        <v>2024</v>
      </c>
      <c r="F1412" s="8" t="s">
        <v>6</v>
      </c>
      <c r="G1412" s="72"/>
      <c r="H1412" s="146"/>
      <c r="I1412" s="73">
        <v>480</v>
      </c>
      <c r="J1412" s="153"/>
      <c r="K1412" s="88"/>
      <c r="L1412" s="160"/>
    </row>
    <row r="1413" spans="1:12" x14ac:dyDescent="0.25">
      <c r="A1413" s="6">
        <v>45443</v>
      </c>
      <c r="B1413" s="7" t="str">
        <f t="shared" si="644"/>
        <v>S23 - 2024</v>
      </c>
      <c r="C1413" s="7">
        <f t="shared" si="649"/>
        <v>5</v>
      </c>
      <c r="D1413" s="7" t="str">
        <f t="shared" si="650"/>
        <v>T2 - 2024</v>
      </c>
      <c r="E1413" s="7">
        <f t="shared" si="645"/>
        <v>2024</v>
      </c>
      <c r="F1413" s="8" t="s">
        <v>1</v>
      </c>
      <c r="G1413" s="72">
        <v>634</v>
      </c>
      <c r="H1413" s="146"/>
      <c r="I1413" s="73">
        <v>584</v>
      </c>
      <c r="J1413" s="153"/>
      <c r="K1413" s="88">
        <v>215</v>
      </c>
      <c r="L1413" s="160"/>
    </row>
    <row r="1414" spans="1:12" x14ac:dyDescent="0.25">
      <c r="A1414" s="9">
        <v>45443</v>
      </c>
      <c r="B1414" s="10" t="str">
        <f t="shared" si="644"/>
        <v>S23 - 2024</v>
      </c>
      <c r="C1414" s="10">
        <f t="shared" si="649"/>
        <v>5</v>
      </c>
      <c r="D1414" s="10" t="str">
        <f t="shared" si="650"/>
        <v>T2 - 2024</v>
      </c>
      <c r="E1414" s="10">
        <f t="shared" si="645"/>
        <v>2024</v>
      </c>
      <c r="F1414" s="11" t="s">
        <v>14</v>
      </c>
      <c r="G1414" s="80">
        <f>SUM(G1406:G1413)</f>
        <v>1440</v>
      </c>
      <c r="H1414" s="147"/>
      <c r="I1414" s="83">
        <f t="shared" ref="I1414:K1414" si="651">SUM(I1406:I1413)</f>
        <v>1440</v>
      </c>
      <c r="J1414" s="154"/>
      <c r="K1414" s="89">
        <f t="shared" si="651"/>
        <v>1440</v>
      </c>
      <c r="L1414" s="161"/>
    </row>
    <row r="1415" spans="1:12" x14ac:dyDescent="0.25">
      <c r="A1415" s="4">
        <v>45444</v>
      </c>
      <c r="B1415" s="5" t="str">
        <f t="shared" si="644"/>
        <v>S23 - 2024</v>
      </c>
      <c r="C1415" s="5">
        <f t="shared" ref="C1415:C1423" si="652">MONTH(A1415)</f>
        <v>6</v>
      </c>
      <c r="D1415" s="5" t="str">
        <f t="shared" si="650"/>
        <v>T2 - 2024</v>
      </c>
      <c r="E1415" s="5">
        <f t="shared" si="645"/>
        <v>2024</v>
      </c>
      <c r="F1415" s="14" t="s">
        <v>2</v>
      </c>
      <c r="G1415" s="79">
        <v>80</v>
      </c>
      <c r="H1415" s="141" t="str" cm="1">
        <f t="array" ref="H1415">getcomment(G1415)</f>
        <v/>
      </c>
      <c r="I1415" s="82">
        <v>160</v>
      </c>
      <c r="J1415" s="148" t="str" cm="1">
        <f t="array" ref="J1415">getcomment(I1415)</f>
        <v/>
      </c>
      <c r="K1415" s="85">
        <f>120+15</f>
        <v>135</v>
      </c>
      <c r="L1415" s="155" t="str" cm="1">
        <f t="array" ref="L1415">getcomment(K1415)</f>
        <v/>
      </c>
    </row>
    <row r="1416" spans="1:12" x14ac:dyDescent="0.25">
      <c r="A1416" s="6">
        <v>45444</v>
      </c>
      <c r="B1416" s="7" t="str">
        <f t="shared" si="644"/>
        <v>S23 - 2024</v>
      </c>
      <c r="C1416" s="7">
        <f t="shared" si="652"/>
        <v>6</v>
      </c>
      <c r="D1416" s="7" t="str">
        <f t="shared" si="650"/>
        <v>T2 - 2024</v>
      </c>
      <c r="E1416" s="7">
        <f t="shared" si="645"/>
        <v>2024</v>
      </c>
      <c r="F1416" s="19" t="s">
        <v>3</v>
      </c>
      <c r="G1416" s="74">
        <f>191+30</f>
        <v>221</v>
      </c>
      <c r="H1416" s="142" t="str" cm="1">
        <f t="array" ref="H1416">getcomment(G1416)</f>
        <v/>
      </c>
      <c r="I1416" s="75">
        <v>151</v>
      </c>
      <c r="J1416" s="149" t="str" cm="1">
        <f t="array" ref="J1416">getcomment(I1416)</f>
        <v/>
      </c>
      <c r="K1416" s="86">
        <f>244+80</f>
        <v>324</v>
      </c>
      <c r="L1416" s="156" t="str" cm="1">
        <f t="array" ref="L1416">getcomment(K1416)</f>
        <v/>
      </c>
    </row>
    <row r="1417" spans="1:12" x14ac:dyDescent="0.25">
      <c r="A1417" s="6">
        <v>45444</v>
      </c>
      <c r="B1417" s="7" t="str">
        <f t="shared" si="644"/>
        <v>S23 - 2024</v>
      </c>
      <c r="C1417" s="7">
        <f t="shared" si="652"/>
        <v>6</v>
      </c>
      <c r="D1417" s="7" t="str">
        <f t="shared" si="650"/>
        <v>T2 - 2024</v>
      </c>
      <c r="E1417" s="7">
        <f t="shared" si="645"/>
        <v>2024</v>
      </c>
      <c r="F1417" s="128" t="s">
        <v>7</v>
      </c>
      <c r="G1417" s="130"/>
      <c r="H1417" s="143" t="str" cm="1">
        <f t="array" ref="H1417">getcomment(G1417)</f>
        <v/>
      </c>
      <c r="I1417" s="131"/>
      <c r="J1417" s="150" t="str" cm="1">
        <f t="array" ref="J1417">getcomment(I1417)</f>
        <v/>
      </c>
      <c r="K1417" s="132"/>
      <c r="L1417" s="157" t="str" cm="1">
        <f t="array" ref="L1417">getcomment(K1417)</f>
        <v/>
      </c>
    </row>
    <row r="1418" spans="1:12" x14ac:dyDescent="0.25">
      <c r="A1418" s="6">
        <v>45444</v>
      </c>
      <c r="B1418" s="7" t="str">
        <f t="shared" si="644"/>
        <v>S23 - 2024</v>
      </c>
      <c r="C1418" s="7">
        <f t="shared" si="652"/>
        <v>6</v>
      </c>
      <c r="D1418" s="7" t="str">
        <f t="shared" si="650"/>
        <v>T2 - 2024</v>
      </c>
      <c r="E1418" s="7">
        <f t="shared" si="645"/>
        <v>2024</v>
      </c>
      <c r="F1418" s="129" t="s">
        <v>8</v>
      </c>
      <c r="G1418" s="133">
        <v>60</v>
      </c>
      <c r="H1418" s="144" t="str" cm="1">
        <f t="array" ref="H1418">getcomment(G1418)</f>
        <v>60' : Retrait mégot suite NFQ F2</v>
      </c>
      <c r="I1418" s="134">
        <v>20</v>
      </c>
      <c r="J1418" s="151" t="str" cm="1">
        <f t="array" ref="J1418">getcomment(I1418)</f>
        <v>20' : Manque personnel</v>
      </c>
      <c r="K1418" s="135"/>
      <c r="L1418" s="158" t="str" cm="1">
        <f t="array" ref="L1418">getcomment(K1418)</f>
        <v/>
      </c>
    </row>
    <row r="1419" spans="1:12" x14ac:dyDescent="0.25">
      <c r="A1419" s="6">
        <v>45444</v>
      </c>
      <c r="B1419" s="7" t="str">
        <f t="shared" si="644"/>
        <v>S23 - 2024</v>
      </c>
      <c r="C1419" s="7">
        <f t="shared" si="652"/>
        <v>6</v>
      </c>
      <c r="D1419" s="7" t="str">
        <f t="shared" si="650"/>
        <v>T2 - 2024</v>
      </c>
      <c r="E1419" s="7">
        <f t="shared" si="645"/>
        <v>2024</v>
      </c>
      <c r="F1419" s="21" t="s">
        <v>4</v>
      </c>
      <c r="G1419" s="76">
        <v>120</v>
      </c>
      <c r="H1419" s="145" t="str" cm="1">
        <f t="array" ref="H1419">getcomment(G1419)</f>
        <v/>
      </c>
      <c r="I1419" s="77"/>
      <c r="J1419" s="152" t="str" cm="1">
        <f t="array" ref="J1419">getcomment(I1419)</f>
        <v/>
      </c>
      <c r="K1419" s="87"/>
      <c r="L1419" s="159" t="str" cm="1">
        <f t="array" ref="L1419">getcomment(K1419)</f>
        <v/>
      </c>
    </row>
    <row r="1420" spans="1:12" x14ac:dyDescent="0.25">
      <c r="A1420" s="6">
        <v>45444</v>
      </c>
      <c r="B1420" s="7" t="str">
        <f t="shared" si="644"/>
        <v>S23 - 2024</v>
      </c>
      <c r="C1420" s="7">
        <f t="shared" si="652"/>
        <v>6</v>
      </c>
      <c r="D1420" s="7" t="str">
        <f t="shared" si="650"/>
        <v>T2 - 2024</v>
      </c>
      <c r="E1420" s="7">
        <f t="shared" si="645"/>
        <v>2024</v>
      </c>
      <c r="F1420" s="8" t="s">
        <v>5</v>
      </c>
      <c r="G1420" s="72"/>
      <c r="H1420" s="146" t="str" cm="1">
        <f t="array" ref="H1420">getcomment(G1420)</f>
        <v/>
      </c>
      <c r="I1420" s="73"/>
      <c r="J1420" s="153" t="str" cm="1">
        <f t="array" ref="J1420">getcomment(I1420)</f>
        <v/>
      </c>
      <c r="K1420" s="88"/>
      <c r="L1420" s="160" t="str" cm="1">
        <f t="array" ref="L1420">getcomment(K1420)</f>
        <v/>
      </c>
    </row>
    <row r="1421" spans="1:12" x14ac:dyDescent="0.25">
      <c r="A1421" s="6">
        <v>45444</v>
      </c>
      <c r="B1421" s="7" t="str">
        <f t="shared" si="644"/>
        <v>S23 - 2024</v>
      </c>
      <c r="C1421" s="7">
        <f t="shared" si="652"/>
        <v>6</v>
      </c>
      <c r="D1421" s="7" t="str">
        <f t="shared" si="650"/>
        <v>T2 - 2024</v>
      </c>
      <c r="E1421" s="7">
        <f t="shared" si="645"/>
        <v>2024</v>
      </c>
      <c r="F1421" s="8" t="s">
        <v>6</v>
      </c>
      <c r="G1421" s="72"/>
      <c r="H1421" s="146" t="str" cm="1">
        <f t="array" ref="H1421">getcomment(G1421)</f>
        <v/>
      </c>
      <c r="I1421" s="73"/>
      <c r="J1421" s="153" t="str" cm="1">
        <f t="array" ref="J1421">getcomment(I1421)</f>
        <v/>
      </c>
      <c r="K1421" s="88"/>
      <c r="L1421" s="160" t="str" cm="1">
        <f t="array" ref="L1421">getcomment(K1421)</f>
        <v/>
      </c>
    </row>
    <row r="1422" spans="1:12" x14ac:dyDescent="0.25">
      <c r="A1422" s="6">
        <v>45444</v>
      </c>
      <c r="B1422" s="7" t="str">
        <f t="shared" si="644"/>
        <v>S23 - 2024</v>
      </c>
      <c r="C1422" s="7">
        <f t="shared" si="652"/>
        <v>6</v>
      </c>
      <c r="D1422" s="7" t="str">
        <f t="shared" si="650"/>
        <v>T2 - 2024</v>
      </c>
      <c r="E1422" s="7">
        <f t="shared" si="645"/>
        <v>2024</v>
      </c>
      <c r="F1422" s="8" t="s">
        <v>1</v>
      </c>
      <c r="G1422" s="72">
        <v>959</v>
      </c>
      <c r="H1422" s="146" t="str" cm="1">
        <f t="array" ref="H1422">getcomment(G1422)</f>
        <v/>
      </c>
      <c r="I1422" s="73">
        <v>1109</v>
      </c>
      <c r="J1422" s="153" t="str" cm="1">
        <f t="array" ref="J1422">getcomment(I1422)</f>
        <v/>
      </c>
      <c r="K1422" s="88">
        <v>981</v>
      </c>
      <c r="L1422" s="160" t="str" cm="1">
        <f t="array" ref="L1422">getcomment(K1422)</f>
        <v/>
      </c>
    </row>
    <row r="1423" spans="1:12" x14ac:dyDescent="0.25">
      <c r="A1423" s="9">
        <v>45444</v>
      </c>
      <c r="B1423" s="10" t="str">
        <f t="shared" si="644"/>
        <v>S23 - 2024</v>
      </c>
      <c r="C1423" s="10">
        <f t="shared" si="652"/>
        <v>6</v>
      </c>
      <c r="D1423" s="10" t="str">
        <f t="shared" si="650"/>
        <v>T2 - 2024</v>
      </c>
      <c r="E1423" s="10">
        <f t="shared" si="645"/>
        <v>2024</v>
      </c>
      <c r="F1423" s="11" t="s">
        <v>14</v>
      </c>
      <c r="G1423" s="80">
        <f>SUM(G1415:G1422)</f>
        <v>1440</v>
      </c>
      <c r="H1423" s="147" t="str" cm="1">
        <f t="array" ref="H1423">getcomment(G1423)</f>
        <v/>
      </c>
      <c r="I1423" s="83">
        <f t="shared" ref="I1423:K1423" si="653">SUM(I1415:I1422)</f>
        <v>1440</v>
      </c>
      <c r="J1423" s="154" t="str" cm="1">
        <f t="array" ref="J1423">getcomment(I1423)</f>
        <v/>
      </c>
      <c r="K1423" s="89">
        <f t="shared" si="653"/>
        <v>1440</v>
      </c>
      <c r="L1423" s="162" t="str" cm="1">
        <f t="array" ref="L1423">getcomment(K1423)</f>
        <v/>
      </c>
    </row>
    <row r="1424" spans="1:12" x14ac:dyDescent="0.25">
      <c r="A1424" s="4">
        <v>45445</v>
      </c>
      <c r="B1424" s="5" t="str">
        <f t="shared" si="644"/>
        <v>S23 - 2024</v>
      </c>
      <c r="C1424" s="5">
        <f t="shared" ref="C1424:C1432" si="654">MONTH(A1424)</f>
        <v>6</v>
      </c>
      <c r="D1424" s="5" t="str">
        <f t="shared" si="650"/>
        <v>T2 - 2024</v>
      </c>
      <c r="E1424" s="5">
        <f t="shared" si="645"/>
        <v>2024</v>
      </c>
      <c r="F1424" s="14" t="s">
        <v>2</v>
      </c>
      <c r="G1424" s="79">
        <v>120</v>
      </c>
      <c r="H1424" s="141" t="str" cm="1">
        <f t="array" ref="H1424">getcomment(G1424)</f>
        <v/>
      </c>
      <c r="I1424" s="82">
        <v>80</v>
      </c>
      <c r="J1424" s="148" t="str" cm="1">
        <f t="array" ref="J1424">getcomment(I1424)</f>
        <v/>
      </c>
      <c r="K1424" s="85">
        <v>40</v>
      </c>
      <c r="L1424" s="155" t="str" cm="1">
        <f t="array" ref="L1424">getcomment(K1424)</f>
        <v/>
      </c>
    </row>
    <row r="1425" spans="1:12" x14ac:dyDescent="0.25">
      <c r="A1425" s="6">
        <v>45445</v>
      </c>
      <c r="B1425" s="7" t="str">
        <f t="shared" si="644"/>
        <v>S23 - 2024</v>
      </c>
      <c r="C1425" s="7">
        <f t="shared" si="654"/>
        <v>6</v>
      </c>
      <c r="D1425" s="7" t="str">
        <f t="shared" si="650"/>
        <v>T2 - 2024</v>
      </c>
      <c r="E1425" s="7">
        <f t="shared" si="645"/>
        <v>2024</v>
      </c>
      <c r="F1425" s="19" t="s">
        <v>3</v>
      </c>
      <c r="G1425" s="74">
        <f>205+30</f>
        <v>235</v>
      </c>
      <c r="H1425" s="142" t="str" cm="1">
        <f t="array" ref="H1425">getcomment(G1425)</f>
        <v/>
      </c>
      <c r="I1425" s="75">
        <v>120</v>
      </c>
      <c r="J1425" s="149" t="str" cm="1">
        <f t="array" ref="J1425">getcomment(I1425)</f>
        <v/>
      </c>
      <c r="K1425" s="86">
        <v>230</v>
      </c>
      <c r="L1425" s="156" t="str" cm="1">
        <f t="array" ref="L1425">getcomment(K1425)</f>
        <v/>
      </c>
    </row>
    <row r="1426" spans="1:12" x14ac:dyDescent="0.25">
      <c r="A1426" s="6">
        <v>45445</v>
      </c>
      <c r="B1426" s="7" t="str">
        <f t="shared" si="644"/>
        <v>S23 - 2024</v>
      </c>
      <c r="C1426" s="7">
        <f t="shared" si="654"/>
        <v>6</v>
      </c>
      <c r="D1426" s="7" t="str">
        <f t="shared" si="650"/>
        <v>T2 - 2024</v>
      </c>
      <c r="E1426" s="7">
        <f t="shared" si="645"/>
        <v>2024</v>
      </c>
      <c r="F1426" s="128" t="s">
        <v>7</v>
      </c>
      <c r="G1426" s="130"/>
      <c r="H1426" s="143" t="str" cm="1">
        <f t="array" ref="H1426">getcomment(G1426)</f>
        <v/>
      </c>
      <c r="I1426" s="131"/>
      <c r="J1426" s="150" t="str" cm="1">
        <f t="array" ref="J1426">getcomment(I1426)</f>
        <v/>
      </c>
      <c r="K1426" s="132"/>
      <c r="L1426" s="157" t="str" cm="1">
        <f t="array" ref="L1426">getcomment(K1426)</f>
        <v/>
      </c>
    </row>
    <row r="1427" spans="1:12" x14ac:dyDescent="0.25">
      <c r="A1427" s="6">
        <v>45445</v>
      </c>
      <c r="B1427" s="7" t="str">
        <f t="shared" si="644"/>
        <v>S23 - 2024</v>
      </c>
      <c r="C1427" s="7">
        <f t="shared" si="654"/>
        <v>6</v>
      </c>
      <c r="D1427" s="7" t="str">
        <f t="shared" si="650"/>
        <v>T2 - 2024</v>
      </c>
      <c r="E1427" s="7">
        <f t="shared" si="645"/>
        <v>2024</v>
      </c>
      <c r="F1427" s="129" t="s">
        <v>8</v>
      </c>
      <c r="G1427" s="133"/>
      <c r="H1427" s="144" t="str" cm="1">
        <f t="array" ref="H1427">getcomment(G1427)</f>
        <v/>
      </c>
      <c r="I1427" s="134">
        <v>759</v>
      </c>
      <c r="J1427" s="151" t="str" cm="1">
        <f t="array" ref="J1427">getcomment(I1427)</f>
        <v>759' : Percée F3</v>
      </c>
      <c r="K1427" s="135"/>
      <c r="L1427" s="158" t="str" cm="1">
        <f t="array" ref="L1427">getcomment(K1427)</f>
        <v/>
      </c>
    </row>
    <row r="1428" spans="1:12" x14ac:dyDescent="0.25">
      <c r="A1428" s="6">
        <v>45445</v>
      </c>
      <c r="B1428" s="7" t="str">
        <f t="shared" si="644"/>
        <v>S23 - 2024</v>
      </c>
      <c r="C1428" s="7">
        <f t="shared" si="654"/>
        <v>6</v>
      </c>
      <c r="D1428" s="7" t="str">
        <f t="shared" si="650"/>
        <v>T2 - 2024</v>
      </c>
      <c r="E1428" s="7">
        <f t="shared" si="645"/>
        <v>2024</v>
      </c>
      <c r="F1428" s="21" t="s">
        <v>4</v>
      </c>
      <c r="G1428" s="76"/>
      <c r="H1428" s="145" t="str" cm="1">
        <f t="array" ref="H1428">getcomment(G1428)</f>
        <v/>
      </c>
      <c r="I1428" s="77"/>
      <c r="J1428" s="152" t="str" cm="1">
        <f t="array" ref="J1428">getcomment(I1428)</f>
        <v/>
      </c>
      <c r="K1428" s="87"/>
      <c r="L1428" s="159" t="str" cm="1">
        <f t="array" ref="L1428">getcomment(K1428)</f>
        <v/>
      </c>
    </row>
    <row r="1429" spans="1:12" x14ac:dyDescent="0.25">
      <c r="A1429" s="6">
        <v>45445</v>
      </c>
      <c r="B1429" s="7" t="str">
        <f t="shared" si="644"/>
        <v>S23 - 2024</v>
      </c>
      <c r="C1429" s="7">
        <f t="shared" si="654"/>
        <v>6</v>
      </c>
      <c r="D1429" s="7" t="str">
        <f t="shared" si="650"/>
        <v>T2 - 2024</v>
      </c>
      <c r="E1429" s="7">
        <f t="shared" si="645"/>
        <v>2024</v>
      </c>
      <c r="F1429" s="8" t="s">
        <v>5</v>
      </c>
      <c r="G1429" s="72"/>
      <c r="H1429" s="146" t="str" cm="1">
        <f t="array" ref="H1429">getcomment(G1429)</f>
        <v/>
      </c>
      <c r="I1429" s="73"/>
      <c r="J1429" s="153" t="str" cm="1">
        <f t="array" ref="J1429">getcomment(I1429)</f>
        <v/>
      </c>
      <c r="K1429" s="88"/>
      <c r="L1429" s="160" t="str" cm="1">
        <f t="array" ref="L1429">getcomment(K1429)</f>
        <v/>
      </c>
    </row>
    <row r="1430" spans="1:12" x14ac:dyDescent="0.25">
      <c r="A1430" s="6">
        <v>45445</v>
      </c>
      <c r="B1430" s="7" t="str">
        <f t="shared" si="644"/>
        <v>S23 - 2024</v>
      </c>
      <c r="C1430" s="7">
        <f t="shared" si="654"/>
        <v>6</v>
      </c>
      <c r="D1430" s="7" t="str">
        <f t="shared" si="650"/>
        <v>T2 - 2024</v>
      </c>
      <c r="E1430" s="7">
        <f t="shared" si="645"/>
        <v>2024</v>
      </c>
      <c r="F1430" s="8" t="s">
        <v>6</v>
      </c>
      <c r="G1430" s="72"/>
      <c r="H1430" s="146" t="str" cm="1">
        <f t="array" ref="H1430">getcomment(G1430)</f>
        <v/>
      </c>
      <c r="I1430" s="73"/>
      <c r="J1430" s="153" t="str" cm="1">
        <f t="array" ref="J1430">getcomment(I1430)</f>
        <v/>
      </c>
      <c r="K1430" s="88"/>
      <c r="L1430" s="160" t="str" cm="1">
        <f t="array" ref="L1430">getcomment(K1430)</f>
        <v/>
      </c>
    </row>
    <row r="1431" spans="1:12" x14ac:dyDescent="0.25">
      <c r="A1431" s="6">
        <v>45445</v>
      </c>
      <c r="B1431" s="7" t="str">
        <f t="shared" si="644"/>
        <v>S23 - 2024</v>
      </c>
      <c r="C1431" s="7">
        <f t="shared" si="654"/>
        <v>6</v>
      </c>
      <c r="D1431" s="7" t="str">
        <f t="shared" si="650"/>
        <v>T2 - 2024</v>
      </c>
      <c r="E1431" s="7">
        <f t="shared" si="645"/>
        <v>2024</v>
      </c>
      <c r="F1431" s="8" t="s">
        <v>1</v>
      </c>
      <c r="G1431" s="72">
        <v>1085</v>
      </c>
      <c r="H1431" s="146" t="str" cm="1">
        <f t="array" ref="H1431">getcomment(G1431)</f>
        <v/>
      </c>
      <c r="I1431" s="73">
        <v>481</v>
      </c>
      <c r="J1431" s="153" t="str" cm="1">
        <f t="array" ref="J1431">getcomment(I1431)</f>
        <v/>
      </c>
      <c r="K1431" s="88">
        <v>1170</v>
      </c>
      <c r="L1431" s="160" t="str" cm="1">
        <f t="array" ref="L1431">getcomment(K1431)</f>
        <v/>
      </c>
    </row>
    <row r="1432" spans="1:12" x14ac:dyDescent="0.25">
      <c r="A1432" s="9">
        <v>45445</v>
      </c>
      <c r="B1432" s="10" t="str">
        <f t="shared" si="644"/>
        <v>S23 - 2024</v>
      </c>
      <c r="C1432" s="10">
        <f t="shared" si="654"/>
        <v>6</v>
      </c>
      <c r="D1432" s="10" t="str">
        <f t="shared" si="650"/>
        <v>T2 - 2024</v>
      </c>
      <c r="E1432" s="10">
        <f t="shared" si="645"/>
        <v>2024</v>
      </c>
      <c r="F1432" s="11" t="s">
        <v>14</v>
      </c>
      <c r="G1432" s="80">
        <f>SUM(G1424:G1431)</f>
        <v>1440</v>
      </c>
      <c r="H1432" s="147" t="str" cm="1">
        <f t="array" ref="H1432">getcomment(G1432)</f>
        <v/>
      </c>
      <c r="I1432" s="83">
        <f t="shared" ref="I1432:K1432" si="655">SUM(I1424:I1431)</f>
        <v>1440</v>
      </c>
      <c r="J1432" s="154" t="str" cm="1">
        <f t="array" ref="J1432">getcomment(I1432)</f>
        <v/>
      </c>
      <c r="K1432" s="89">
        <f t="shared" si="655"/>
        <v>1440</v>
      </c>
      <c r="L1432" s="162" t="str" cm="1">
        <f t="array" ref="L1432">getcomment(K1432)</f>
        <v/>
      </c>
    </row>
    <row r="1433" spans="1:12" x14ac:dyDescent="0.25">
      <c r="A1433" s="4">
        <v>45446</v>
      </c>
      <c r="B1433" s="5" t="str">
        <f t="shared" si="644"/>
        <v>S23 - 2024</v>
      </c>
      <c r="C1433" s="5">
        <f t="shared" ref="C1433:C1441" si="656">MONTH(A1433)</f>
        <v>6</v>
      </c>
      <c r="D1433" s="5" t="str">
        <f t="shared" si="650"/>
        <v>T2 - 2024</v>
      </c>
      <c r="E1433" s="5">
        <f t="shared" si="645"/>
        <v>2024</v>
      </c>
      <c r="F1433" s="14" t="s">
        <v>2</v>
      </c>
      <c r="G1433" s="79">
        <v>40</v>
      </c>
      <c r="H1433" s="141" t="str" cm="1">
        <f t="array" ref="H1433">getcomment(G1433)</f>
        <v/>
      </c>
      <c r="I1433" s="82">
        <f>120+14</f>
        <v>134</v>
      </c>
      <c r="J1433" s="148" t="str" cm="1">
        <f t="array" ref="J1433">getcomment(I1433)</f>
        <v/>
      </c>
      <c r="K1433" s="85">
        <v>80</v>
      </c>
      <c r="L1433" s="155" t="str" cm="1">
        <f t="array" ref="L1433">getcomment(K1433)</f>
        <v/>
      </c>
    </row>
    <row r="1434" spans="1:12" x14ac:dyDescent="0.25">
      <c r="A1434" s="6">
        <v>45446</v>
      </c>
      <c r="B1434" s="7" t="str">
        <f t="shared" si="644"/>
        <v>S23 - 2024</v>
      </c>
      <c r="C1434" s="7">
        <f t="shared" si="656"/>
        <v>6</v>
      </c>
      <c r="D1434" s="7" t="str">
        <f t="shared" si="650"/>
        <v>T2 - 2024</v>
      </c>
      <c r="E1434" s="7">
        <f t="shared" si="645"/>
        <v>2024</v>
      </c>
      <c r="F1434" s="19" t="s">
        <v>3</v>
      </c>
      <c r="G1434" s="74">
        <v>396</v>
      </c>
      <c r="H1434" s="142" t="str" cm="1">
        <f t="array" ref="H1434">getcomment(G1434)</f>
        <v/>
      </c>
      <c r="I1434" s="75">
        <f>115+25</f>
        <v>140</v>
      </c>
      <c r="J1434" s="149" t="str" cm="1">
        <f t="array" ref="J1434">getcomment(I1434)</f>
        <v/>
      </c>
      <c r="K1434" s="86">
        <v>59</v>
      </c>
      <c r="L1434" s="156" t="str" cm="1">
        <f t="array" ref="L1434">getcomment(K1434)</f>
        <v/>
      </c>
    </row>
    <row r="1435" spans="1:12" x14ac:dyDescent="0.25">
      <c r="A1435" s="6">
        <v>45446</v>
      </c>
      <c r="B1435" s="7" t="str">
        <f t="shared" si="644"/>
        <v>S23 - 2024</v>
      </c>
      <c r="C1435" s="7">
        <f t="shared" si="656"/>
        <v>6</v>
      </c>
      <c r="D1435" s="7" t="str">
        <f t="shared" si="650"/>
        <v>T2 - 2024</v>
      </c>
      <c r="E1435" s="7">
        <f t="shared" si="645"/>
        <v>2024</v>
      </c>
      <c r="F1435" s="128" t="s">
        <v>7</v>
      </c>
      <c r="G1435" s="130"/>
      <c r="H1435" s="143" t="str" cm="1">
        <f t="array" ref="H1435">getcomment(G1435)</f>
        <v/>
      </c>
      <c r="I1435" s="131"/>
      <c r="J1435" s="150" t="str" cm="1">
        <f t="array" ref="J1435">getcomment(I1435)</f>
        <v/>
      </c>
      <c r="K1435" s="132"/>
      <c r="L1435" s="157" t="str" cm="1">
        <f t="array" ref="L1435">getcomment(K1435)</f>
        <v/>
      </c>
    </row>
    <row r="1436" spans="1:12" x14ac:dyDescent="0.25">
      <c r="A1436" s="6">
        <v>45446</v>
      </c>
      <c r="B1436" s="7" t="str">
        <f t="shared" si="644"/>
        <v>S23 - 2024</v>
      </c>
      <c r="C1436" s="7">
        <f t="shared" si="656"/>
        <v>6</v>
      </c>
      <c r="D1436" s="7" t="str">
        <f t="shared" si="650"/>
        <v>T2 - 2024</v>
      </c>
      <c r="E1436" s="7">
        <f t="shared" si="645"/>
        <v>2024</v>
      </c>
      <c r="F1436" s="129" t="s">
        <v>8</v>
      </c>
      <c r="G1436" s="133"/>
      <c r="H1436" s="144" t="str" cm="1">
        <f t="array" ref="H1436">getcomment(G1436)</f>
        <v/>
      </c>
      <c r="I1436" s="134"/>
      <c r="J1436" s="151" t="str" cm="1">
        <f t="array" ref="J1436">getcomment(I1436)</f>
        <v/>
      </c>
      <c r="K1436" s="135"/>
      <c r="L1436" s="158" t="str" cm="1">
        <f t="array" ref="L1436">getcomment(K1436)</f>
        <v/>
      </c>
    </row>
    <row r="1437" spans="1:12" x14ac:dyDescent="0.25">
      <c r="A1437" s="6">
        <v>45446</v>
      </c>
      <c r="B1437" s="7" t="str">
        <f t="shared" si="644"/>
        <v>S23 - 2024</v>
      </c>
      <c r="C1437" s="7">
        <f t="shared" si="656"/>
        <v>6</v>
      </c>
      <c r="D1437" s="7" t="str">
        <f t="shared" si="650"/>
        <v>T2 - 2024</v>
      </c>
      <c r="E1437" s="7">
        <f t="shared" si="645"/>
        <v>2024</v>
      </c>
      <c r="F1437" s="21" t="s">
        <v>4</v>
      </c>
      <c r="G1437" s="76"/>
      <c r="H1437" s="145" t="str" cm="1">
        <f t="array" ref="H1437">getcomment(G1437)</f>
        <v/>
      </c>
      <c r="I1437" s="77">
        <v>120</v>
      </c>
      <c r="J1437" s="152" t="str" cm="1">
        <f t="array" ref="J1437">getcomment(I1437)</f>
        <v>120' : Sarclad F3</v>
      </c>
      <c r="K1437" s="87"/>
      <c r="L1437" s="159" t="str" cm="1">
        <f t="array" ref="L1437">getcomment(K1437)</f>
        <v/>
      </c>
    </row>
    <row r="1438" spans="1:12" x14ac:dyDescent="0.25">
      <c r="A1438" s="6">
        <v>45446</v>
      </c>
      <c r="B1438" s="7" t="str">
        <f t="shared" si="644"/>
        <v>S23 - 2024</v>
      </c>
      <c r="C1438" s="7">
        <f t="shared" si="656"/>
        <v>6</v>
      </c>
      <c r="D1438" s="7" t="str">
        <f t="shared" si="650"/>
        <v>T2 - 2024</v>
      </c>
      <c r="E1438" s="7">
        <f t="shared" si="645"/>
        <v>2024</v>
      </c>
      <c r="F1438" s="8" t="s">
        <v>5</v>
      </c>
      <c r="G1438" s="72"/>
      <c r="H1438" s="146" t="str" cm="1">
        <f t="array" ref="H1438">getcomment(G1438)</f>
        <v/>
      </c>
      <c r="I1438" s="73"/>
      <c r="J1438" s="153" t="str" cm="1">
        <f t="array" ref="J1438">getcomment(I1438)</f>
        <v/>
      </c>
      <c r="K1438" s="88"/>
      <c r="L1438" s="160" t="str" cm="1">
        <f t="array" ref="L1438">getcomment(K1438)</f>
        <v/>
      </c>
    </row>
    <row r="1439" spans="1:12" x14ac:dyDescent="0.25">
      <c r="A1439" s="6">
        <v>45446</v>
      </c>
      <c r="B1439" s="7" t="str">
        <f t="shared" si="644"/>
        <v>S23 - 2024</v>
      </c>
      <c r="C1439" s="7">
        <f t="shared" si="656"/>
        <v>6</v>
      </c>
      <c r="D1439" s="7" t="str">
        <f t="shared" si="650"/>
        <v>T2 - 2024</v>
      </c>
      <c r="E1439" s="7">
        <f t="shared" si="645"/>
        <v>2024</v>
      </c>
      <c r="F1439" s="8" t="s">
        <v>6</v>
      </c>
      <c r="G1439" s="72">
        <v>210</v>
      </c>
      <c r="H1439" s="146" t="str" cm="1">
        <f t="array" ref="H1439">getcomment(G1439)</f>
        <v/>
      </c>
      <c r="I1439" s="73">
        <v>150</v>
      </c>
      <c r="J1439" s="153" t="str" cm="1">
        <f t="array" ref="J1439">getcomment(I1439)</f>
        <v/>
      </c>
      <c r="K1439" s="88">
        <v>120</v>
      </c>
      <c r="L1439" s="160" t="str" cm="1">
        <f t="array" ref="L1439">getcomment(K1439)</f>
        <v/>
      </c>
    </row>
    <row r="1440" spans="1:12" x14ac:dyDescent="0.25">
      <c r="A1440" s="6">
        <v>45446</v>
      </c>
      <c r="B1440" s="7" t="str">
        <f t="shared" si="644"/>
        <v>S23 - 2024</v>
      </c>
      <c r="C1440" s="7">
        <f t="shared" si="656"/>
        <v>6</v>
      </c>
      <c r="D1440" s="7" t="str">
        <f t="shared" si="650"/>
        <v>T2 - 2024</v>
      </c>
      <c r="E1440" s="7">
        <f t="shared" si="645"/>
        <v>2024</v>
      </c>
      <c r="F1440" s="8" t="s">
        <v>1</v>
      </c>
      <c r="G1440" s="72">
        <v>794</v>
      </c>
      <c r="H1440" s="146" t="str" cm="1">
        <f t="array" ref="H1440">getcomment(G1440)</f>
        <v/>
      </c>
      <c r="I1440" s="73">
        <v>896</v>
      </c>
      <c r="J1440" s="153" t="str" cm="1">
        <f t="array" ref="J1440">getcomment(I1440)</f>
        <v/>
      </c>
      <c r="K1440" s="88">
        <v>1181</v>
      </c>
      <c r="L1440" s="160" t="str" cm="1">
        <f t="array" ref="L1440">getcomment(K1440)</f>
        <v/>
      </c>
    </row>
    <row r="1441" spans="1:12" x14ac:dyDescent="0.25">
      <c r="A1441" s="9">
        <v>45446</v>
      </c>
      <c r="B1441" s="10" t="str">
        <f t="shared" si="644"/>
        <v>S23 - 2024</v>
      </c>
      <c r="C1441" s="10">
        <f t="shared" si="656"/>
        <v>6</v>
      </c>
      <c r="D1441" s="10" t="str">
        <f t="shared" si="650"/>
        <v>T2 - 2024</v>
      </c>
      <c r="E1441" s="10">
        <f t="shared" si="645"/>
        <v>2024</v>
      </c>
      <c r="F1441" s="11" t="s">
        <v>14</v>
      </c>
      <c r="G1441" s="80">
        <f>SUM(G1433:G1440)</f>
        <v>1440</v>
      </c>
      <c r="H1441" s="147" t="str" cm="1">
        <f t="array" ref="H1441">getcomment(G1441)</f>
        <v/>
      </c>
      <c r="I1441" s="83">
        <f t="shared" ref="I1441:K1441" si="657">SUM(I1433:I1440)</f>
        <v>1440</v>
      </c>
      <c r="J1441" s="154" t="str" cm="1">
        <f t="array" ref="J1441">getcomment(I1441)</f>
        <v/>
      </c>
      <c r="K1441" s="89">
        <f t="shared" si="657"/>
        <v>1440</v>
      </c>
      <c r="L1441" s="162" t="str" cm="1">
        <f t="array" ref="L1441">getcomment(K1441)</f>
        <v/>
      </c>
    </row>
    <row r="1442" spans="1:12" x14ac:dyDescent="0.25">
      <c r="A1442" s="4">
        <v>45447</v>
      </c>
      <c r="B1442" s="5" t="str">
        <f t="shared" si="644"/>
        <v>S23 - 2024</v>
      </c>
      <c r="C1442" s="5">
        <f t="shared" ref="C1442:C1450" si="658">MONTH(A1442)</f>
        <v>6</v>
      </c>
      <c r="D1442" s="5" t="str">
        <f t="shared" si="650"/>
        <v>T2 - 2024</v>
      </c>
      <c r="E1442" s="5">
        <f t="shared" si="645"/>
        <v>2024</v>
      </c>
      <c r="F1442" s="14" t="s">
        <v>2</v>
      </c>
      <c r="G1442" s="79">
        <v>113</v>
      </c>
      <c r="H1442" s="141" t="str" cm="1">
        <f t="array" ref="H1442">getcomment(G1442)</f>
        <v/>
      </c>
      <c r="I1442" s="82">
        <v>80</v>
      </c>
      <c r="J1442" s="148" t="str" cm="1">
        <f t="array" ref="J1442">getcomment(I1442)</f>
        <v/>
      </c>
      <c r="K1442" s="85">
        <v>160</v>
      </c>
      <c r="L1442" s="155" t="str" cm="1">
        <f t="array" ref="L1442">getcomment(K1442)</f>
        <v/>
      </c>
    </row>
    <row r="1443" spans="1:12" x14ac:dyDescent="0.25">
      <c r="A1443" s="6">
        <v>45447</v>
      </c>
      <c r="B1443" s="7" t="str">
        <f t="shared" si="644"/>
        <v>S23 - 2024</v>
      </c>
      <c r="C1443" s="7">
        <f t="shared" si="658"/>
        <v>6</v>
      </c>
      <c r="D1443" s="7" t="str">
        <f t="shared" si="650"/>
        <v>T2 - 2024</v>
      </c>
      <c r="E1443" s="7">
        <f t="shared" si="645"/>
        <v>2024</v>
      </c>
      <c r="F1443" s="19" t="s">
        <v>3</v>
      </c>
      <c r="G1443" s="74">
        <v>91</v>
      </c>
      <c r="H1443" s="142" t="str" cm="1">
        <f t="array" ref="H1443">getcomment(G1443)</f>
        <v/>
      </c>
      <c r="I1443" s="75">
        <v>316</v>
      </c>
      <c r="J1443" s="149" t="str" cm="1">
        <f t="array" ref="J1443">getcomment(I1443)</f>
        <v/>
      </c>
      <c r="K1443" s="86">
        <f>77+21</f>
        <v>98</v>
      </c>
      <c r="L1443" s="156" t="str" cm="1">
        <f t="array" ref="L1443">getcomment(K1443)</f>
        <v/>
      </c>
    </row>
    <row r="1444" spans="1:12" x14ac:dyDescent="0.25">
      <c r="A1444" s="6">
        <v>45447</v>
      </c>
      <c r="B1444" s="7" t="str">
        <f t="shared" si="644"/>
        <v>S23 - 2024</v>
      </c>
      <c r="C1444" s="7">
        <f t="shared" si="658"/>
        <v>6</v>
      </c>
      <c r="D1444" s="7" t="str">
        <f t="shared" si="650"/>
        <v>T2 - 2024</v>
      </c>
      <c r="E1444" s="7">
        <f t="shared" si="645"/>
        <v>2024</v>
      </c>
      <c r="F1444" s="128" t="s">
        <v>7</v>
      </c>
      <c r="G1444" s="130"/>
      <c r="H1444" s="143" t="str" cm="1">
        <f t="array" ref="H1444">getcomment(G1444)</f>
        <v/>
      </c>
      <c r="I1444" s="131"/>
      <c r="J1444" s="150" t="str" cm="1">
        <f t="array" ref="J1444">getcomment(I1444)</f>
        <v/>
      </c>
      <c r="K1444" s="132"/>
      <c r="L1444" s="157" t="str" cm="1">
        <f t="array" ref="L1444">getcomment(K1444)</f>
        <v/>
      </c>
    </row>
    <row r="1445" spans="1:12" x14ac:dyDescent="0.25">
      <c r="A1445" s="6">
        <v>45447</v>
      </c>
      <c r="B1445" s="7" t="str">
        <f t="shared" si="644"/>
        <v>S23 - 2024</v>
      </c>
      <c r="C1445" s="7">
        <f t="shared" si="658"/>
        <v>6</v>
      </c>
      <c r="D1445" s="7" t="str">
        <f t="shared" si="650"/>
        <v>T2 - 2024</v>
      </c>
      <c r="E1445" s="7">
        <f t="shared" si="645"/>
        <v>2024</v>
      </c>
      <c r="F1445" s="129" t="s">
        <v>8</v>
      </c>
      <c r="G1445" s="133"/>
      <c r="H1445" s="144" t="str" cm="1">
        <f t="array" ref="H1445">getcomment(G1445)</f>
        <v/>
      </c>
      <c r="I1445" s="134">
        <v>19</v>
      </c>
      <c r="J1445" s="151" t="str" cm="1">
        <f t="array" ref="J1445">getcomment(I1445)</f>
        <v>19' : Calibration Dobra F3</v>
      </c>
      <c r="K1445" s="135">
        <v>66</v>
      </c>
      <c r="L1445" s="158" t="str" cm="1">
        <f t="array" ref="L1445">getcomment(K1445)</f>
        <v>66' : Visite machine suite crachement tête F6</v>
      </c>
    </row>
    <row r="1446" spans="1:12" x14ac:dyDescent="0.25">
      <c r="A1446" s="6">
        <v>45447</v>
      </c>
      <c r="B1446" s="7" t="str">
        <f t="shared" si="644"/>
        <v>S23 - 2024</v>
      </c>
      <c r="C1446" s="7">
        <f t="shared" si="658"/>
        <v>6</v>
      </c>
      <c r="D1446" s="7" t="str">
        <f t="shared" si="650"/>
        <v>T2 - 2024</v>
      </c>
      <c r="E1446" s="7">
        <f t="shared" si="645"/>
        <v>2024</v>
      </c>
      <c r="F1446" s="21" t="s">
        <v>4</v>
      </c>
      <c r="G1446" s="76"/>
      <c r="H1446" s="145" t="str" cm="1">
        <f t="array" ref="H1446">getcomment(G1446)</f>
        <v/>
      </c>
      <c r="I1446" s="77"/>
      <c r="J1446" s="152" t="str" cm="1">
        <f t="array" ref="J1446">getcomment(I1446)</f>
        <v/>
      </c>
      <c r="K1446" s="87"/>
      <c r="L1446" s="159" t="str" cm="1">
        <f t="array" ref="L1446">getcomment(K1446)</f>
        <v/>
      </c>
    </row>
    <row r="1447" spans="1:12" x14ac:dyDescent="0.25">
      <c r="A1447" s="6">
        <v>45447</v>
      </c>
      <c r="B1447" s="7" t="str">
        <f t="shared" si="644"/>
        <v>S23 - 2024</v>
      </c>
      <c r="C1447" s="7">
        <f t="shared" si="658"/>
        <v>6</v>
      </c>
      <c r="D1447" s="7" t="str">
        <f t="shared" si="650"/>
        <v>T2 - 2024</v>
      </c>
      <c r="E1447" s="7">
        <f t="shared" si="645"/>
        <v>2024</v>
      </c>
      <c r="F1447" s="8" t="s">
        <v>5</v>
      </c>
      <c r="G1447" s="72">
        <v>650</v>
      </c>
      <c r="H1447" s="146" t="str" cm="1">
        <f t="array" ref="H1447">getcomment(G1447)</f>
        <v>650' : Ctrl Robot + KH MALV (impact GF - 548 coulées)</v>
      </c>
      <c r="I1447" s="73"/>
      <c r="J1447" s="153" t="str" cm="1">
        <f t="array" ref="J1447">getcomment(I1447)</f>
        <v/>
      </c>
      <c r="K1447" s="88">
        <v>241</v>
      </c>
      <c r="L1447" s="160" t="str" cm="1">
        <f t="array" ref="L1447">getcomment(K1447)</f>
        <v>241' : AP Hebdo CC23</v>
      </c>
    </row>
    <row r="1448" spans="1:12" x14ac:dyDescent="0.25">
      <c r="A1448" s="6">
        <v>45447</v>
      </c>
      <c r="B1448" s="7" t="str">
        <f t="shared" si="644"/>
        <v>S23 - 2024</v>
      </c>
      <c r="C1448" s="7">
        <f t="shared" si="658"/>
        <v>6</v>
      </c>
      <c r="D1448" s="7" t="str">
        <f t="shared" si="650"/>
        <v>T2 - 2024</v>
      </c>
      <c r="E1448" s="7">
        <f t="shared" si="645"/>
        <v>2024</v>
      </c>
      <c r="F1448" s="8" t="s">
        <v>6</v>
      </c>
      <c r="G1448" s="72"/>
      <c r="H1448" s="146" t="str" cm="1">
        <f t="array" ref="H1448">getcomment(G1448)</f>
        <v/>
      </c>
      <c r="I1448" s="73"/>
      <c r="J1448" s="153" t="str" cm="1">
        <f t="array" ref="J1448">getcomment(I1448)</f>
        <v/>
      </c>
      <c r="K1448" s="88"/>
      <c r="L1448" s="160" t="str" cm="1">
        <f t="array" ref="L1448">getcomment(K1448)</f>
        <v/>
      </c>
    </row>
    <row r="1449" spans="1:12" x14ac:dyDescent="0.25">
      <c r="A1449" s="6">
        <v>45447</v>
      </c>
      <c r="B1449" s="7" t="str">
        <f t="shared" si="644"/>
        <v>S23 - 2024</v>
      </c>
      <c r="C1449" s="7">
        <f t="shared" si="658"/>
        <v>6</v>
      </c>
      <c r="D1449" s="7" t="str">
        <f t="shared" si="650"/>
        <v>T2 - 2024</v>
      </c>
      <c r="E1449" s="7">
        <f t="shared" si="645"/>
        <v>2024</v>
      </c>
      <c r="F1449" s="8" t="s">
        <v>1</v>
      </c>
      <c r="G1449" s="72">
        <v>586</v>
      </c>
      <c r="H1449" s="146" t="str" cm="1">
        <f t="array" ref="H1449">getcomment(G1449)</f>
        <v/>
      </c>
      <c r="I1449" s="73">
        <v>1025</v>
      </c>
      <c r="J1449" s="153" t="str" cm="1">
        <f t="array" ref="J1449">getcomment(I1449)</f>
        <v/>
      </c>
      <c r="K1449" s="88">
        <v>875</v>
      </c>
      <c r="L1449" s="160" t="str" cm="1">
        <f t="array" ref="L1449">getcomment(K1449)</f>
        <v/>
      </c>
    </row>
    <row r="1450" spans="1:12" x14ac:dyDescent="0.25">
      <c r="A1450" s="9">
        <v>45447</v>
      </c>
      <c r="B1450" s="10" t="str">
        <f t="shared" si="644"/>
        <v>S23 - 2024</v>
      </c>
      <c r="C1450" s="10">
        <f t="shared" si="658"/>
        <v>6</v>
      </c>
      <c r="D1450" s="10" t="str">
        <f t="shared" si="650"/>
        <v>T2 - 2024</v>
      </c>
      <c r="E1450" s="10">
        <f t="shared" si="645"/>
        <v>2024</v>
      </c>
      <c r="F1450" s="11" t="s">
        <v>14</v>
      </c>
      <c r="G1450" s="80">
        <f>SUM(G1442:G1449)</f>
        <v>1440</v>
      </c>
      <c r="H1450" s="147" t="str" cm="1">
        <f t="array" ref="H1450">getcomment(G1450)</f>
        <v/>
      </c>
      <c r="I1450" s="83">
        <f t="shared" ref="I1450:K1450" si="659">SUM(I1442:I1449)</f>
        <v>1440</v>
      </c>
      <c r="J1450" s="154" t="str" cm="1">
        <f t="array" ref="J1450">getcomment(I1450)</f>
        <v/>
      </c>
      <c r="K1450" s="89">
        <f t="shared" si="659"/>
        <v>1440</v>
      </c>
      <c r="L1450" s="162" t="str" cm="1">
        <f t="array" ref="L1450">getcomment(K1450)</f>
        <v/>
      </c>
    </row>
    <row r="1451" spans="1:12" x14ac:dyDescent="0.25">
      <c r="A1451" s="4">
        <v>45448</v>
      </c>
      <c r="B1451" s="5" t="str">
        <f t="shared" si="644"/>
        <v>S24 - 2024</v>
      </c>
      <c r="C1451" s="5">
        <f t="shared" ref="C1451:C1459" si="660">MONTH(A1451)</f>
        <v>6</v>
      </c>
      <c r="D1451" s="5" t="str">
        <f t="shared" si="650"/>
        <v>T2 - 2024</v>
      </c>
      <c r="E1451" s="5">
        <f t="shared" ref="E1451:E1459" si="661">YEAR(A1451)</f>
        <v>2024</v>
      </c>
      <c r="F1451" s="14" t="s">
        <v>2</v>
      </c>
      <c r="G1451" s="79">
        <v>47</v>
      </c>
      <c r="H1451" s="141" t="str" cm="1">
        <f t="array" ref="H1451">getcomment(G1451)</f>
        <v/>
      </c>
      <c r="I1451" s="82">
        <v>80</v>
      </c>
      <c r="J1451" s="148" t="str" cm="1">
        <f t="array" ref="J1451">getcomment(I1451)</f>
        <v/>
      </c>
      <c r="K1451" s="85">
        <v>40</v>
      </c>
      <c r="L1451" s="155" t="str" cm="1">
        <f t="array" ref="L1451">getcomment(K1451)</f>
        <v/>
      </c>
    </row>
    <row r="1452" spans="1:12" x14ac:dyDescent="0.25">
      <c r="A1452" s="6">
        <v>45448</v>
      </c>
      <c r="B1452" s="7" t="str">
        <f t="shared" si="644"/>
        <v>S24 - 2024</v>
      </c>
      <c r="C1452" s="7">
        <f t="shared" si="660"/>
        <v>6</v>
      </c>
      <c r="D1452" s="7" t="str">
        <f t="shared" si="650"/>
        <v>T2 - 2024</v>
      </c>
      <c r="E1452" s="7">
        <f t="shared" si="661"/>
        <v>2024</v>
      </c>
      <c r="F1452" s="19" t="s">
        <v>3</v>
      </c>
      <c r="G1452" s="74">
        <v>10</v>
      </c>
      <c r="H1452" s="142" t="str" cm="1">
        <f t="array" ref="H1452">getcomment(G1452)</f>
        <v/>
      </c>
      <c r="I1452" s="75">
        <v>16</v>
      </c>
      <c r="J1452" s="149" t="str" cm="1">
        <f t="array" ref="J1452">getcomment(I1452)</f>
        <v/>
      </c>
      <c r="K1452" s="86">
        <v>157</v>
      </c>
      <c r="L1452" s="156" t="str" cm="1">
        <f t="array" ref="L1452">getcomment(K1452)</f>
        <v/>
      </c>
    </row>
    <row r="1453" spans="1:12" x14ac:dyDescent="0.25">
      <c r="A1453" s="6">
        <v>45448</v>
      </c>
      <c r="B1453" s="7" t="str">
        <f t="shared" ref="B1453:B1516" si="662">"S"&amp;WEEKNUM($A1453,13)&amp;" - "&amp;YEAR($A1453)</f>
        <v>S24 - 2024</v>
      </c>
      <c r="C1453" s="7">
        <f t="shared" si="660"/>
        <v>6</v>
      </c>
      <c r="D1453" s="7" t="str">
        <f t="shared" si="650"/>
        <v>T2 - 2024</v>
      </c>
      <c r="E1453" s="7">
        <f t="shared" si="661"/>
        <v>2024</v>
      </c>
      <c r="F1453" s="128" t="s">
        <v>7</v>
      </c>
      <c r="G1453" s="130"/>
      <c r="H1453" s="143" t="str" cm="1">
        <f t="array" ref="H1453">getcomment(G1453)</f>
        <v/>
      </c>
      <c r="I1453" s="131"/>
      <c r="J1453" s="150" t="str" cm="1">
        <f t="array" ref="J1453">getcomment(I1453)</f>
        <v/>
      </c>
      <c r="K1453" s="132"/>
      <c r="L1453" s="157" t="str" cm="1">
        <f t="array" ref="L1453">getcomment(K1453)</f>
        <v/>
      </c>
    </row>
    <row r="1454" spans="1:12" x14ac:dyDescent="0.25">
      <c r="A1454" s="6">
        <v>45448</v>
      </c>
      <c r="B1454" s="7" t="str">
        <f t="shared" si="662"/>
        <v>S24 - 2024</v>
      </c>
      <c r="C1454" s="7">
        <f t="shared" si="660"/>
        <v>6</v>
      </c>
      <c r="D1454" s="7" t="str">
        <f t="shared" si="650"/>
        <v>T2 - 2024</v>
      </c>
      <c r="E1454" s="7">
        <f t="shared" si="661"/>
        <v>2024</v>
      </c>
      <c r="F1454" s="129" t="s">
        <v>8</v>
      </c>
      <c r="G1454" s="133">
        <v>514</v>
      </c>
      <c r="H1454" s="144" t="str" cm="1">
        <f t="array" ref="H1454">getcomment(G1454)</f>
        <v/>
      </c>
      <c r="I1454" s="134"/>
      <c r="J1454" s="151" t="str" cm="1">
        <f t="array" ref="J1454">getcomment(I1454)</f>
        <v/>
      </c>
      <c r="K1454" s="135"/>
      <c r="L1454" s="158" t="str" cm="1">
        <f t="array" ref="L1454">getcomment(K1454)</f>
        <v/>
      </c>
    </row>
    <row r="1455" spans="1:12" x14ac:dyDescent="0.25">
      <c r="A1455" s="6">
        <v>45448</v>
      </c>
      <c r="B1455" s="7" t="str">
        <f t="shared" si="662"/>
        <v>S24 - 2024</v>
      </c>
      <c r="C1455" s="7">
        <f t="shared" si="660"/>
        <v>6</v>
      </c>
      <c r="D1455" s="7" t="str">
        <f t="shared" si="650"/>
        <v>T2 - 2024</v>
      </c>
      <c r="E1455" s="7">
        <f t="shared" si="661"/>
        <v>2024</v>
      </c>
      <c r="F1455" s="21" t="s">
        <v>4</v>
      </c>
      <c r="G1455" s="76"/>
      <c r="H1455" s="145" t="str" cm="1">
        <f t="array" ref="H1455">getcomment(G1455)</f>
        <v/>
      </c>
      <c r="I1455" s="77"/>
      <c r="J1455" s="152" t="str" cm="1">
        <f t="array" ref="J1455">getcomment(I1455)</f>
        <v/>
      </c>
      <c r="K1455" s="87"/>
      <c r="L1455" s="159" t="str" cm="1">
        <f t="array" ref="L1455">getcomment(K1455)</f>
        <v/>
      </c>
    </row>
    <row r="1456" spans="1:12" x14ac:dyDescent="0.25">
      <c r="A1456" s="6">
        <v>45448</v>
      </c>
      <c r="B1456" s="7" t="str">
        <f t="shared" si="662"/>
        <v>S24 - 2024</v>
      </c>
      <c r="C1456" s="7">
        <f t="shared" si="660"/>
        <v>6</v>
      </c>
      <c r="D1456" s="7" t="str">
        <f t="shared" si="650"/>
        <v>T2 - 2024</v>
      </c>
      <c r="E1456" s="7">
        <f t="shared" si="661"/>
        <v>2024</v>
      </c>
      <c r="F1456" s="8" t="s">
        <v>5</v>
      </c>
      <c r="G1456" s="72"/>
      <c r="H1456" s="146" t="str" cm="1">
        <f t="array" ref="H1456">getcomment(G1456)</f>
        <v/>
      </c>
      <c r="I1456" s="73"/>
      <c r="J1456" s="153" t="str" cm="1">
        <f t="array" ref="J1456">getcomment(I1456)</f>
        <v/>
      </c>
      <c r="K1456" s="88">
        <v>300</v>
      </c>
      <c r="L1456" s="160" t="str" cm="1">
        <f t="array" ref="L1456">getcomment(K1456)</f>
        <v>Annulation AP CC23 suite crachement CC21</v>
      </c>
    </row>
    <row r="1457" spans="1:12" x14ac:dyDescent="0.25">
      <c r="A1457" s="6">
        <v>45448</v>
      </c>
      <c r="B1457" s="7" t="str">
        <f t="shared" si="662"/>
        <v>S24 - 2024</v>
      </c>
      <c r="C1457" s="7">
        <f t="shared" si="660"/>
        <v>6</v>
      </c>
      <c r="D1457" s="7" t="str">
        <f t="shared" si="650"/>
        <v>T2 - 2024</v>
      </c>
      <c r="E1457" s="7">
        <f t="shared" si="661"/>
        <v>2024</v>
      </c>
      <c r="F1457" s="8" t="s">
        <v>6</v>
      </c>
      <c r="G1457" s="72"/>
      <c r="H1457" s="146" t="str" cm="1">
        <f t="array" ref="H1457">getcomment(G1457)</f>
        <v/>
      </c>
      <c r="I1457" s="73"/>
      <c r="J1457" s="153" t="str" cm="1">
        <f t="array" ref="J1457">getcomment(I1457)</f>
        <v/>
      </c>
      <c r="K1457" s="88">
        <v>480</v>
      </c>
      <c r="L1457" s="160" t="str" cm="1">
        <f t="array" ref="L1457">getcomment(K1457)</f>
        <v/>
      </c>
    </row>
    <row r="1458" spans="1:12" x14ac:dyDescent="0.25">
      <c r="A1458" s="6">
        <v>45448</v>
      </c>
      <c r="B1458" s="7" t="str">
        <f t="shared" si="662"/>
        <v>S24 - 2024</v>
      </c>
      <c r="C1458" s="7">
        <f t="shared" si="660"/>
        <v>6</v>
      </c>
      <c r="D1458" s="7" t="str">
        <f t="shared" si="650"/>
        <v>T2 - 2024</v>
      </c>
      <c r="E1458" s="7">
        <f t="shared" si="661"/>
        <v>2024</v>
      </c>
      <c r="F1458" s="8" t="s">
        <v>1</v>
      </c>
      <c r="G1458" s="72">
        <v>869</v>
      </c>
      <c r="H1458" s="146" t="str" cm="1">
        <f t="array" ref="H1458">getcomment(G1458)</f>
        <v/>
      </c>
      <c r="I1458" s="73">
        <v>1344</v>
      </c>
      <c r="J1458" s="153" t="str" cm="1">
        <f t="array" ref="J1458">getcomment(I1458)</f>
        <v/>
      </c>
      <c r="K1458" s="88">
        <v>463</v>
      </c>
      <c r="L1458" s="160" t="str" cm="1">
        <f t="array" ref="L1458">getcomment(K1458)</f>
        <v/>
      </c>
    </row>
    <row r="1459" spans="1:12" x14ac:dyDescent="0.25">
      <c r="A1459" s="9">
        <v>45448</v>
      </c>
      <c r="B1459" s="10" t="str">
        <f t="shared" si="662"/>
        <v>S24 - 2024</v>
      </c>
      <c r="C1459" s="10">
        <f t="shared" si="660"/>
        <v>6</v>
      </c>
      <c r="D1459" s="10" t="str">
        <f t="shared" si="650"/>
        <v>T2 - 2024</v>
      </c>
      <c r="E1459" s="10">
        <f t="shared" si="661"/>
        <v>2024</v>
      </c>
      <c r="F1459" s="11" t="s">
        <v>14</v>
      </c>
      <c r="G1459" s="80">
        <f>SUM(G1451:G1458)</f>
        <v>1440</v>
      </c>
      <c r="H1459" s="147" t="str" cm="1">
        <f t="array" ref="H1459">getcomment(G1459)</f>
        <v/>
      </c>
      <c r="I1459" s="83">
        <f t="shared" ref="I1459:K1459" si="663">SUM(I1451:I1458)</f>
        <v>1440</v>
      </c>
      <c r="J1459" s="154" t="str" cm="1">
        <f t="array" ref="J1459">getcomment(I1459)</f>
        <v/>
      </c>
      <c r="K1459" s="89">
        <f t="shared" si="663"/>
        <v>1440</v>
      </c>
      <c r="L1459" s="162" t="str" cm="1">
        <f t="array" ref="L1459">getcomment(K1459)</f>
        <v/>
      </c>
    </row>
    <row r="1460" spans="1:12" x14ac:dyDescent="0.25">
      <c r="A1460" s="4">
        <v>45449</v>
      </c>
      <c r="B1460" s="5" t="str">
        <f t="shared" si="662"/>
        <v>S24 - 2024</v>
      </c>
      <c r="C1460" s="5">
        <f t="shared" ref="C1460:C1468" si="664">MONTH(A1460)</f>
        <v>6</v>
      </c>
      <c r="D1460" s="5" t="str">
        <f t="shared" si="650"/>
        <v>T2 - 2024</v>
      </c>
      <c r="E1460" s="5">
        <f t="shared" ref="E1460:E1468" si="665">YEAR(A1460)</f>
        <v>2024</v>
      </c>
      <c r="F1460" s="14" t="s">
        <v>2</v>
      </c>
      <c r="G1460" s="79">
        <v>160</v>
      </c>
      <c r="H1460" s="141" t="str" cm="1">
        <f t="array" ref="H1460">getcomment(G1460)</f>
        <v/>
      </c>
      <c r="I1460" s="82">
        <v>65</v>
      </c>
      <c r="J1460" s="148" t="str" cm="1">
        <f t="array" ref="J1460">getcomment(I1460)</f>
        <v/>
      </c>
      <c r="K1460" s="85">
        <v>80</v>
      </c>
      <c r="L1460" s="163" t="str" cm="1">
        <f t="array" ref="L1460">getcomment(K1460)</f>
        <v/>
      </c>
    </row>
    <row r="1461" spans="1:12" x14ac:dyDescent="0.25">
      <c r="A1461" s="6">
        <v>45449</v>
      </c>
      <c r="B1461" s="7" t="str">
        <f t="shared" si="662"/>
        <v>S24 - 2024</v>
      </c>
      <c r="C1461" s="7">
        <f t="shared" si="664"/>
        <v>6</v>
      </c>
      <c r="D1461" s="7" t="str">
        <f t="shared" si="650"/>
        <v>T2 - 2024</v>
      </c>
      <c r="E1461" s="7">
        <f t="shared" si="665"/>
        <v>2024</v>
      </c>
      <c r="F1461" s="19" t="s">
        <v>3</v>
      </c>
      <c r="G1461" s="74">
        <v>18</v>
      </c>
      <c r="H1461" s="142" t="str" cm="1">
        <f t="array" ref="H1461">getcomment(G1461)</f>
        <v/>
      </c>
      <c r="I1461" s="75"/>
      <c r="J1461" s="149" t="str" cm="1">
        <f t="array" ref="J1461">getcomment(I1461)</f>
        <v/>
      </c>
      <c r="K1461" s="86">
        <v>65</v>
      </c>
      <c r="L1461" s="164" t="str" cm="1">
        <f t="array" ref="L1461">getcomment(K1461)</f>
        <v/>
      </c>
    </row>
    <row r="1462" spans="1:12" x14ac:dyDescent="0.25">
      <c r="A1462" s="6">
        <v>45449</v>
      </c>
      <c r="B1462" s="7" t="str">
        <f t="shared" si="662"/>
        <v>S24 - 2024</v>
      </c>
      <c r="C1462" s="7">
        <f t="shared" si="664"/>
        <v>6</v>
      </c>
      <c r="D1462" s="7" t="str">
        <f t="shared" si="650"/>
        <v>T2 - 2024</v>
      </c>
      <c r="E1462" s="7">
        <f t="shared" si="665"/>
        <v>2024</v>
      </c>
      <c r="F1462" s="128" t="s">
        <v>7</v>
      </c>
      <c r="G1462" s="130">
        <f>246+15</f>
        <v>261</v>
      </c>
      <c r="H1462" s="143" t="str" cm="1">
        <f t="array" ref="H1462">getcomment(G1462)</f>
        <v>261' : KH MALV F2 (Fuite PRI - 48 coulées)</v>
      </c>
      <c r="I1462" s="131"/>
      <c r="J1462" s="150" t="str" cm="1">
        <f t="array" ref="J1462">getcomment(I1462)</f>
        <v/>
      </c>
      <c r="K1462" s="132"/>
      <c r="L1462" s="165" t="str" cm="1">
        <f t="array" ref="L1462">getcomment(K1462)</f>
        <v/>
      </c>
    </row>
    <row r="1463" spans="1:12" x14ac:dyDescent="0.25">
      <c r="A1463" s="6">
        <v>45449</v>
      </c>
      <c r="B1463" s="7" t="str">
        <f t="shared" si="662"/>
        <v>S24 - 2024</v>
      </c>
      <c r="C1463" s="7">
        <f t="shared" si="664"/>
        <v>6</v>
      </c>
      <c r="D1463" s="7" t="str">
        <f t="shared" si="650"/>
        <v>T2 - 2024</v>
      </c>
      <c r="E1463" s="7">
        <f t="shared" si="665"/>
        <v>2024</v>
      </c>
      <c r="F1463" s="129" t="s">
        <v>8</v>
      </c>
      <c r="G1463" s="133">
        <v>86</v>
      </c>
      <c r="H1463" s="144" t="str" cm="1">
        <f t="array" ref="H1463">getcomment(G1463)</f>
        <v>86' : Infiltration K7 F2</v>
      </c>
      <c r="I1463" s="134"/>
      <c r="J1463" s="151" t="str" cm="1">
        <f t="array" ref="J1463">getcomment(I1463)</f>
        <v/>
      </c>
      <c r="K1463" s="135">
        <v>66</v>
      </c>
      <c r="L1463" s="166" t="str" cm="1">
        <f t="array" ref="L1463">getcomment(K1463)</f>
        <v>66' : Evac brames cintrées</v>
      </c>
    </row>
    <row r="1464" spans="1:12" x14ac:dyDescent="0.25">
      <c r="A1464" s="6">
        <v>45449</v>
      </c>
      <c r="B1464" s="7" t="str">
        <f t="shared" si="662"/>
        <v>S24 - 2024</v>
      </c>
      <c r="C1464" s="7">
        <f t="shared" si="664"/>
        <v>6</v>
      </c>
      <c r="D1464" s="7" t="str">
        <f t="shared" si="650"/>
        <v>T2 - 2024</v>
      </c>
      <c r="E1464" s="7">
        <f t="shared" si="665"/>
        <v>2024</v>
      </c>
      <c r="F1464" s="21" t="s">
        <v>4</v>
      </c>
      <c r="G1464" s="76"/>
      <c r="H1464" s="145" t="str" cm="1">
        <f t="array" ref="H1464">getcomment(G1464)</f>
        <v/>
      </c>
      <c r="I1464" s="77"/>
      <c r="J1464" s="152" t="str" cm="1">
        <f t="array" ref="J1464">getcomment(I1464)</f>
        <v/>
      </c>
      <c r="K1464" s="87"/>
      <c r="L1464" s="167" t="str" cm="1">
        <f t="array" ref="L1464">getcomment(K1464)</f>
        <v/>
      </c>
    </row>
    <row r="1465" spans="1:12" x14ac:dyDescent="0.25">
      <c r="A1465" s="6">
        <v>45449</v>
      </c>
      <c r="B1465" s="7" t="str">
        <f t="shared" si="662"/>
        <v>S24 - 2024</v>
      </c>
      <c r="C1465" s="7">
        <f t="shared" si="664"/>
        <v>6</v>
      </c>
      <c r="D1465" s="7" t="str">
        <f t="shared" si="650"/>
        <v>T2 - 2024</v>
      </c>
      <c r="E1465" s="7">
        <f t="shared" si="665"/>
        <v>2024</v>
      </c>
      <c r="F1465" s="8" t="s">
        <v>5</v>
      </c>
      <c r="G1465" s="72"/>
      <c r="H1465" s="146" t="str" cm="1">
        <f t="array" ref="H1465">getcomment(G1465)</f>
        <v/>
      </c>
      <c r="I1465" s="73">
        <v>1037</v>
      </c>
      <c r="J1465" s="153" t="str" cm="1">
        <f t="array" ref="J1465">getcomment(I1465)</f>
        <v/>
      </c>
      <c r="K1465" s="88"/>
      <c r="L1465" s="168" t="str" cm="1">
        <f t="array" ref="L1465">getcomment(K1465)</f>
        <v/>
      </c>
    </row>
    <row r="1466" spans="1:12" x14ac:dyDescent="0.25">
      <c r="A1466" s="6">
        <v>45449</v>
      </c>
      <c r="B1466" s="7" t="str">
        <f t="shared" si="662"/>
        <v>S24 - 2024</v>
      </c>
      <c r="C1466" s="7">
        <f t="shared" si="664"/>
        <v>6</v>
      </c>
      <c r="D1466" s="7" t="str">
        <f t="shared" si="650"/>
        <v>T2 - 2024</v>
      </c>
      <c r="E1466" s="7">
        <f t="shared" si="665"/>
        <v>2024</v>
      </c>
      <c r="F1466" s="8" t="s">
        <v>6</v>
      </c>
      <c r="G1466" s="72"/>
      <c r="H1466" s="146" t="str" cm="1">
        <f t="array" ref="H1466">getcomment(G1466)</f>
        <v/>
      </c>
      <c r="I1466" s="73"/>
      <c r="J1466" s="153" t="str" cm="1">
        <f t="array" ref="J1466">getcomment(I1466)</f>
        <v/>
      </c>
      <c r="K1466" s="88"/>
      <c r="L1466" s="168" t="str" cm="1">
        <f t="array" ref="L1466">getcomment(K1466)</f>
        <v/>
      </c>
    </row>
    <row r="1467" spans="1:12" x14ac:dyDescent="0.25">
      <c r="A1467" s="6">
        <v>45449</v>
      </c>
      <c r="B1467" s="7" t="str">
        <f t="shared" si="662"/>
        <v>S24 - 2024</v>
      </c>
      <c r="C1467" s="7">
        <f t="shared" si="664"/>
        <v>6</v>
      </c>
      <c r="D1467" s="7" t="str">
        <f t="shared" si="650"/>
        <v>T2 - 2024</v>
      </c>
      <c r="E1467" s="7">
        <f t="shared" si="665"/>
        <v>2024</v>
      </c>
      <c r="F1467" s="8" t="s">
        <v>1</v>
      </c>
      <c r="G1467" s="72">
        <v>915</v>
      </c>
      <c r="H1467" s="146" t="str" cm="1">
        <f t="array" ref="H1467">getcomment(G1467)</f>
        <v/>
      </c>
      <c r="I1467" s="73">
        <v>338</v>
      </c>
      <c r="J1467" s="153" t="str" cm="1">
        <f t="array" ref="J1467">getcomment(I1467)</f>
        <v/>
      </c>
      <c r="K1467" s="88">
        <v>1229</v>
      </c>
      <c r="L1467" s="168" t="str" cm="1">
        <f t="array" ref="L1467">getcomment(K1467)</f>
        <v/>
      </c>
    </row>
    <row r="1468" spans="1:12" x14ac:dyDescent="0.25">
      <c r="A1468" s="9">
        <v>45449</v>
      </c>
      <c r="B1468" s="10" t="str">
        <f t="shared" si="662"/>
        <v>S24 - 2024</v>
      </c>
      <c r="C1468" s="10">
        <f t="shared" si="664"/>
        <v>6</v>
      </c>
      <c r="D1468" s="10" t="str">
        <f t="shared" si="650"/>
        <v>T2 - 2024</v>
      </c>
      <c r="E1468" s="10">
        <f t="shared" si="665"/>
        <v>2024</v>
      </c>
      <c r="F1468" s="11" t="s">
        <v>14</v>
      </c>
      <c r="G1468" s="80">
        <f>SUM(G1460:G1467)</f>
        <v>1440</v>
      </c>
      <c r="H1468" s="147" t="str" cm="1">
        <f t="array" ref="H1468">getcomment(G1468)</f>
        <v/>
      </c>
      <c r="I1468" s="83">
        <f t="shared" ref="I1468:K1468" si="666">SUM(I1460:I1467)</f>
        <v>1440</v>
      </c>
      <c r="J1468" s="154" t="str" cm="1">
        <f t="array" ref="J1468">getcomment(I1468)</f>
        <v/>
      </c>
      <c r="K1468" s="89">
        <f t="shared" si="666"/>
        <v>1440</v>
      </c>
      <c r="L1468" s="169" t="str" cm="1">
        <f t="array" ref="L1468">getcomment(K1468)</f>
        <v/>
      </c>
    </row>
    <row r="1469" spans="1:12" x14ac:dyDescent="0.25">
      <c r="A1469" s="4">
        <v>45450</v>
      </c>
      <c r="B1469" s="5" t="str">
        <f t="shared" si="662"/>
        <v>S24 - 2024</v>
      </c>
      <c r="C1469" s="5">
        <f t="shared" ref="C1469:C1477" si="667">MONTH(A1469)</f>
        <v>6</v>
      </c>
      <c r="D1469" s="5" t="str">
        <f t="shared" si="650"/>
        <v>T2 - 2024</v>
      </c>
      <c r="E1469" s="5">
        <f t="shared" ref="E1469:E1477" si="668">YEAR(A1469)</f>
        <v>2024</v>
      </c>
      <c r="F1469" s="14" t="s">
        <v>2</v>
      </c>
      <c r="G1469" s="79">
        <v>80</v>
      </c>
      <c r="H1469" s="141" t="str" cm="1">
        <f t="array" ref="H1469">getcomment(G1469)</f>
        <v/>
      </c>
      <c r="I1469" s="82">
        <v>55</v>
      </c>
      <c r="J1469" s="148" t="str" cm="1">
        <f t="array" ref="J1469">getcomment(I1469)</f>
        <v/>
      </c>
      <c r="K1469" s="85">
        <v>40</v>
      </c>
      <c r="L1469" s="163" t="str" cm="1">
        <f t="array" ref="L1469">getcomment(K1469)</f>
        <v/>
      </c>
    </row>
    <row r="1470" spans="1:12" x14ac:dyDescent="0.25">
      <c r="A1470" s="6">
        <v>45450</v>
      </c>
      <c r="B1470" s="7" t="str">
        <f t="shared" si="662"/>
        <v>S24 - 2024</v>
      </c>
      <c r="C1470" s="7">
        <f t="shared" si="667"/>
        <v>6</v>
      </c>
      <c r="D1470" s="7" t="str">
        <f t="shared" si="650"/>
        <v>T2 - 2024</v>
      </c>
      <c r="E1470" s="7">
        <f t="shared" si="668"/>
        <v>2024</v>
      </c>
      <c r="F1470" s="19" t="s">
        <v>3</v>
      </c>
      <c r="G1470" s="74">
        <v>301</v>
      </c>
      <c r="H1470" s="142" t="str" cm="1">
        <f t="array" ref="H1470">getcomment(G1470)</f>
        <v/>
      </c>
      <c r="I1470" s="75">
        <f>149+75</f>
        <v>224</v>
      </c>
      <c r="J1470" s="149" t="str" cm="1">
        <f t="array" ref="J1470">getcomment(I1470)</f>
        <v>75' : SARCLAD F4</v>
      </c>
      <c r="K1470" s="86">
        <v>56</v>
      </c>
      <c r="L1470" s="164" t="str" cm="1">
        <f t="array" ref="L1470">getcomment(K1470)</f>
        <v/>
      </c>
    </row>
    <row r="1471" spans="1:12" x14ac:dyDescent="0.25">
      <c r="A1471" s="6">
        <v>45450</v>
      </c>
      <c r="B1471" s="7" t="str">
        <f t="shared" si="662"/>
        <v>S24 - 2024</v>
      </c>
      <c r="C1471" s="7">
        <f t="shared" si="667"/>
        <v>6</v>
      </c>
      <c r="D1471" s="7" t="str">
        <f t="shared" si="650"/>
        <v>T2 - 2024</v>
      </c>
      <c r="E1471" s="7">
        <f t="shared" si="668"/>
        <v>2024</v>
      </c>
      <c r="F1471" s="128" t="s">
        <v>7</v>
      </c>
      <c r="G1471" s="130">
        <v>20</v>
      </c>
      <c r="H1471" s="143" t="str" cm="1">
        <f t="array" ref="H1471">getcomment(G1471)</f>
        <v>20' : KH MALV F2 (Fuite PRI - 48 coulées)</v>
      </c>
      <c r="I1471" s="131"/>
      <c r="J1471" s="150" t="str" cm="1">
        <f t="array" ref="J1471">getcomment(I1471)</f>
        <v/>
      </c>
      <c r="K1471" s="132"/>
      <c r="L1471" s="165" t="str" cm="1">
        <f t="array" ref="L1471">getcomment(K1471)</f>
        <v/>
      </c>
    </row>
    <row r="1472" spans="1:12" x14ac:dyDescent="0.25">
      <c r="A1472" s="6">
        <v>45450</v>
      </c>
      <c r="B1472" s="7" t="str">
        <f t="shared" si="662"/>
        <v>S24 - 2024</v>
      </c>
      <c r="C1472" s="7">
        <f t="shared" si="667"/>
        <v>6</v>
      </c>
      <c r="D1472" s="7" t="str">
        <f t="shared" si="650"/>
        <v>T2 - 2024</v>
      </c>
      <c r="E1472" s="7">
        <f t="shared" si="668"/>
        <v>2024</v>
      </c>
      <c r="F1472" s="129" t="s">
        <v>8</v>
      </c>
      <c r="G1472" s="133"/>
      <c r="H1472" s="144" t="str" cm="1">
        <f t="array" ref="H1472">getcomment(G1472)</f>
        <v/>
      </c>
      <c r="I1472" s="134"/>
      <c r="J1472" s="151" t="str" cm="1">
        <f t="array" ref="J1472">getcomment(I1472)</f>
        <v/>
      </c>
      <c r="K1472" s="135"/>
      <c r="L1472" s="166" t="str" cm="1">
        <f t="array" ref="L1472">getcomment(K1472)</f>
        <v/>
      </c>
    </row>
    <row r="1473" spans="1:12" x14ac:dyDescent="0.25">
      <c r="A1473" s="6">
        <v>45450</v>
      </c>
      <c r="B1473" s="7" t="str">
        <f t="shared" si="662"/>
        <v>S24 - 2024</v>
      </c>
      <c r="C1473" s="7">
        <f t="shared" si="667"/>
        <v>6</v>
      </c>
      <c r="D1473" s="7" t="str">
        <f t="shared" si="650"/>
        <v>T2 - 2024</v>
      </c>
      <c r="E1473" s="7">
        <f t="shared" si="668"/>
        <v>2024</v>
      </c>
      <c r="F1473" s="21" t="s">
        <v>4</v>
      </c>
      <c r="G1473" s="76"/>
      <c r="H1473" s="145" t="str" cm="1">
        <f t="array" ref="H1473">getcomment(G1473)</f>
        <v/>
      </c>
      <c r="I1473" s="77">
        <v>260</v>
      </c>
      <c r="J1473" s="152" t="str" cm="1">
        <f t="array" ref="J1473">getcomment(I1473)</f>
        <v>260' : KH MALV F4 (Impact GFA - 83 coulées)</v>
      </c>
      <c r="K1473" s="87"/>
      <c r="L1473" s="167" t="str" cm="1">
        <f t="array" ref="L1473">getcomment(K1473)</f>
        <v/>
      </c>
    </row>
    <row r="1474" spans="1:12" x14ac:dyDescent="0.25">
      <c r="A1474" s="6">
        <v>45450</v>
      </c>
      <c r="B1474" s="7" t="str">
        <f t="shared" si="662"/>
        <v>S24 - 2024</v>
      </c>
      <c r="C1474" s="7">
        <f t="shared" si="667"/>
        <v>6</v>
      </c>
      <c r="D1474" s="7" t="str">
        <f t="shared" si="650"/>
        <v>T2 - 2024</v>
      </c>
      <c r="E1474" s="7">
        <f t="shared" si="668"/>
        <v>2024</v>
      </c>
      <c r="F1474" s="8" t="s">
        <v>5</v>
      </c>
      <c r="G1474" s="72"/>
      <c r="H1474" s="146" t="str" cm="1">
        <f t="array" ref="H1474">getcomment(G1474)</f>
        <v/>
      </c>
      <c r="I1474" s="73">
        <v>500</v>
      </c>
      <c r="J1474" s="153" t="str" cm="1">
        <f t="array" ref="J1474">getcomment(I1474)</f>
        <v>500' : KH Segt 4 F4 (1112 kT)</v>
      </c>
      <c r="K1474" s="88"/>
      <c r="L1474" s="168" t="str" cm="1">
        <f t="array" ref="L1474">getcomment(K1474)</f>
        <v/>
      </c>
    </row>
    <row r="1475" spans="1:12" x14ac:dyDescent="0.25">
      <c r="A1475" s="6">
        <v>45450</v>
      </c>
      <c r="B1475" s="7" t="str">
        <f t="shared" si="662"/>
        <v>S24 - 2024</v>
      </c>
      <c r="C1475" s="7">
        <f t="shared" si="667"/>
        <v>6</v>
      </c>
      <c r="D1475" s="7" t="str">
        <f t="shared" ref="D1475:D1538" si="669">IF(OR(MONTH(A1475)=1,MONTH(A1475)=2,MONTH(A1475)=3),"T1 - "&amp;E1475,IF(OR(MONTH(A1475)=4,MONTH(A1475)=5,MONTH(A1475)=6),"T2 - "&amp;E1475,IF(OR(MONTH(A1475)=7,MONTH(A1475)=8,MONTH(A1475)=9),"T3 - "&amp;E1475,"T4 - "&amp;E1475)))</f>
        <v>T2 - 2024</v>
      </c>
      <c r="E1475" s="7">
        <f t="shared" si="668"/>
        <v>2024</v>
      </c>
      <c r="F1475" s="8" t="s">
        <v>6</v>
      </c>
      <c r="G1475" s="72"/>
      <c r="H1475" s="146" t="str" cm="1">
        <f t="array" ref="H1475">getcomment(G1475)</f>
        <v/>
      </c>
      <c r="I1475" s="73"/>
      <c r="J1475" s="153" t="str" cm="1">
        <f t="array" ref="J1475">getcomment(I1475)</f>
        <v/>
      </c>
      <c r="K1475" s="88">
        <v>480</v>
      </c>
      <c r="L1475" s="168" t="str" cm="1">
        <f t="array" ref="L1475">getcomment(K1475)</f>
        <v/>
      </c>
    </row>
    <row r="1476" spans="1:12" x14ac:dyDescent="0.25">
      <c r="A1476" s="6">
        <v>45450</v>
      </c>
      <c r="B1476" s="7" t="str">
        <f t="shared" si="662"/>
        <v>S24 - 2024</v>
      </c>
      <c r="C1476" s="7">
        <f t="shared" si="667"/>
        <v>6</v>
      </c>
      <c r="D1476" s="7" t="str">
        <f t="shared" si="669"/>
        <v>T2 - 2024</v>
      </c>
      <c r="E1476" s="7">
        <f t="shared" si="668"/>
        <v>2024</v>
      </c>
      <c r="F1476" s="8" t="s">
        <v>1</v>
      </c>
      <c r="G1476" s="72">
        <v>1039</v>
      </c>
      <c r="H1476" s="146" t="str" cm="1">
        <f t="array" ref="H1476">getcomment(G1476)</f>
        <v/>
      </c>
      <c r="I1476" s="73">
        <v>401</v>
      </c>
      <c r="J1476" s="153" t="str" cm="1">
        <f t="array" ref="J1476">getcomment(I1476)</f>
        <v/>
      </c>
      <c r="K1476" s="88">
        <v>864</v>
      </c>
      <c r="L1476" s="168" t="str" cm="1">
        <f t="array" ref="L1476">getcomment(K1476)</f>
        <v/>
      </c>
    </row>
    <row r="1477" spans="1:12" x14ac:dyDescent="0.25">
      <c r="A1477" s="9">
        <v>45450</v>
      </c>
      <c r="B1477" s="10" t="str">
        <f t="shared" si="662"/>
        <v>S24 - 2024</v>
      </c>
      <c r="C1477" s="10">
        <f t="shared" si="667"/>
        <v>6</v>
      </c>
      <c r="D1477" s="10" t="str">
        <f t="shared" si="669"/>
        <v>T2 - 2024</v>
      </c>
      <c r="E1477" s="10">
        <f t="shared" si="668"/>
        <v>2024</v>
      </c>
      <c r="F1477" s="11" t="s">
        <v>14</v>
      </c>
      <c r="G1477" s="80">
        <f>SUM(G1469:G1476)</f>
        <v>1440</v>
      </c>
      <c r="H1477" s="147" t="str" cm="1">
        <f t="array" ref="H1477">getcomment(G1477)</f>
        <v/>
      </c>
      <c r="I1477" s="83">
        <f t="shared" ref="I1477:K1477" si="670">SUM(I1469:I1476)</f>
        <v>1440</v>
      </c>
      <c r="J1477" s="154" t="str" cm="1">
        <f t="array" ref="J1477">getcomment(I1477)</f>
        <v/>
      </c>
      <c r="K1477" s="89">
        <f t="shared" si="670"/>
        <v>1440</v>
      </c>
      <c r="L1477" s="169" t="str" cm="1">
        <f t="array" ref="L1477">getcomment(K1477)</f>
        <v/>
      </c>
    </row>
    <row r="1478" spans="1:12" x14ac:dyDescent="0.25">
      <c r="A1478" s="4">
        <v>45451</v>
      </c>
      <c r="B1478" s="5" t="str">
        <f t="shared" si="662"/>
        <v>S24 - 2024</v>
      </c>
      <c r="C1478" s="5">
        <f t="shared" ref="C1478:C1486" si="671">MONTH(A1478)</f>
        <v>6</v>
      </c>
      <c r="D1478" s="5" t="str">
        <f t="shared" si="669"/>
        <v>T2 - 2024</v>
      </c>
      <c r="E1478" s="5">
        <f t="shared" ref="E1478:E1486" si="672">YEAR(A1478)</f>
        <v>2024</v>
      </c>
      <c r="F1478" s="14" t="s">
        <v>2</v>
      </c>
      <c r="G1478" s="79">
        <v>80</v>
      </c>
      <c r="H1478" s="141" t="str" cm="1">
        <f t="array" ref="H1478">getcomment(G1478)</f>
        <v/>
      </c>
      <c r="I1478" s="82">
        <v>80</v>
      </c>
      <c r="J1478" s="148" t="str" cm="1">
        <f t="array" ref="J1478">getcomment(I1478)</f>
        <v/>
      </c>
      <c r="K1478" s="85">
        <v>80</v>
      </c>
      <c r="L1478" s="163" t="str" cm="1">
        <f t="array" ref="L1478">getcomment(K1478)</f>
        <v/>
      </c>
    </row>
    <row r="1479" spans="1:12" x14ac:dyDescent="0.25">
      <c r="A1479" s="6">
        <v>45451</v>
      </c>
      <c r="B1479" s="7" t="str">
        <f t="shared" si="662"/>
        <v>S24 - 2024</v>
      </c>
      <c r="C1479" s="7">
        <f t="shared" si="671"/>
        <v>6</v>
      </c>
      <c r="D1479" s="7" t="str">
        <f t="shared" si="669"/>
        <v>T2 - 2024</v>
      </c>
      <c r="E1479" s="7">
        <f t="shared" si="672"/>
        <v>2024</v>
      </c>
      <c r="F1479" s="19" t="s">
        <v>3</v>
      </c>
      <c r="G1479" s="74">
        <v>289</v>
      </c>
      <c r="H1479" s="142" t="str" cm="1">
        <f t="array" ref="H1479">getcomment(G1479)</f>
        <v/>
      </c>
      <c r="I1479" s="75">
        <v>170</v>
      </c>
      <c r="J1479" s="149" t="str" cm="1">
        <f t="array" ref="J1479">getcomment(I1479)</f>
        <v/>
      </c>
      <c r="K1479" s="86">
        <v>42</v>
      </c>
      <c r="L1479" s="164" t="str" cm="1">
        <f t="array" ref="L1479">getcomment(K1479)</f>
        <v/>
      </c>
    </row>
    <row r="1480" spans="1:12" x14ac:dyDescent="0.25">
      <c r="A1480" s="6">
        <v>45451</v>
      </c>
      <c r="B1480" s="7" t="str">
        <f t="shared" si="662"/>
        <v>S24 - 2024</v>
      </c>
      <c r="C1480" s="7">
        <f t="shared" si="671"/>
        <v>6</v>
      </c>
      <c r="D1480" s="7" t="str">
        <f t="shared" si="669"/>
        <v>T2 - 2024</v>
      </c>
      <c r="E1480" s="7">
        <f t="shared" si="672"/>
        <v>2024</v>
      </c>
      <c r="F1480" s="128" t="s">
        <v>7</v>
      </c>
      <c r="G1480" s="130"/>
      <c r="H1480" s="143" t="str" cm="1">
        <f t="array" ref="H1480">getcomment(G1480)</f>
        <v/>
      </c>
      <c r="I1480" s="131"/>
      <c r="J1480" s="150" t="str" cm="1">
        <f t="array" ref="J1480">getcomment(I1480)</f>
        <v/>
      </c>
      <c r="K1480" s="132"/>
      <c r="L1480" s="165" t="str" cm="1">
        <f t="array" ref="L1480">getcomment(K1480)</f>
        <v/>
      </c>
    </row>
    <row r="1481" spans="1:12" x14ac:dyDescent="0.25">
      <c r="A1481" s="6">
        <v>45451</v>
      </c>
      <c r="B1481" s="7" t="str">
        <f t="shared" si="662"/>
        <v>S24 - 2024</v>
      </c>
      <c r="C1481" s="7">
        <f t="shared" si="671"/>
        <v>6</v>
      </c>
      <c r="D1481" s="7" t="str">
        <f t="shared" si="669"/>
        <v>T2 - 2024</v>
      </c>
      <c r="E1481" s="7">
        <f t="shared" si="672"/>
        <v>2024</v>
      </c>
      <c r="F1481" s="129" t="s">
        <v>8</v>
      </c>
      <c r="G1481" s="133"/>
      <c r="H1481" s="144" t="str" cm="1">
        <f t="array" ref="H1481">getcomment(G1481)</f>
        <v/>
      </c>
      <c r="I1481" s="134"/>
      <c r="J1481" s="151" t="str" cm="1">
        <f t="array" ref="J1481">getcomment(I1481)</f>
        <v/>
      </c>
      <c r="K1481" s="135">
        <v>15</v>
      </c>
      <c r="L1481" s="166" t="str" cm="1">
        <f t="array" ref="L1481">getcomment(K1481)</f>
        <v>15' : Manque personnel</v>
      </c>
    </row>
    <row r="1482" spans="1:12" x14ac:dyDescent="0.25">
      <c r="A1482" s="6">
        <v>45451</v>
      </c>
      <c r="B1482" s="7" t="str">
        <f t="shared" si="662"/>
        <v>S24 - 2024</v>
      </c>
      <c r="C1482" s="7">
        <f t="shared" si="671"/>
        <v>6</v>
      </c>
      <c r="D1482" s="7" t="str">
        <f t="shared" si="669"/>
        <v>T2 - 2024</v>
      </c>
      <c r="E1482" s="7">
        <f t="shared" si="672"/>
        <v>2024</v>
      </c>
      <c r="F1482" s="21" t="s">
        <v>4</v>
      </c>
      <c r="G1482" s="76"/>
      <c r="H1482" s="145" t="str" cm="1">
        <f t="array" ref="H1482">getcomment(G1482)</f>
        <v/>
      </c>
      <c r="I1482" s="77"/>
      <c r="J1482" s="152" t="str" cm="1">
        <f t="array" ref="J1482">getcomment(I1482)</f>
        <v/>
      </c>
      <c r="K1482" s="87"/>
      <c r="L1482" s="167" t="str" cm="1">
        <f t="array" ref="L1482">getcomment(K1482)</f>
        <v/>
      </c>
    </row>
    <row r="1483" spans="1:12" x14ac:dyDescent="0.25">
      <c r="A1483" s="6">
        <v>45451</v>
      </c>
      <c r="B1483" s="7" t="str">
        <f t="shared" si="662"/>
        <v>S24 - 2024</v>
      </c>
      <c r="C1483" s="7">
        <f t="shared" si="671"/>
        <v>6</v>
      </c>
      <c r="D1483" s="7" t="str">
        <f t="shared" si="669"/>
        <v>T2 - 2024</v>
      </c>
      <c r="E1483" s="7">
        <f t="shared" si="672"/>
        <v>2024</v>
      </c>
      <c r="F1483" s="8" t="s">
        <v>5</v>
      </c>
      <c r="G1483" s="72"/>
      <c r="H1483" s="146" t="str" cm="1">
        <f t="array" ref="H1483">getcomment(G1483)</f>
        <v/>
      </c>
      <c r="I1483" s="73">
        <v>150</v>
      </c>
      <c r="J1483" s="153" t="str" cm="1">
        <f t="array" ref="J1483">getcomment(I1483)</f>
        <v>150' : KH Segt 4 F4 (1112 kT)</v>
      </c>
      <c r="K1483" s="88"/>
      <c r="L1483" s="168" t="str" cm="1">
        <f t="array" ref="L1483">getcomment(K1483)</f>
        <v/>
      </c>
    </row>
    <row r="1484" spans="1:12" x14ac:dyDescent="0.25">
      <c r="A1484" s="6">
        <v>45451</v>
      </c>
      <c r="B1484" s="7" t="str">
        <f t="shared" si="662"/>
        <v>S24 - 2024</v>
      </c>
      <c r="C1484" s="7">
        <f t="shared" si="671"/>
        <v>6</v>
      </c>
      <c r="D1484" s="7" t="str">
        <f t="shared" si="669"/>
        <v>T2 - 2024</v>
      </c>
      <c r="E1484" s="7">
        <f t="shared" si="672"/>
        <v>2024</v>
      </c>
      <c r="F1484" s="8" t="s">
        <v>6</v>
      </c>
      <c r="G1484" s="72">
        <v>240</v>
      </c>
      <c r="H1484" s="146" t="str" cm="1">
        <f t="array" ref="H1484">getcomment(G1484)</f>
        <v/>
      </c>
      <c r="I1484" s="73">
        <v>240</v>
      </c>
      <c r="J1484" s="153" t="str" cm="1">
        <f t="array" ref="J1484">getcomment(I1484)</f>
        <v/>
      </c>
      <c r="K1484" s="88">
        <v>180</v>
      </c>
      <c r="L1484" s="168" t="str" cm="1">
        <f t="array" ref="L1484">getcomment(K1484)</f>
        <v/>
      </c>
    </row>
    <row r="1485" spans="1:12" x14ac:dyDescent="0.25">
      <c r="A1485" s="6">
        <v>45451</v>
      </c>
      <c r="B1485" s="7" t="str">
        <f t="shared" si="662"/>
        <v>S24 - 2024</v>
      </c>
      <c r="C1485" s="7">
        <f t="shared" si="671"/>
        <v>6</v>
      </c>
      <c r="D1485" s="7" t="str">
        <f t="shared" si="669"/>
        <v>T2 - 2024</v>
      </c>
      <c r="E1485" s="7">
        <f t="shared" si="672"/>
        <v>2024</v>
      </c>
      <c r="F1485" s="8" t="s">
        <v>1</v>
      </c>
      <c r="G1485" s="72">
        <v>831</v>
      </c>
      <c r="H1485" s="146" t="str" cm="1">
        <f t="array" ref="H1485">getcomment(G1485)</f>
        <v/>
      </c>
      <c r="I1485" s="73">
        <v>800</v>
      </c>
      <c r="J1485" s="153" t="str" cm="1">
        <f t="array" ref="J1485">getcomment(I1485)</f>
        <v/>
      </c>
      <c r="K1485" s="88">
        <v>1123</v>
      </c>
      <c r="L1485" s="168" t="str" cm="1">
        <f t="array" ref="L1485">getcomment(K1485)</f>
        <v/>
      </c>
    </row>
    <row r="1486" spans="1:12" x14ac:dyDescent="0.25">
      <c r="A1486" s="9">
        <v>45451</v>
      </c>
      <c r="B1486" s="10" t="str">
        <f t="shared" si="662"/>
        <v>S24 - 2024</v>
      </c>
      <c r="C1486" s="10">
        <f t="shared" si="671"/>
        <v>6</v>
      </c>
      <c r="D1486" s="10" t="str">
        <f t="shared" si="669"/>
        <v>T2 - 2024</v>
      </c>
      <c r="E1486" s="10">
        <f t="shared" si="672"/>
        <v>2024</v>
      </c>
      <c r="F1486" s="11" t="s">
        <v>14</v>
      </c>
      <c r="G1486" s="80">
        <f>SUM(G1478:G1485)</f>
        <v>1440</v>
      </c>
      <c r="H1486" s="147" t="str" cm="1">
        <f t="array" ref="H1486">getcomment(G1486)</f>
        <v/>
      </c>
      <c r="I1486" s="83">
        <f t="shared" ref="I1486:K1486" si="673">SUM(I1478:I1485)</f>
        <v>1440</v>
      </c>
      <c r="J1486" s="154" t="str" cm="1">
        <f t="array" ref="J1486">getcomment(I1486)</f>
        <v/>
      </c>
      <c r="K1486" s="89">
        <f t="shared" si="673"/>
        <v>1440</v>
      </c>
      <c r="L1486" s="169" t="str" cm="1">
        <f t="array" ref="L1486">getcomment(K1486)</f>
        <v/>
      </c>
    </row>
    <row r="1487" spans="1:12" x14ac:dyDescent="0.25">
      <c r="A1487" s="4">
        <v>45452</v>
      </c>
      <c r="B1487" s="5" t="str">
        <f t="shared" si="662"/>
        <v>S24 - 2024</v>
      </c>
      <c r="C1487" s="5">
        <f t="shared" ref="C1487:C1495" si="674">MONTH(A1487)</f>
        <v>6</v>
      </c>
      <c r="D1487" s="5" t="str">
        <f t="shared" si="669"/>
        <v>T2 - 2024</v>
      </c>
      <c r="E1487" s="5">
        <f t="shared" ref="E1487:E1495" si="675">YEAR(A1487)</f>
        <v>2024</v>
      </c>
      <c r="F1487" s="14" t="s">
        <v>2</v>
      </c>
      <c r="G1487" s="79">
        <f>120+10</f>
        <v>130</v>
      </c>
      <c r="H1487" s="141" t="str" cm="1">
        <f t="array" ref="H1487">getcomment(G1487)</f>
        <v/>
      </c>
      <c r="I1487" s="82">
        <f>160+30</f>
        <v>190</v>
      </c>
      <c r="J1487" s="148" t="str" cm="1">
        <f t="array" ref="J1487">getcomment(I1487)</f>
        <v/>
      </c>
      <c r="K1487" s="85">
        <f>157+15</f>
        <v>172</v>
      </c>
      <c r="L1487" s="155" t="str" cm="1">
        <f t="array" ref="L1487">getcomment(K1487)</f>
        <v/>
      </c>
    </row>
    <row r="1488" spans="1:12" x14ac:dyDescent="0.25">
      <c r="A1488" s="6">
        <v>45452</v>
      </c>
      <c r="B1488" s="7" t="str">
        <f t="shared" si="662"/>
        <v>S24 - 2024</v>
      </c>
      <c r="C1488" s="7">
        <f t="shared" si="674"/>
        <v>6</v>
      </c>
      <c r="D1488" s="7" t="str">
        <f t="shared" si="669"/>
        <v>T2 - 2024</v>
      </c>
      <c r="E1488" s="7">
        <f t="shared" si="675"/>
        <v>2024</v>
      </c>
      <c r="F1488" s="19" t="s">
        <v>3</v>
      </c>
      <c r="G1488" s="74">
        <v>165</v>
      </c>
      <c r="H1488" s="142" t="str" cm="1">
        <f t="array" ref="H1488">getcomment(G1488)</f>
        <v/>
      </c>
      <c r="I1488" s="75">
        <v>149</v>
      </c>
      <c r="J1488" s="149" t="str" cm="1">
        <f t="array" ref="J1488">getcomment(I1488)</f>
        <v/>
      </c>
      <c r="K1488" s="86">
        <v>21</v>
      </c>
      <c r="L1488" s="156" t="str" cm="1">
        <f t="array" ref="L1488">getcomment(K1488)</f>
        <v/>
      </c>
    </row>
    <row r="1489" spans="1:12" x14ac:dyDescent="0.25">
      <c r="A1489" s="6">
        <v>45452</v>
      </c>
      <c r="B1489" s="7" t="str">
        <f t="shared" si="662"/>
        <v>S24 - 2024</v>
      </c>
      <c r="C1489" s="7">
        <f t="shared" si="674"/>
        <v>6</v>
      </c>
      <c r="D1489" s="7" t="str">
        <f t="shared" si="669"/>
        <v>T2 - 2024</v>
      </c>
      <c r="E1489" s="7">
        <f t="shared" si="675"/>
        <v>2024</v>
      </c>
      <c r="F1489" s="128" t="s">
        <v>7</v>
      </c>
      <c r="G1489" s="130"/>
      <c r="H1489" s="143" t="str" cm="1">
        <f t="array" ref="H1489">getcomment(G1489)</f>
        <v/>
      </c>
      <c r="I1489" s="131">
        <f>298+30</f>
        <v>328</v>
      </c>
      <c r="J1489" s="150" t="str" cm="1">
        <f t="array" ref="J1489">getcomment(I1489)</f>
        <v>328' : KH MALV F3 (Cuivre apparent - 30 coulées)</v>
      </c>
      <c r="K1489" s="132"/>
      <c r="L1489" s="157" t="str" cm="1">
        <f t="array" ref="L1489">getcomment(K1489)</f>
        <v/>
      </c>
    </row>
    <row r="1490" spans="1:12" x14ac:dyDescent="0.25">
      <c r="A1490" s="6">
        <v>45452</v>
      </c>
      <c r="B1490" s="7" t="str">
        <f t="shared" si="662"/>
        <v>S24 - 2024</v>
      </c>
      <c r="C1490" s="7">
        <f t="shared" si="674"/>
        <v>6</v>
      </c>
      <c r="D1490" s="7" t="str">
        <f t="shared" si="669"/>
        <v>T2 - 2024</v>
      </c>
      <c r="E1490" s="7">
        <f t="shared" si="675"/>
        <v>2024</v>
      </c>
      <c r="F1490" s="129" t="s">
        <v>8</v>
      </c>
      <c r="G1490" s="133"/>
      <c r="H1490" s="144" t="str" cm="1">
        <f t="array" ref="H1490">getcomment(G1490)</f>
        <v/>
      </c>
      <c r="I1490" s="134"/>
      <c r="J1490" s="151" t="str" cm="1">
        <f t="array" ref="J1490">getcomment(I1490)</f>
        <v/>
      </c>
      <c r="K1490" s="135"/>
      <c r="L1490" s="158" t="str" cm="1">
        <f t="array" ref="L1490">getcomment(K1490)</f>
        <v/>
      </c>
    </row>
    <row r="1491" spans="1:12" x14ac:dyDescent="0.25">
      <c r="A1491" s="6">
        <v>45452</v>
      </c>
      <c r="B1491" s="7" t="str">
        <f t="shared" si="662"/>
        <v>S24 - 2024</v>
      </c>
      <c r="C1491" s="7">
        <f t="shared" si="674"/>
        <v>6</v>
      </c>
      <c r="D1491" s="7" t="str">
        <f t="shared" si="669"/>
        <v>T2 - 2024</v>
      </c>
      <c r="E1491" s="7">
        <f t="shared" si="675"/>
        <v>2024</v>
      </c>
      <c r="F1491" s="21" t="s">
        <v>4</v>
      </c>
      <c r="G1491" s="76"/>
      <c r="H1491" s="145" t="str" cm="1">
        <f t="array" ref="H1491">getcomment(G1491)</f>
        <v/>
      </c>
      <c r="I1491" s="77"/>
      <c r="J1491" s="152" t="str" cm="1">
        <f t="array" ref="J1491">getcomment(I1491)</f>
        <v/>
      </c>
      <c r="K1491" s="87"/>
      <c r="L1491" s="159" t="str" cm="1">
        <f t="array" ref="L1491">getcomment(K1491)</f>
        <v/>
      </c>
    </row>
    <row r="1492" spans="1:12" x14ac:dyDescent="0.25">
      <c r="A1492" s="6">
        <v>45452</v>
      </c>
      <c r="B1492" s="7" t="str">
        <f t="shared" si="662"/>
        <v>S24 - 2024</v>
      </c>
      <c r="C1492" s="7">
        <f t="shared" si="674"/>
        <v>6</v>
      </c>
      <c r="D1492" s="7" t="str">
        <f t="shared" si="669"/>
        <v>T2 - 2024</v>
      </c>
      <c r="E1492" s="7">
        <f t="shared" si="675"/>
        <v>2024</v>
      </c>
      <c r="F1492" s="8" t="s">
        <v>5</v>
      </c>
      <c r="G1492" s="72">
        <v>275</v>
      </c>
      <c r="H1492" s="146" t="str" cm="1">
        <f t="array" ref="H1492">getcomment(G1492)</f>
        <v/>
      </c>
      <c r="I1492" s="73"/>
      <c r="J1492" s="153" t="str" cm="1">
        <f t="array" ref="J1492">getcomment(I1492)</f>
        <v/>
      </c>
      <c r="K1492" s="88"/>
      <c r="L1492" s="160" t="str" cm="1">
        <f t="array" ref="L1492">getcomment(K1492)</f>
        <v/>
      </c>
    </row>
    <row r="1493" spans="1:12" x14ac:dyDescent="0.25">
      <c r="A1493" s="6">
        <v>45452</v>
      </c>
      <c r="B1493" s="7" t="str">
        <f t="shared" si="662"/>
        <v>S24 - 2024</v>
      </c>
      <c r="C1493" s="7">
        <f t="shared" si="674"/>
        <v>6</v>
      </c>
      <c r="D1493" s="7" t="str">
        <f t="shared" si="669"/>
        <v>T2 - 2024</v>
      </c>
      <c r="E1493" s="7">
        <f t="shared" si="675"/>
        <v>2024</v>
      </c>
      <c r="F1493" s="8" t="s">
        <v>6</v>
      </c>
      <c r="G1493" s="72"/>
      <c r="H1493" s="146" t="str" cm="1">
        <f t="array" ref="H1493">getcomment(G1493)</f>
        <v/>
      </c>
      <c r="I1493" s="73">
        <v>60</v>
      </c>
      <c r="J1493" s="153" t="str" cm="1">
        <f t="array" ref="J1493">getcomment(I1493)</f>
        <v/>
      </c>
      <c r="K1493" s="88">
        <v>240</v>
      </c>
      <c r="L1493" s="160" t="str" cm="1">
        <f t="array" ref="L1493">getcomment(K1493)</f>
        <v/>
      </c>
    </row>
    <row r="1494" spans="1:12" x14ac:dyDescent="0.25">
      <c r="A1494" s="6">
        <v>45452</v>
      </c>
      <c r="B1494" s="7" t="str">
        <f t="shared" si="662"/>
        <v>S24 - 2024</v>
      </c>
      <c r="C1494" s="7">
        <f t="shared" si="674"/>
        <v>6</v>
      </c>
      <c r="D1494" s="7" t="str">
        <f t="shared" si="669"/>
        <v>T2 - 2024</v>
      </c>
      <c r="E1494" s="7">
        <f t="shared" si="675"/>
        <v>2024</v>
      </c>
      <c r="F1494" s="8" t="s">
        <v>1</v>
      </c>
      <c r="G1494" s="72">
        <v>870</v>
      </c>
      <c r="H1494" s="146" t="str" cm="1">
        <f t="array" ref="H1494">getcomment(G1494)</f>
        <v/>
      </c>
      <c r="I1494" s="73">
        <v>713</v>
      </c>
      <c r="J1494" s="153" t="str" cm="1">
        <f t="array" ref="J1494">getcomment(I1494)</f>
        <v/>
      </c>
      <c r="K1494" s="88">
        <v>1007</v>
      </c>
      <c r="L1494" s="160" t="str" cm="1">
        <f t="array" ref="L1494">getcomment(K1494)</f>
        <v/>
      </c>
    </row>
    <row r="1495" spans="1:12" x14ac:dyDescent="0.25">
      <c r="A1495" s="9">
        <v>45452</v>
      </c>
      <c r="B1495" s="10" t="str">
        <f t="shared" si="662"/>
        <v>S24 - 2024</v>
      </c>
      <c r="C1495" s="10">
        <f t="shared" si="674"/>
        <v>6</v>
      </c>
      <c r="D1495" s="10" t="str">
        <f t="shared" si="669"/>
        <v>T2 - 2024</v>
      </c>
      <c r="E1495" s="10">
        <f t="shared" si="675"/>
        <v>2024</v>
      </c>
      <c r="F1495" s="11" t="s">
        <v>14</v>
      </c>
      <c r="G1495" s="80">
        <f>SUM(G1487:G1494)</f>
        <v>1440</v>
      </c>
      <c r="H1495" s="147" t="str" cm="1">
        <f t="array" ref="H1495">getcomment(G1495)</f>
        <v/>
      </c>
      <c r="I1495" s="83">
        <f t="shared" ref="I1495:K1495" si="676">SUM(I1487:I1494)</f>
        <v>1440</v>
      </c>
      <c r="J1495" s="154" t="str" cm="1">
        <f t="array" ref="J1495">getcomment(I1495)</f>
        <v/>
      </c>
      <c r="K1495" s="89">
        <f t="shared" si="676"/>
        <v>1440</v>
      </c>
      <c r="L1495" s="162" t="str" cm="1">
        <f t="array" ref="L1495">getcomment(K1495)</f>
        <v/>
      </c>
    </row>
    <row r="1496" spans="1:12" x14ac:dyDescent="0.25">
      <c r="A1496" s="4">
        <v>45453</v>
      </c>
      <c r="B1496" s="5" t="str">
        <f t="shared" si="662"/>
        <v>S24 - 2024</v>
      </c>
      <c r="C1496" s="5">
        <f t="shared" ref="C1496:C1504" si="677">MONTH(A1496)</f>
        <v>6</v>
      </c>
      <c r="D1496" s="5" t="str">
        <f t="shared" si="669"/>
        <v>T2 - 2024</v>
      </c>
      <c r="E1496" s="5">
        <f t="shared" ref="E1496:E1504" si="678">YEAR(A1496)</f>
        <v>2024</v>
      </c>
      <c r="F1496" s="14" t="s">
        <v>2</v>
      </c>
      <c r="G1496" s="79"/>
      <c r="H1496" s="141" t="str" cm="1">
        <f t="array" ref="H1496">getcomment(G1496)</f>
        <v/>
      </c>
      <c r="I1496" s="82">
        <f>120+34</f>
        <v>154</v>
      </c>
      <c r="J1496" s="148" t="str" cm="1">
        <f t="array" ref="J1496">getcomment(I1496)</f>
        <v/>
      </c>
      <c r="K1496" s="85">
        <f>83+17+11</f>
        <v>111</v>
      </c>
      <c r="L1496" s="155" t="str" cm="1">
        <f t="array" ref="L1496">getcomment(K1496)</f>
        <v/>
      </c>
    </row>
    <row r="1497" spans="1:12" x14ac:dyDescent="0.25">
      <c r="A1497" s="6">
        <v>45453</v>
      </c>
      <c r="B1497" s="7" t="str">
        <f t="shared" si="662"/>
        <v>S24 - 2024</v>
      </c>
      <c r="C1497" s="7">
        <f t="shared" si="677"/>
        <v>6</v>
      </c>
      <c r="D1497" s="7" t="str">
        <f t="shared" si="669"/>
        <v>T2 - 2024</v>
      </c>
      <c r="E1497" s="7">
        <f t="shared" si="678"/>
        <v>2024</v>
      </c>
      <c r="F1497" s="19" t="s">
        <v>3</v>
      </c>
      <c r="G1497" s="74">
        <v>960</v>
      </c>
      <c r="H1497" s="142" t="str" cm="1">
        <f t="array" ref="H1497">getcomment(G1497)</f>
        <v/>
      </c>
      <c r="I1497" s="75">
        <v>176</v>
      </c>
      <c r="J1497" s="149" t="str" cm="1">
        <f t="array" ref="J1497">getcomment(I1497)</f>
        <v/>
      </c>
      <c r="K1497" s="86">
        <v>231</v>
      </c>
      <c r="L1497" s="156" t="str" cm="1">
        <f t="array" ref="L1497">getcomment(K1497)</f>
        <v/>
      </c>
    </row>
    <row r="1498" spans="1:12" x14ac:dyDescent="0.25">
      <c r="A1498" s="6">
        <v>45453</v>
      </c>
      <c r="B1498" s="7" t="str">
        <f t="shared" si="662"/>
        <v>S24 - 2024</v>
      </c>
      <c r="C1498" s="7">
        <f t="shared" si="677"/>
        <v>6</v>
      </c>
      <c r="D1498" s="7" t="str">
        <f t="shared" si="669"/>
        <v>T2 - 2024</v>
      </c>
      <c r="E1498" s="7">
        <f t="shared" si="678"/>
        <v>2024</v>
      </c>
      <c r="F1498" s="128" t="s">
        <v>7</v>
      </c>
      <c r="G1498" s="130"/>
      <c r="H1498" s="143" t="str" cm="1">
        <f t="array" ref="H1498">getcomment(G1498)</f>
        <v/>
      </c>
      <c r="I1498" s="131"/>
      <c r="J1498" s="150" t="str" cm="1">
        <f t="array" ref="J1498">getcomment(I1498)</f>
        <v/>
      </c>
      <c r="K1498" s="132"/>
      <c r="L1498" s="157" t="str" cm="1">
        <f t="array" ref="L1498">getcomment(K1498)</f>
        <v/>
      </c>
    </row>
    <row r="1499" spans="1:12" x14ac:dyDescent="0.25">
      <c r="A1499" s="6">
        <v>45453</v>
      </c>
      <c r="B1499" s="7" t="str">
        <f t="shared" si="662"/>
        <v>S24 - 2024</v>
      </c>
      <c r="C1499" s="7">
        <f t="shared" si="677"/>
        <v>6</v>
      </c>
      <c r="D1499" s="7" t="str">
        <f t="shared" si="669"/>
        <v>T2 - 2024</v>
      </c>
      <c r="E1499" s="7">
        <f t="shared" si="678"/>
        <v>2024</v>
      </c>
      <c r="F1499" s="129" t="s">
        <v>8</v>
      </c>
      <c r="G1499" s="133"/>
      <c r="H1499" s="144" t="str" cm="1">
        <f t="array" ref="H1499">getcomment(G1499)</f>
        <v/>
      </c>
      <c r="I1499" s="134"/>
      <c r="J1499" s="151" t="str" cm="1">
        <f t="array" ref="J1499">getcomment(I1499)</f>
        <v/>
      </c>
      <c r="K1499" s="135"/>
      <c r="L1499" s="158" t="str" cm="1">
        <f t="array" ref="L1499">getcomment(K1499)</f>
        <v/>
      </c>
    </row>
    <row r="1500" spans="1:12" x14ac:dyDescent="0.25">
      <c r="A1500" s="6">
        <v>45453</v>
      </c>
      <c r="B1500" s="7" t="str">
        <f t="shared" si="662"/>
        <v>S24 - 2024</v>
      </c>
      <c r="C1500" s="7">
        <f t="shared" si="677"/>
        <v>6</v>
      </c>
      <c r="D1500" s="7" t="str">
        <f t="shared" si="669"/>
        <v>T2 - 2024</v>
      </c>
      <c r="E1500" s="7">
        <f t="shared" si="678"/>
        <v>2024</v>
      </c>
      <c r="F1500" s="21" t="s">
        <v>4</v>
      </c>
      <c r="G1500" s="76"/>
      <c r="H1500" s="145" t="str" cm="1">
        <f t="array" ref="H1500">getcomment(G1500)</f>
        <v/>
      </c>
      <c r="I1500" s="77"/>
      <c r="J1500" s="152" t="str" cm="1">
        <f t="array" ref="J1500">getcomment(I1500)</f>
        <v/>
      </c>
      <c r="K1500" s="87"/>
      <c r="L1500" s="159" t="str" cm="1">
        <f t="array" ref="L1500">getcomment(K1500)</f>
        <v/>
      </c>
    </row>
    <row r="1501" spans="1:12" x14ac:dyDescent="0.25">
      <c r="A1501" s="6">
        <v>45453</v>
      </c>
      <c r="B1501" s="7" t="str">
        <f t="shared" si="662"/>
        <v>S24 - 2024</v>
      </c>
      <c r="C1501" s="7">
        <f t="shared" si="677"/>
        <v>6</v>
      </c>
      <c r="D1501" s="7" t="str">
        <f t="shared" si="669"/>
        <v>T2 - 2024</v>
      </c>
      <c r="E1501" s="7">
        <f t="shared" si="678"/>
        <v>2024</v>
      </c>
      <c r="F1501" s="8" t="s">
        <v>5</v>
      </c>
      <c r="G1501" s="72"/>
      <c r="H1501" s="146" t="str" cm="1">
        <f t="array" ref="H1501">getcomment(G1501)</f>
        <v/>
      </c>
      <c r="I1501" s="73"/>
      <c r="J1501" s="153" t="str" cm="1">
        <f t="array" ref="J1501">getcomment(I1501)</f>
        <v/>
      </c>
      <c r="K1501" s="88"/>
      <c r="L1501" s="160" t="str" cm="1">
        <f t="array" ref="L1501">getcomment(K1501)</f>
        <v/>
      </c>
    </row>
    <row r="1502" spans="1:12" x14ac:dyDescent="0.25">
      <c r="A1502" s="6">
        <v>45453</v>
      </c>
      <c r="B1502" s="7" t="str">
        <f t="shared" si="662"/>
        <v>S24 - 2024</v>
      </c>
      <c r="C1502" s="7">
        <f t="shared" si="677"/>
        <v>6</v>
      </c>
      <c r="D1502" s="7" t="str">
        <f t="shared" si="669"/>
        <v>T2 - 2024</v>
      </c>
      <c r="E1502" s="7">
        <f t="shared" si="678"/>
        <v>2024</v>
      </c>
      <c r="F1502" s="8" t="s">
        <v>6</v>
      </c>
      <c r="G1502" s="72">
        <v>480</v>
      </c>
      <c r="H1502" s="146" t="str" cm="1">
        <f t="array" ref="H1502">getcomment(G1502)</f>
        <v/>
      </c>
      <c r="I1502" s="73"/>
      <c r="J1502" s="153" t="str" cm="1">
        <f t="array" ref="J1502">getcomment(I1502)</f>
        <v/>
      </c>
      <c r="K1502" s="88"/>
      <c r="L1502" s="160" t="str" cm="1">
        <f t="array" ref="L1502">getcomment(K1502)</f>
        <v/>
      </c>
    </row>
    <row r="1503" spans="1:12" x14ac:dyDescent="0.25">
      <c r="A1503" s="6">
        <v>45453</v>
      </c>
      <c r="B1503" s="7" t="str">
        <f t="shared" si="662"/>
        <v>S24 - 2024</v>
      </c>
      <c r="C1503" s="7">
        <f t="shared" si="677"/>
        <v>6</v>
      </c>
      <c r="D1503" s="7" t="str">
        <f t="shared" si="669"/>
        <v>T2 - 2024</v>
      </c>
      <c r="E1503" s="7">
        <f t="shared" si="678"/>
        <v>2024</v>
      </c>
      <c r="F1503" s="8" t="s">
        <v>1</v>
      </c>
      <c r="G1503" s="72"/>
      <c r="H1503" s="146" t="str" cm="1">
        <f t="array" ref="H1503">getcomment(G1503)</f>
        <v/>
      </c>
      <c r="I1503" s="73">
        <v>1110</v>
      </c>
      <c r="J1503" s="153" t="str" cm="1">
        <f t="array" ref="J1503">getcomment(I1503)</f>
        <v/>
      </c>
      <c r="K1503" s="88">
        <v>1098</v>
      </c>
      <c r="L1503" s="160" t="str" cm="1">
        <f t="array" ref="L1503">getcomment(K1503)</f>
        <v/>
      </c>
    </row>
    <row r="1504" spans="1:12" x14ac:dyDescent="0.25">
      <c r="A1504" s="9">
        <v>45453</v>
      </c>
      <c r="B1504" s="10" t="str">
        <f t="shared" si="662"/>
        <v>S24 - 2024</v>
      </c>
      <c r="C1504" s="10">
        <f t="shared" si="677"/>
        <v>6</v>
      </c>
      <c r="D1504" s="10" t="str">
        <f t="shared" si="669"/>
        <v>T2 - 2024</v>
      </c>
      <c r="E1504" s="10">
        <f t="shared" si="678"/>
        <v>2024</v>
      </c>
      <c r="F1504" s="11" t="s">
        <v>14</v>
      </c>
      <c r="G1504" s="80">
        <f>SUM(G1496:G1503)</f>
        <v>1440</v>
      </c>
      <c r="H1504" s="147" t="str" cm="1">
        <f t="array" ref="H1504">getcomment(G1504)</f>
        <v/>
      </c>
      <c r="I1504" s="83">
        <f t="shared" ref="I1504:K1504" si="679">SUM(I1496:I1503)</f>
        <v>1440</v>
      </c>
      <c r="J1504" s="154" t="str" cm="1">
        <f t="array" ref="J1504">getcomment(I1504)</f>
        <v/>
      </c>
      <c r="K1504" s="89">
        <f t="shared" si="679"/>
        <v>1440</v>
      </c>
      <c r="L1504" s="162" t="str" cm="1">
        <f t="array" ref="L1504">getcomment(K1504)</f>
        <v/>
      </c>
    </row>
    <row r="1505" spans="1:12" x14ac:dyDescent="0.25">
      <c r="A1505" s="4">
        <v>45454</v>
      </c>
      <c r="B1505" s="5" t="str">
        <f t="shared" si="662"/>
        <v>S24 - 2024</v>
      </c>
      <c r="C1505" s="5">
        <f t="shared" ref="C1505:C1513" si="680">MONTH(A1505)</f>
        <v>6</v>
      </c>
      <c r="D1505" s="5" t="str">
        <f t="shared" si="669"/>
        <v>T2 - 2024</v>
      </c>
      <c r="E1505" s="5">
        <f t="shared" ref="E1505:E1513" si="681">YEAR(A1505)</f>
        <v>2024</v>
      </c>
      <c r="F1505" s="14" t="s">
        <v>2</v>
      </c>
      <c r="G1505" s="79"/>
      <c r="H1505" s="141" t="str" cm="1">
        <f t="array" ref="H1505">getcomment(G1505)</f>
        <v/>
      </c>
      <c r="I1505" s="82">
        <v>80</v>
      </c>
      <c r="J1505" s="148" t="str" cm="1">
        <f t="array" ref="J1505">getcomment(I1505)</f>
        <v/>
      </c>
      <c r="K1505" s="85">
        <f>80+22</f>
        <v>102</v>
      </c>
      <c r="L1505" s="155" t="str" cm="1">
        <f t="array" ref="L1505">getcomment(K1505)</f>
        <v/>
      </c>
    </row>
    <row r="1506" spans="1:12" x14ac:dyDescent="0.25">
      <c r="A1506" s="6">
        <v>45454</v>
      </c>
      <c r="B1506" s="7" t="str">
        <f t="shared" si="662"/>
        <v>S24 - 2024</v>
      </c>
      <c r="C1506" s="7">
        <f t="shared" si="680"/>
        <v>6</v>
      </c>
      <c r="D1506" s="7" t="str">
        <f t="shared" si="669"/>
        <v>T2 - 2024</v>
      </c>
      <c r="E1506" s="7">
        <f t="shared" si="681"/>
        <v>2024</v>
      </c>
      <c r="F1506" s="19" t="s">
        <v>3</v>
      </c>
      <c r="G1506" s="74">
        <v>1200</v>
      </c>
      <c r="H1506" s="142" t="str" cm="1">
        <f t="array" ref="H1506">getcomment(G1506)</f>
        <v/>
      </c>
      <c r="I1506" s="75">
        <v>66</v>
      </c>
      <c r="J1506" s="149" t="str" cm="1">
        <f t="array" ref="J1506">getcomment(I1506)</f>
        <v/>
      </c>
      <c r="K1506" s="86">
        <v>261</v>
      </c>
      <c r="L1506" s="156" t="str" cm="1">
        <f t="array" ref="L1506">getcomment(K1506)</f>
        <v/>
      </c>
    </row>
    <row r="1507" spans="1:12" x14ac:dyDescent="0.25">
      <c r="A1507" s="6">
        <v>45454</v>
      </c>
      <c r="B1507" s="7" t="str">
        <f t="shared" si="662"/>
        <v>S24 - 2024</v>
      </c>
      <c r="C1507" s="7">
        <f t="shared" si="680"/>
        <v>6</v>
      </c>
      <c r="D1507" s="7" t="str">
        <f t="shared" si="669"/>
        <v>T2 - 2024</v>
      </c>
      <c r="E1507" s="7">
        <f t="shared" si="681"/>
        <v>2024</v>
      </c>
      <c r="F1507" s="128" t="s">
        <v>7</v>
      </c>
      <c r="G1507" s="130"/>
      <c r="H1507" s="143" t="str" cm="1">
        <f t="array" ref="H1507">getcomment(G1507)</f>
        <v/>
      </c>
      <c r="I1507" s="131"/>
      <c r="J1507" s="150" t="str" cm="1">
        <f t="array" ref="J1507">getcomment(I1507)</f>
        <v/>
      </c>
      <c r="K1507" s="132"/>
      <c r="L1507" s="157" t="str" cm="1">
        <f t="array" ref="L1507">getcomment(K1507)</f>
        <v/>
      </c>
    </row>
    <row r="1508" spans="1:12" x14ac:dyDescent="0.25">
      <c r="A1508" s="6">
        <v>45454</v>
      </c>
      <c r="B1508" s="7" t="str">
        <f t="shared" si="662"/>
        <v>S24 - 2024</v>
      </c>
      <c r="C1508" s="7">
        <f t="shared" si="680"/>
        <v>6</v>
      </c>
      <c r="D1508" s="7" t="str">
        <f t="shared" si="669"/>
        <v>T2 - 2024</v>
      </c>
      <c r="E1508" s="7">
        <f t="shared" si="681"/>
        <v>2024</v>
      </c>
      <c r="F1508" s="129" t="s">
        <v>8</v>
      </c>
      <c r="G1508" s="133"/>
      <c r="H1508" s="144" t="str" cm="1">
        <f t="array" ref="H1508">getcomment(G1508)</f>
        <v/>
      </c>
      <c r="I1508" s="134"/>
      <c r="J1508" s="151" t="str" cm="1">
        <f t="array" ref="J1508">getcomment(I1508)</f>
        <v/>
      </c>
      <c r="K1508" s="135"/>
      <c r="L1508" s="158" t="str" cm="1">
        <f t="array" ref="L1508">getcomment(K1508)</f>
        <v/>
      </c>
    </row>
    <row r="1509" spans="1:12" x14ac:dyDescent="0.25">
      <c r="A1509" s="6">
        <v>45454</v>
      </c>
      <c r="B1509" s="7" t="str">
        <f t="shared" si="662"/>
        <v>S24 - 2024</v>
      </c>
      <c r="C1509" s="7">
        <f t="shared" si="680"/>
        <v>6</v>
      </c>
      <c r="D1509" s="7" t="str">
        <f t="shared" si="669"/>
        <v>T2 - 2024</v>
      </c>
      <c r="E1509" s="7">
        <f t="shared" si="681"/>
        <v>2024</v>
      </c>
      <c r="F1509" s="21" t="s">
        <v>4</v>
      </c>
      <c r="G1509" s="76"/>
      <c r="H1509" s="145" t="str" cm="1">
        <f t="array" ref="H1509">getcomment(G1509)</f>
        <v/>
      </c>
      <c r="I1509" s="77"/>
      <c r="J1509" s="152" t="str" cm="1">
        <f t="array" ref="J1509">getcomment(I1509)</f>
        <v/>
      </c>
      <c r="K1509" s="87"/>
      <c r="L1509" s="159" t="str" cm="1">
        <f t="array" ref="L1509">getcomment(K1509)</f>
        <v/>
      </c>
    </row>
    <row r="1510" spans="1:12" x14ac:dyDescent="0.25">
      <c r="A1510" s="6">
        <v>45454</v>
      </c>
      <c r="B1510" s="7" t="str">
        <f t="shared" si="662"/>
        <v>S24 - 2024</v>
      </c>
      <c r="C1510" s="7">
        <f t="shared" si="680"/>
        <v>6</v>
      </c>
      <c r="D1510" s="7" t="str">
        <f t="shared" si="669"/>
        <v>T2 - 2024</v>
      </c>
      <c r="E1510" s="7">
        <f t="shared" si="681"/>
        <v>2024</v>
      </c>
      <c r="F1510" s="8" t="s">
        <v>5</v>
      </c>
      <c r="G1510" s="72">
        <v>240</v>
      </c>
      <c r="H1510" s="146" t="str" cm="1">
        <f t="array" ref="H1510">getcomment(G1510)</f>
        <v/>
      </c>
      <c r="I1510" s="73"/>
      <c r="J1510" s="153" t="str" cm="1">
        <f t="array" ref="J1510">getcomment(I1510)</f>
        <v/>
      </c>
      <c r="K1510" s="88"/>
      <c r="L1510" s="160" t="str" cm="1">
        <f t="array" ref="L1510">getcomment(K1510)</f>
        <v/>
      </c>
    </row>
    <row r="1511" spans="1:12" x14ac:dyDescent="0.25">
      <c r="A1511" s="6">
        <v>45454</v>
      </c>
      <c r="B1511" s="7" t="str">
        <f t="shared" si="662"/>
        <v>S24 - 2024</v>
      </c>
      <c r="C1511" s="7">
        <f t="shared" si="680"/>
        <v>6</v>
      </c>
      <c r="D1511" s="7" t="str">
        <f t="shared" si="669"/>
        <v>T2 - 2024</v>
      </c>
      <c r="E1511" s="7">
        <f t="shared" si="681"/>
        <v>2024</v>
      </c>
      <c r="F1511" s="8" t="s">
        <v>6</v>
      </c>
      <c r="G1511" s="72"/>
      <c r="H1511" s="146" t="str" cm="1">
        <f t="array" ref="H1511">getcomment(G1511)</f>
        <v/>
      </c>
      <c r="I1511" s="73">
        <v>420</v>
      </c>
      <c r="J1511" s="153" t="str" cm="1">
        <f t="array" ref="J1511">getcomment(I1511)</f>
        <v/>
      </c>
      <c r="K1511" s="88">
        <v>60</v>
      </c>
      <c r="L1511" s="160" t="str" cm="1">
        <f t="array" ref="L1511">getcomment(K1511)</f>
        <v/>
      </c>
    </row>
    <row r="1512" spans="1:12" x14ac:dyDescent="0.25">
      <c r="A1512" s="6">
        <v>45454</v>
      </c>
      <c r="B1512" s="7" t="str">
        <f t="shared" si="662"/>
        <v>S24 - 2024</v>
      </c>
      <c r="C1512" s="7">
        <f t="shared" si="680"/>
        <v>6</v>
      </c>
      <c r="D1512" s="7" t="str">
        <f t="shared" si="669"/>
        <v>T2 - 2024</v>
      </c>
      <c r="E1512" s="7">
        <f t="shared" si="681"/>
        <v>2024</v>
      </c>
      <c r="F1512" s="8" t="s">
        <v>1</v>
      </c>
      <c r="G1512" s="72"/>
      <c r="H1512" s="146" t="str" cm="1">
        <f t="array" ref="H1512">getcomment(G1512)</f>
        <v/>
      </c>
      <c r="I1512" s="73">
        <v>874</v>
      </c>
      <c r="J1512" s="153" t="str" cm="1">
        <f t="array" ref="J1512">getcomment(I1512)</f>
        <v/>
      </c>
      <c r="K1512" s="88">
        <v>1017</v>
      </c>
      <c r="L1512" s="160" t="str" cm="1">
        <f t="array" ref="L1512">getcomment(K1512)</f>
        <v/>
      </c>
    </row>
    <row r="1513" spans="1:12" x14ac:dyDescent="0.25">
      <c r="A1513" s="9">
        <v>45454</v>
      </c>
      <c r="B1513" s="10" t="str">
        <f t="shared" si="662"/>
        <v>S24 - 2024</v>
      </c>
      <c r="C1513" s="10">
        <f t="shared" si="680"/>
        <v>6</v>
      </c>
      <c r="D1513" s="10" t="str">
        <f t="shared" si="669"/>
        <v>T2 - 2024</v>
      </c>
      <c r="E1513" s="10">
        <f t="shared" si="681"/>
        <v>2024</v>
      </c>
      <c r="F1513" s="11" t="s">
        <v>14</v>
      </c>
      <c r="G1513" s="80">
        <f>SUM(G1505:G1512)</f>
        <v>1440</v>
      </c>
      <c r="H1513" s="147" t="str" cm="1">
        <f t="array" ref="H1513">getcomment(G1513)</f>
        <v/>
      </c>
      <c r="I1513" s="83">
        <f t="shared" ref="I1513:K1513" si="682">SUM(I1505:I1512)</f>
        <v>1440</v>
      </c>
      <c r="J1513" s="154" t="str" cm="1">
        <f t="array" ref="J1513">getcomment(I1513)</f>
        <v/>
      </c>
      <c r="K1513" s="89">
        <f t="shared" si="682"/>
        <v>1440</v>
      </c>
      <c r="L1513" s="162" t="str" cm="1">
        <f t="array" ref="L1513">getcomment(K1513)</f>
        <v/>
      </c>
    </row>
    <row r="1514" spans="1:12" x14ac:dyDescent="0.25">
      <c r="A1514" s="4">
        <v>45455</v>
      </c>
      <c r="B1514" s="5" t="str">
        <f t="shared" si="662"/>
        <v>S25 - 2024</v>
      </c>
      <c r="C1514" s="5">
        <f t="shared" ref="C1514:C1522" si="683">MONTH(A1514)</f>
        <v>6</v>
      </c>
      <c r="D1514" s="5" t="str">
        <f t="shared" si="669"/>
        <v>T2 - 2024</v>
      </c>
      <c r="E1514" s="5">
        <f t="shared" ref="E1514:E1522" si="684">YEAR(A1514)</f>
        <v>2024</v>
      </c>
      <c r="F1514" s="14" t="s">
        <v>2</v>
      </c>
      <c r="G1514" s="79"/>
      <c r="H1514" s="141" t="str" cm="1">
        <f t="array" ref="H1514">getcomment(G1514)</f>
        <v/>
      </c>
      <c r="I1514" s="82">
        <v>40</v>
      </c>
      <c r="J1514" s="148" t="str" cm="1">
        <f t="array" ref="J1514">getcomment(I1514)</f>
        <v/>
      </c>
      <c r="K1514" s="85">
        <v>80</v>
      </c>
      <c r="L1514" s="155" t="str" cm="1">
        <f t="array" ref="L1514">getcomment(K1514)</f>
        <v/>
      </c>
    </row>
    <row r="1515" spans="1:12" x14ac:dyDescent="0.25">
      <c r="A1515" s="6">
        <v>45455</v>
      </c>
      <c r="B1515" s="7" t="str">
        <f t="shared" si="662"/>
        <v>S25 - 2024</v>
      </c>
      <c r="C1515" s="7">
        <f t="shared" si="683"/>
        <v>6</v>
      </c>
      <c r="D1515" s="7" t="str">
        <f t="shared" si="669"/>
        <v>T2 - 2024</v>
      </c>
      <c r="E1515" s="7">
        <f t="shared" si="684"/>
        <v>2024</v>
      </c>
      <c r="F1515" s="19" t="s">
        <v>3</v>
      </c>
      <c r="G1515" s="74"/>
      <c r="H1515" s="142" t="str" cm="1">
        <f t="array" ref="H1515">getcomment(G1515)</f>
        <v/>
      </c>
      <c r="I1515" s="75">
        <v>60</v>
      </c>
      <c r="J1515" s="149" t="str" cm="1">
        <f t="array" ref="J1515">getcomment(I1515)</f>
        <v/>
      </c>
      <c r="K1515" s="86">
        <v>77</v>
      </c>
      <c r="L1515" s="156" t="str" cm="1">
        <f t="array" ref="L1515">getcomment(K1515)</f>
        <v/>
      </c>
    </row>
    <row r="1516" spans="1:12" x14ac:dyDescent="0.25">
      <c r="A1516" s="6">
        <v>45455</v>
      </c>
      <c r="B1516" s="7" t="str">
        <f t="shared" si="662"/>
        <v>S25 - 2024</v>
      </c>
      <c r="C1516" s="7">
        <f t="shared" si="683"/>
        <v>6</v>
      </c>
      <c r="D1516" s="7" t="str">
        <f t="shared" si="669"/>
        <v>T2 - 2024</v>
      </c>
      <c r="E1516" s="7">
        <f t="shared" si="684"/>
        <v>2024</v>
      </c>
      <c r="F1516" s="128" t="s">
        <v>7</v>
      </c>
      <c r="G1516" s="130"/>
      <c r="H1516" s="143" t="str" cm="1">
        <f t="array" ref="H1516">getcomment(G1516)</f>
        <v/>
      </c>
      <c r="I1516" s="131"/>
      <c r="J1516" s="150" t="str" cm="1">
        <f t="array" ref="J1516">getcomment(I1516)</f>
        <v/>
      </c>
      <c r="K1516" s="132"/>
      <c r="L1516" s="157" t="str" cm="1">
        <f t="array" ref="L1516">getcomment(K1516)</f>
        <v/>
      </c>
    </row>
    <row r="1517" spans="1:12" x14ac:dyDescent="0.25">
      <c r="A1517" s="6">
        <v>45455</v>
      </c>
      <c r="B1517" s="7" t="str">
        <f t="shared" ref="B1517:B1580" si="685">"S"&amp;WEEKNUM($A1517,13)&amp;" - "&amp;YEAR($A1517)</f>
        <v>S25 - 2024</v>
      </c>
      <c r="C1517" s="7">
        <f t="shared" si="683"/>
        <v>6</v>
      </c>
      <c r="D1517" s="7" t="str">
        <f t="shared" si="669"/>
        <v>T2 - 2024</v>
      </c>
      <c r="E1517" s="7">
        <f t="shared" si="684"/>
        <v>2024</v>
      </c>
      <c r="F1517" s="129" t="s">
        <v>8</v>
      </c>
      <c r="G1517" s="133"/>
      <c r="H1517" s="144" t="str" cm="1">
        <f t="array" ref="H1517">getcomment(G1517)</f>
        <v/>
      </c>
      <c r="I1517" s="134"/>
      <c r="J1517" s="151" t="str" cm="1">
        <f t="array" ref="J1517">getcomment(I1517)</f>
        <v/>
      </c>
      <c r="K1517" s="135"/>
      <c r="L1517" s="158" t="str" cm="1">
        <f t="array" ref="L1517">getcomment(K1517)</f>
        <v/>
      </c>
    </row>
    <row r="1518" spans="1:12" x14ac:dyDescent="0.25">
      <c r="A1518" s="6">
        <v>45455</v>
      </c>
      <c r="B1518" s="7" t="str">
        <f t="shared" si="685"/>
        <v>S25 - 2024</v>
      </c>
      <c r="C1518" s="7">
        <f t="shared" si="683"/>
        <v>6</v>
      </c>
      <c r="D1518" s="7" t="str">
        <f t="shared" si="669"/>
        <v>T2 - 2024</v>
      </c>
      <c r="E1518" s="7">
        <f t="shared" si="684"/>
        <v>2024</v>
      </c>
      <c r="F1518" s="21" t="s">
        <v>4</v>
      </c>
      <c r="G1518" s="76"/>
      <c r="H1518" s="145" t="str" cm="1">
        <f t="array" ref="H1518">getcomment(G1518)</f>
        <v/>
      </c>
      <c r="I1518" s="77">
        <v>1102</v>
      </c>
      <c r="J1518" s="152" t="str" cm="1">
        <f t="array" ref="J1518">getcomment(I1518)</f>
        <v>1102' : Caniveaux (AP HF4)</v>
      </c>
      <c r="K1518" s="87">
        <v>604</v>
      </c>
      <c r="L1518" s="159" t="str" cm="1">
        <f t="array" ref="L1518">getcomment(K1518)</f>
        <v>604' : Caniveaux ( AP HF4)</v>
      </c>
    </row>
    <row r="1519" spans="1:12" x14ac:dyDescent="0.25">
      <c r="A1519" s="6">
        <v>45455</v>
      </c>
      <c r="B1519" s="7" t="str">
        <f t="shared" si="685"/>
        <v>S25 - 2024</v>
      </c>
      <c r="C1519" s="7">
        <f t="shared" si="683"/>
        <v>6</v>
      </c>
      <c r="D1519" s="7" t="str">
        <f t="shared" si="669"/>
        <v>T2 - 2024</v>
      </c>
      <c r="E1519" s="7">
        <f t="shared" si="684"/>
        <v>2024</v>
      </c>
      <c r="F1519" s="8" t="s">
        <v>5</v>
      </c>
      <c r="G1519" s="72">
        <v>1440</v>
      </c>
      <c r="H1519" s="146" t="str" cm="1">
        <f t="array" ref="H1519">getcomment(G1519)</f>
        <v/>
      </c>
      <c r="I1519" s="73"/>
      <c r="J1519" s="153" t="str" cm="1">
        <f t="array" ref="J1519">getcomment(I1519)</f>
        <v/>
      </c>
      <c r="K1519" s="88"/>
      <c r="L1519" s="160" t="str" cm="1">
        <f t="array" ref="L1519">getcomment(K1519)</f>
        <v/>
      </c>
    </row>
    <row r="1520" spans="1:12" x14ac:dyDescent="0.25">
      <c r="A1520" s="6">
        <v>45455</v>
      </c>
      <c r="B1520" s="7" t="str">
        <f t="shared" si="685"/>
        <v>S25 - 2024</v>
      </c>
      <c r="C1520" s="7">
        <f t="shared" si="683"/>
        <v>6</v>
      </c>
      <c r="D1520" s="7" t="str">
        <f t="shared" si="669"/>
        <v>T2 - 2024</v>
      </c>
      <c r="E1520" s="7">
        <f t="shared" si="684"/>
        <v>2024</v>
      </c>
      <c r="F1520" s="8" t="s">
        <v>6</v>
      </c>
      <c r="G1520" s="72"/>
      <c r="H1520" s="146" t="str" cm="1">
        <f t="array" ref="H1520">getcomment(G1520)</f>
        <v/>
      </c>
      <c r="I1520" s="73"/>
      <c r="J1520" s="153" t="str" cm="1">
        <f t="array" ref="J1520">getcomment(I1520)</f>
        <v/>
      </c>
      <c r="K1520" s="88">
        <v>480</v>
      </c>
      <c r="L1520" s="160" t="str" cm="1">
        <f t="array" ref="L1520">getcomment(K1520)</f>
        <v/>
      </c>
    </row>
    <row r="1521" spans="1:12" x14ac:dyDescent="0.25">
      <c r="A1521" s="6">
        <v>45455</v>
      </c>
      <c r="B1521" s="7" t="str">
        <f t="shared" si="685"/>
        <v>S25 - 2024</v>
      </c>
      <c r="C1521" s="7">
        <f t="shared" si="683"/>
        <v>6</v>
      </c>
      <c r="D1521" s="7" t="str">
        <f t="shared" si="669"/>
        <v>T2 - 2024</v>
      </c>
      <c r="E1521" s="7">
        <f t="shared" si="684"/>
        <v>2024</v>
      </c>
      <c r="F1521" s="8" t="s">
        <v>1</v>
      </c>
      <c r="G1521" s="72"/>
      <c r="H1521" s="146" t="str" cm="1">
        <f t="array" ref="H1521">getcomment(G1521)</f>
        <v/>
      </c>
      <c r="I1521" s="73">
        <v>238</v>
      </c>
      <c r="J1521" s="153" t="str" cm="1">
        <f t="array" ref="J1521">getcomment(I1521)</f>
        <v/>
      </c>
      <c r="K1521" s="88">
        <v>199</v>
      </c>
      <c r="L1521" s="160" t="str" cm="1">
        <f t="array" ref="L1521">getcomment(K1521)</f>
        <v/>
      </c>
    </row>
    <row r="1522" spans="1:12" x14ac:dyDescent="0.25">
      <c r="A1522" s="9">
        <v>45455</v>
      </c>
      <c r="B1522" s="10" t="str">
        <f t="shared" si="685"/>
        <v>S25 - 2024</v>
      </c>
      <c r="C1522" s="10">
        <f t="shared" si="683"/>
        <v>6</v>
      </c>
      <c r="D1522" s="10" t="str">
        <f t="shared" si="669"/>
        <v>T2 - 2024</v>
      </c>
      <c r="E1522" s="10">
        <f t="shared" si="684"/>
        <v>2024</v>
      </c>
      <c r="F1522" s="11" t="s">
        <v>14</v>
      </c>
      <c r="G1522" s="80">
        <f>SUM(G1514:G1521)</f>
        <v>1440</v>
      </c>
      <c r="H1522" s="147" t="str" cm="1">
        <f t="array" ref="H1522">getcomment(G1522)</f>
        <v/>
      </c>
      <c r="I1522" s="83">
        <f t="shared" ref="I1522:K1522" si="686">SUM(I1514:I1521)</f>
        <v>1440</v>
      </c>
      <c r="J1522" s="154" t="str" cm="1">
        <f t="array" ref="J1522">getcomment(I1522)</f>
        <v/>
      </c>
      <c r="K1522" s="89">
        <f t="shared" si="686"/>
        <v>1440</v>
      </c>
      <c r="L1522" s="162" t="str" cm="1">
        <f t="array" ref="L1522">getcomment(K1522)</f>
        <v/>
      </c>
    </row>
    <row r="1523" spans="1:12" x14ac:dyDescent="0.25">
      <c r="A1523" s="4">
        <v>45456</v>
      </c>
      <c r="B1523" s="5" t="str">
        <f t="shared" si="685"/>
        <v>S25 - 2024</v>
      </c>
      <c r="C1523" s="5">
        <f t="shared" ref="C1523:C1531" si="687">MONTH(A1523)</f>
        <v>6</v>
      </c>
      <c r="D1523" s="5" t="str">
        <f t="shared" si="669"/>
        <v>T2 - 2024</v>
      </c>
      <c r="E1523" s="5">
        <f t="shared" ref="E1523:E1531" si="688">YEAR(A1523)</f>
        <v>2024</v>
      </c>
      <c r="F1523" s="14" t="s">
        <v>2</v>
      </c>
      <c r="G1523" s="79"/>
      <c r="H1523" s="141" t="str" cm="1">
        <f t="array" ref="H1523">getcomment(G1523)</f>
        <v/>
      </c>
      <c r="I1523" s="82">
        <f>40+16</f>
        <v>56</v>
      </c>
      <c r="J1523" s="148" t="str" cm="1">
        <f t="array" ref="J1523">getcomment(I1523)</f>
        <v/>
      </c>
      <c r="K1523" s="85">
        <v>80</v>
      </c>
      <c r="L1523" s="155" t="str" cm="1">
        <f t="array" ref="L1523">getcomment(K1523)</f>
        <v/>
      </c>
    </row>
    <row r="1524" spans="1:12" x14ac:dyDescent="0.25">
      <c r="A1524" s="6">
        <v>45456</v>
      </c>
      <c r="B1524" s="7" t="str">
        <f t="shared" si="685"/>
        <v>S25 - 2024</v>
      </c>
      <c r="C1524" s="7">
        <f t="shared" si="687"/>
        <v>6</v>
      </c>
      <c r="D1524" s="7" t="str">
        <f t="shared" si="669"/>
        <v>T2 - 2024</v>
      </c>
      <c r="E1524" s="7">
        <f t="shared" si="688"/>
        <v>2024</v>
      </c>
      <c r="F1524" s="19" t="s">
        <v>3</v>
      </c>
      <c r="G1524" s="74">
        <v>193</v>
      </c>
      <c r="H1524" s="142" t="str" cm="1">
        <f t="array" ref="H1524">getcomment(G1524)</f>
        <v/>
      </c>
      <c r="I1524" s="75">
        <v>175</v>
      </c>
      <c r="J1524" s="149" t="str" cm="1">
        <f t="array" ref="J1524">getcomment(I1524)</f>
        <v/>
      </c>
      <c r="K1524" s="86">
        <f>857+21</f>
        <v>878</v>
      </c>
      <c r="L1524" s="156" t="str" cm="1">
        <f t="array" ref="L1524">getcomment(K1524)</f>
        <v/>
      </c>
    </row>
    <row r="1525" spans="1:12" x14ac:dyDescent="0.25">
      <c r="A1525" s="6">
        <v>45456</v>
      </c>
      <c r="B1525" s="7" t="str">
        <f t="shared" si="685"/>
        <v>S25 - 2024</v>
      </c>
      <c r="C1525" s="7">
        <f t="shared" si="687"/>
        <v>6</v>
      </c>
      <c r="D1525" s="7" t="str">
        <f t="shared" si="669"/>
        <v>T2 - 2024</v>
      </c>
      <c r="E1525" s="7">
        <f t="shared" si="688"/>
        <v>2024</v>
      </c>
      <c r="F1525" s="128" t="s">
        <v>7</v>
      </c>
      <c r="G1525" s="130"/>
      <c r="H1525" s="143" t="str" cm="1">
        <f t="array" ref="H1525">getcomment(G1525)</f>
        <v/>
      </c>
      <c r="I1525" s="131"/>
      <c r="J1525" s="150" t="str" cm="1">
        <f t="array" ref="J1525">getcomment(I1525)</f>
        <v/>
      </c>
      <c r="K1525" s="132">
        <v>352</v>
      </c>
      <c r="L1525" s="157" t="str" cm="1">
        <f t="array" ref="L1525">getcomment(K1525)</f>
        <v>352' : KH MALV F6 (vis dans carter protection - 2 coulées)</v>
      </c>
    </row>
    <row r="1526" spans="1:12" x14ac:dyDescent="0.25">
      <c r="A1526" s="6">
        <v>45456</v>
      </c>
      <c r="B1526" s="7" t="str">
        <f t="shared" si="685"/>
        <v>S25 - 2024</v>
      </c>
      <c r="C1526" s="7">
        <f t="shared" si="687"/>
        <v>6</v>
      </c>
      <c r="D1526" s="7" t="str">
        <f t="shared" si="669"/>
        <v>T2 - 2024</v>
      </c>
      <c r="E1526" s="7">
        <f t="shared" si="688"/>
        <v>2024</v>
      </c>
      <c r="F1526" s="129" t="s">
        <v>8</v>
      </c>
      <c r="G1526" s="133"/>
      <c r="H1526" s="144" t="str" cm="1">
        <f t="array" ref="H1526">getcomment(G1526)</f>
        <v/>
      </c>
      <c r="I1526" s="134"/>
      <c r="J1526" s="151" t="str" cm="1">
        <f t="array" ref="J1526">getcomment(I1526)</f>
        <v/>
      </c>
      <c r="K1526" s="135"/>
      <c r="L1526" s="158" t="str" cm="1">
        <f t="array" ref="L1526">getcomment(K1526)</f>
        <v/>
      </c>
    </row>
    <row r="1527" spans="1:12" x14ac:dyDescent="0.25">
      <c r="A1527" s="6">
        <v>45456</v>
      </c>
      <c r="B1527" s="7" t="str">
        <f t="shared" si="685"/>
        <v>S25 - 2024</v>
      </c>
      <c r="C1527" s="7">
        <f t="shared" si="687"/>
        <v>6</v>
      </c>
      <c r="D1527" s="7" t="str">
        <f t="shared" si="669"/>
        <v>T2 - 2024</v>
      </c>
      <c r="E1527" s="7">
        <f t="shared" si="688"/>
        <v>2024</v>
      </c>
      <c r="F1527" s="21" t="s">
        <v>4</v>
      </c>
      <c r="G1527" s="76"/>
      <c r="H1527" s="145" t="str" cm="1">
        <f t="array" ref="H1527">getcomment(G1527)</f>
        <v/>
      </c>
      <c r="I1527" s="77"/>
      <c r="J1527" s="152" t="str" cm="1">
        <f t="array" ref="J1527">getcomment(I1527)</f>
        <v/>
      </c>
      <c r="K1527" s="87"/>
      <c r="L1527" s="159" t="str" cm="1">
        <f t="array" ref="L1527">getcomment(K1527)</f>
        <v/>
      </c>
    </row>
    <row r="1528" spans="1:12" x14ac:dyDescent="0.25">
      <c r="A1528" s="6">
        <v>45456</v>
      </c>
      <c r="B1528" s="7" t="str">
        <f t="shared" si="685"/>
        <v>S25 - 2024</v>
      </c>
      <c r="C1528" s="7">
        <f t="shared" si="687"/>
        <v>6</v>
      </c>
      <c r="D1528" s="7" t="str">
        <f t="shared" si="669"/>
        <v>T2 - 2024</v>
      </c>
      <c r="E1528" s="7">
        <f t="shared" si="688"/>
        <v>2024</v>
      </c>
      <c r="F1528" s="8" t="s">
        <v>5</v>
      </c>
      <c r="G1528" s="72">
        <v>1180</v>
      </c>
      <c r="H1528" s="146" t="str" cm="1">
        <f t="array" ref="H1528">getcomment(G1528)</f>
        <v/>
      </c>
      <c r="I1528" s="73"/>
      <c r="J1528" s="153" t="str" cm="1">
        <f t="array" ref="J1528">getcomment(I1528)</f>
        <v/>
      </c>
      <c r="K1528" s="88"/>
      <c r="L1528" s="160" t="str" cm="1">
        <f t="array" ref="L1528">getcomment(K1528)</f>
        <v/>
      </c>
    </row>
    <row r="1529" spans="1:12" x14ac:dyDescent="0.25">
      <c r="A1529" s="6">
        <v>45456</v>
      </c>
      <c r="B1529" s="7" t="str">
        <f t="shared" si="685"/>
        <v>S25 - 2024</v>
      </c>
      <c r="C1529" s="7">
        <f t="shared" si="687"/>
        <v>6</v>
      </c>
      <c r="D1529" s="7" t="str">
        <f t="shared" si="669"/>
        <v>T2 - 2024</v>
      </c>
      <c r="E1529" s="7">
        <f t="shared" si="688"/>
        <v>2024</v>
      </c>
      <c r="F1529" s="8" t="s">
        <v>6</v>
      </c>
      <c r="G1529" s="72"/>
      <c r="H1529" s="146" t="str" cm="1">
        <f t="array" ref="H1529">getcomment(G1529)</f>
        <v/>
      </c>
      <c r="I1529" s="73">
        <v>600</v>
      </c>
      <c r="J1529" s="153" t="str" cm="1">
        <f t="array" ref="J1529">getcomment(I1529)</f>
        <v/>
      </c>
      <c r="K1529" s="88"/>
      <c r="L1529" s="160" t="str" cm="1">
        <f t="array" ref="L1529">getcomment(K1529)</f>
        <v/>
      </c>
    </row>
    <row r="1530" spans="1:12" x14ac:dyDescent="0.25">
      <c r="A1530" s="6">
        <v>45456</v>
      </c>
      <c r="B1530" s="7" t="str">
        <f t="shared" si="685"/>
        <v>S25 - 2024</v>
      </c>
      <c r="C1530" s="7">
        <f t="shared" si="687"/>
        <v>6</v>
      </c>
      <c r="D1530" s="7" t="str">
        <f t="shared" si="669"/>
        <v>T2 - 2024</v>
      </c>
      <c r="E1530" s="7">
        <f t="shared" si="688"/>
        <v>2024</v>
      </c>
      <c r="F1530" s="8" t="s">
        <v>1</v>
      </c>
      <c r="G1530" s="72">
        <v>67</v>
      </c>
      <c r="H1530" s="146" t="str" cm="1">
        <f t="array" ref="H1530">getcomment(G1530)</f>
        <v/>
      </c>
      <c r="I1530" s="73">
        <v>609</v>
      </c>
      <c r="J1530" s="153" t="str" cm="1">
        <f t="array" ref="J1530">getcomment(I1530)</f>
        <v/>
      </c>
      <c r="K1530" s="88">
        <v>130</v>
      </c>
      <c r="L1530" s="160" t="str" cm="1">
        <f t="array" ref="L1530">getcomment(K1530)</f>
        <v/>
      </c>
    </row>
    <row r="1531" spans="1:12" x14ac:dyDescent="0.25">
      <c r="A1531" s="9">
        <v>45456</v>
      </c>
      <c r="B1531" s="10" t="str">
        <f t="shared" si="685"/>
        <v>S25 - 2024</v>
      </c>
      <c r="C1531" s="10">
        <f t="shared" si="687"/>
        <v>6</v>
      </c>
      <c r="D1531" s="10" t="str">
        <f t="shared" si="669"/>
        <v>T2 - 2024</v>
      </c>
      <c r="E1531" s="10">
        <f t="shared" si="688"/>
        <v>2024</v>
      </c>
      <c r="F1531" s="11" t="s">
        <v>14</v>
      </c>
      <c r="G1531" s="80">
        <f>SUM(G1523:G1530)</f>
        <v>1440</v>
      </c>
      <c r="H1531" s="147" t="str" cm="1">
        <f t="array" ref="H1531">getcomment(G1531)</f>
        <v/>
      </c>
      <c r="I1531" s="83">
        <f t="shared" ref="I1531:K1531" si="689">SUM(I1523:I1530)</f>
        <v>1440</v>
      </c>
      <c r="J1531" s="154" t="str" cm="1">
        <f t="array" ref="J1531">getcomment(I1531)</f>
        <v/>
      </c>
      <c r="K1531" s="89">
        <f t="shared" si="689"/>
        <v>1440</v>
      </c>
      <c r="L1531" s="162" t="str" cm="1">
        <f t="array" ref="L1531">getcomment(K1531)</f>
        <v/>
      </c>
    </row>
    <row r="1532" spans="1:12" x14ac:dyDescent="0.25">
      <c r="A1532" s="4">
        <v>45457</v>
      </c>
      <c r="B1532" s="5" t="str">
        <f t="shared" si="685"/>
        <v>S25 - 2024</v>
      </c>
      <c r="C1532" s="5">
        <f t="shared" ref="C1532:C1540" si="690">MONTH(A1532)</f>
        <v>6</v>
      </c>
      <c r="D1532" s="5" t="str">
        <f t="shared" si="669"/>
        <v>T2 - 2024</v>
      </c>
      <c r="E1532" s="5">
        <f t="shared" ref="E1532:E1540" si="691">YEAR(A1532)</f>
        <v>2024</v>
      </c>
      <c r="F1532" s="14" t="s">
        <v>2</v>
      </c>
      <c r="G1532" s="79">
        <v>80</v>
      </c>
      <c r="H1532" s="141" t="str" cm="1">
        <f t="array" ref="H1532">getcomment(G1532)</f>
        <v/>
      </c>
      <c r="I1532" s="82">
        <f>160+20+30</f>
        <v>210</v>
      </c>
      <c r="J1532" s="148" t="str" cm="1">
        <f t="array" ref="J1532">getcomment(I1532)</f>
        <v/>
      </c>
      <c r="K1532" s="85">
        <v>40</v>
      </c>
      <c r="L1532" s="163" t="str" cm="1">
        <f t="array" ref="L1532">getcomment(K1532)</f>
        <v/>
      </c>
    </row>
    <row r="1533" spans="1:12" x14ac:dyDescent="0.25">
      <c r="A1533" s="6">
        <v>45457</v>
      </c>
      <c r="B1533" s="7" t="str">
        <f t="shared" si="685"/>
        <v>S25 - 2024</v>
      </c>
      <c r="C1533" s="7">
        <f t="shared" si="690"/>
        <v>6</v>
      </c>
      <c r="D1533" s="7" t="str">
        <f t="shared" si="669"/>
        <v>T2 - 2024</v>
      </c>
      <c r="E1533" s="7">
        <f t="shared" si="691"/>
        <v>2024</v>
      </c>
      <c r="F1533" s="19" t="s">
        <v>3</v>
      </c>
      <c r="G1533" s="74">
        <v>610</v>
      </c>
      <c r="H1533" s="142" t="str" cm="1">
        <f t="array" ref="H1533">getcomment(G1533)</f>
        <v/>
      </c>
      <c r="I1533" s="75">
        <v>295</v>
      </c>
      <c r="J1533" s="149" t="str" cm="1">
        <f t="array" ref="J1533">getcomment(I1533)</f>
        <v/>
      </c>
      <c r="K1533" s="86">
        <f>67+30</f>
        <v>97</v>
      </c>
      <c r="L1533" s="164" t="str" cm="1">
        <f t="array" ref="L1533">getcomment(K1533)</f>
        <v/>
      </c>
    </row>
    <row r="1534" spans="1:12" x14ac:dyDescent="0.25">
      <c r="A1534" s="6">
        <v>45457</v>
      </c>
      <c r="B1534" s="7" t="str">
        <f t="shared" si="685"/>
        <v>S25 - 2024</v>
      </c>
      <c r="C1534" s="7">
        <f t="shared" si="690"/>
        <v>6</v>
      </c>
      <c r="D1534" s="7" t="str">
        <f t="shared" si="669"/>
        <v>T2 - 2024</v>
      </c>
      <c r="E1534" s="7">
        <f t="shared" si="691"/>
        <v>2024</v>
      </c>
      <c r="F1534" s="128" t="s">
        <v>7</v>
      </c>
      <c r="G1534" s="130">
        <v>305</v>
      </c>
      <c r="H1534" s="143" t="str" cm="1">
        <f t="array" ref="H1534">getcomment(G1534)</f>
        <v>305' : Perte Oscillation F1 au démarrage</v>
      </c>
      <c r="I1534" s="131"/>
      <c r="J1534" s="150" t="str" cm="1">
        <f t="array" ref="J1534">getcomment(I1534)</f>
        <v/>
      </c>
      <c r="K1534" s="132"/>
      <c r="L1534" s="165" t="str" cm="1">
        <f t="array" ref="L1534">getcomment(K1534)</f>
        <v/>
      </c>
    </row>
    <row r="1535" spans="1:12" x14ac:dyDescent="0.25">
      <c r="A1535" s="6">
        <v>45457</v>
      </c>
      <c r="B1535" s="7" t="str">
        <f t="shared" si="685"/>
        <v>S25 - 2024</v>
      </c>
      <c r="C1535" s="7">
        <f t="shared" si="690"/>
        <v>6</v>
      </c>
      <c r="D1535" s="7" t="str">
        <f t="shared" si="669"/>
        <v>T2 - 2024</v>
      </c>
      <c r="E1535" s="7">
        <f t="shared" si="691"/>
        <v>2024</v>
      </c>
      <c r="F1535" s="129" t="s">
        <v>8</v>
      </c>
      <c r="G1535" s="133"/>
      <c r="H1535" s="144" t="str" cm="1">
        <f t="array" ref="H1535">getcomment(G1535)</f>
        <v/>
      </c>
      <c r="I1535" s="134"/>
      <c r="J1535" s="151" t="str" cm="1">
        <f t="array" ref="J1535">getcomment(I1535)</f>
        <v/>
      </c>
      <c r="K1535" s="135"/>
      <c r="L1535" s="166" t="str" cm="1">
        <f t="array" ref="L1535">getcomment(K1535)</f>
        <v/>
      </c>
    </row>
    <row r="1536" spans="1:12" x14ac:dyDescent="0.25">
      <c r="A1536" s="6">
        <v>45457</v>
      </c>
      <c r="B1536" s="7" t="str">
        <f t="shared" si="685"/>
        <v>S25 - 2024</v>
      </c>
      <c r="C1536" s="7">
        <f t="shared" si="690"/>
        <v>6</v>
      </c>
      <c r="D1536" s="7" t="str">
        <f t="shared" si="669"/>
        <v>T2 - 2024</v>
      </c>
      <c r="E1536" s="7">
        <f t="shared" si="691"/>
        <v>2024</v>
      </c>
      <c r="F1536" s="21" t="s">
        <v>4</v>
      </c>
      <c r="G1536" s="76"/>
      <c r="H1536" s="145" t="str" cm="1">
        <f t="array" ref="H1536">getcomment(G1536)</f>
        <v/>
      </c>
      <c r="I1536" s="77"/>
      <c r="J1536" s="152" t="str" cm="1">
        <f t="array" ref="J1536">getcomment(I1536)</f>
        <v/>
      </c>
      <c r="K1536" s="87"/>
      <c r="L1536" s="167" t="str" cm="1">
        <f t="array" ref="L1536">getcomment(K1536)</f>
        <v/>
      </c>
    </row>
    <row r="1537" spans="1:12" x14ac:dyDescent="0.25">
      <c r="A1537" s="6">
        <v>45457</v>
      </c>
      <c r="B1537" s="7" t="str">
        <f t="shared" si="685"/>
        <v>S25 - 2024</v>
      </c>
      <c r="C1537" s="7">
        <f t="shared" si="690"/>
        <v>6</v>
      </c>
      <c r="D1537" s="7" t="str">
        <f t="shared" si="669"/>
        <v>T2 - 2024</v>
      </c>
      <c r="E1537" s="7">
        <f t="shared" si="691"/>
        <v>2024</v>
      </c>
      <c r="F1537" s="8" t="s">
        <v>5</v>
      </c>
      <c r="G1537" s="72"/>
      <c r="H1537" s="146" t="str" cm="1">
        <f t="array" ref="H1537">getcomment(G1537)</f>
        <v/>
      </c>
      <c r="I1537" s="73"/>
      <c r="J1537" s="153" t="str" cm="1">
        <f t="array" ref="J1537">getcomment(I1537)</f>
        <v/>
      </c>
      <c r="K1537" s="88"/>
      <c r="L1537" s="168" t="str" cm="1">
        <f t="array" ref="L1537">getcomment(K1537)</f>
        <v/>
      </c>
    </row>
    <row r="1538" spans="1:12" x14ac:dyDescent="0.25">
      <c r="A1538" s="6">
        <v>45457</v>
      </c>
      <c r="B1538" s="7" t="str">
        <f t="shared" si="685"/>
        <v>S25 - 2024</v>
      </c>
      <c r="C1538" s="7">
        <f t="shared" si="690"/>
        <v>6</v>
      </c>
      <c r="D1538" s="7" t="str">
        <f t="shared" si="669"/>
        <v>T2 - 2024</v>
      </c>
      <c r="E1538" s="7">
        <f t="shared" si="691"/>
        <v>2024</v>
      </c>
      <c r="F1538" s="8" t="s">
        <v>6</v>
      </c>
      <c r="G1538" s="72"/>
      <c r="H1538" s="146" t="str" cm="1">
        <f t="array" ref="H1538">getcomment(G1538)</f>
        <v/>
      </c>
      <c r="I1538" s="73"/>
      <c r="J1538" s="153" t="str" cm="1">
        <f t="array" ref="J1538">getcomment(I1538)</f>
        <v/>
      </c>
      <c r="K1538" s="88">
        <v>360</v>
      </c>
      <c r="L1538" s="168" t="str" cm="1">
        <f t="array" ref="L1538">getcomment(K1538)</f>
        <v/>
      </c>
    </row>
    <row r="1539" spans="1:12" x14ac:dyDescent="0.25">
      <c r="A1539" s="6">
        <v>45457</v>
      </c>
      <c r="B1539" s="7" t="str">
        <f t="shared" si="685"/>
        <v>S25 - 2024</v>
      </c>
      <c r="C1539" s="7">
        <f t="shared" si="690"/>
        <v>6</v>
      </c>
      <c r="D1539" s="7" t="str">
        <f t="shared" ref="D1539:D1602" si="692">IF(OR(MONTH(A1539)=1,MONTH(A1539)=2,MONTH(A1539)=3),"T1 - "&amp;E1539,IF(OR(MONTH(A1539)=4,MONTH(A1539)=5,MONTH(A1539)=6),"T2 - "&amp;E1539,IF(OR(MONTH(A1539)=7,MONTH(A1539)=8,MONTH(A1539)=9),"T3 - "&amp;E1539,"T4 - "&amp;E1539)))</f>
        <v>T2 - 2024</v>
      </c>
      <c r="E1539" s="7">
        <f t="shared" si="691"/>
        <v>2024</v>
      </c>
      <c r="F1539" s="8" t="s">
        <v>1</v>
      </c>
      <c r="G1539" s="72">
        <v>445</v>
      </c>
      <c r="H1539" s="146" t="str" cm="1">
        <f t="array" ref="H1539">getcomment(G1539)</f>
        <v/>
      </c>
      <c r="I1539" s="73">
        <v>935</v>
      </c>
      <c r="J1539" s="153" t="str" cm="1">
        <f t="array" ref="J1539">getcomment(I1539)</f>
        <v/>
      </c>
      <c r="K1539" s="88">
        <v>943</v>
      </c>
      <c r="L1539" s="168" t="str" cm="1">
        <f t="array" ref="L1539">getcomment(K1539)</f>
        <v/>
      </c>
    </row>
    <row r="1540" spans="1:12" x14ac:dyDescent="0.25">
      <c r="A1540" s="9">
        <v>45457</v>
      </c>
      <c r="B1540" s="10" t="str">
        <f t="shared" si="685"/>
        <v>S25 - 2024</v>
      </c>
      <c r="C1540" s="10">
        <f t="shared" si="690"/>
        <v>6</v>
      </c>
      <c r="D1540" s="10" t="str">
        <f t="shared" si="692"/>
        <v>T2 - 2024</v>
      </c>
      <c r="E1540" s="10">
        <f t="shared" si="691"/>
        <v>2024</v>
      </c>
      <c r="F1540" s="11" t="s">
        <v>14</v>
      </c>
      <c r="G1540" s="80">
        <f>SUM(G1532:G1539)</f>
        <v>1440</v>
      </c>
      <c r="H1540" s="147" t="str" cm="1">
        <f t="array" ref="H1540">getcomment(G1540)</f>
        <v/>
      </c>
      <c r="I1540" s="83">
        <f t="shared" ref="I1540:K1540" si="693">SUM(I1532:I1539)</f>
        <v>1440</v>
      </c>
      <c r="J1540" s="154" t="str" cm="1">
        <f t="array" ref="J1540">getcomment(I1540)</f>
        <v/>
      </c>
      <c r="K1540" s="89">
        <f t="shared" si="693"/>
        <v>1440</v>
      </c>
      <c r="L1540" s="169" t="str" cm="1">
        <f t="array" ref="L1540">getcomment(K1540)</f>
        <v/>
      </c>
    </row>
    <row r="1541" spans="1:12" x14ac:dyDescent="0.25">
      <c r="A1541" s="4">
        <v>45458</v>
      </c>
      <c r="B1541" s="5" t="str">
        <f t="shared" si="685"/>
        <v>S25 - 2024</v>
      </c>
      <c r="C1541" s="5">
        <f t="shared" ref="C1541:C1549" si="694">MONTH(A1541)</f>
        <v>6</v>
      </c>
      <c r="D1541" s="5" t="str">
        <f t="shared" si="692"/>
        <v>T2 - 2024</v>
      </c>
      <c r="E1541" s="5">
        <f t="shared" ref="E1541:E1549" si="695">YEAR(A1541)</f>
        <v>2024</v>
      </c>
      <c r="F1541" s="14" t="s">
        <v>2</v>
      </c>
      <c r="G1541" s="79">
        <v>40</v>
      </c>
      <c r="H1541" s="141" t="str" cm="1">
        <f t="array" ref="H1541">getcomment(G1541)</f>
        <v/>
      </c>
      <c r="I1541" s="82">
        <v>80</v>
      </c>
      <c r="J1541" s="148" t="str" cm="1">
        <f t="array" ref="J1541">getcomment(I1541)</f>
        <v/>
      </c>
      <c r="K1541" s="85">
        <v>80</v>
      </c>
      <c r="L1541" s="163" t="str" cm="1">
        <f t="array" ref="L1541">getcomment(K1541)</f>
        <v/>
      </c>
    </row>
    <row r="1542" spans="1:12" x14ac:dyDescent="0.25">
      <c r="A1542" s="6">
        <v>45458</v>
      </c>
      <c r="B1542" s="7" t="str">
        <f t="shared" si="685"/>
        <v>S25 - 2024</v>
      </c>
      <c r="C1542" s="7">
        <f t="shared" si="694"/>
        <v>6</v>
      </c>
      <c r="D1542" s="7" t="str">
        <f t="shared" si="692"/>
        <v>T2 - 2024</v>
      </c>
      <c r="E1542" s="7">
        <f t="shared" si="695"/>
        <v>2024</v>
      </c>
      <c r="F1542" s="19" t="s">
        <v>3</v>
      </c>
      <c r="G1542" s="74">
        <v>238</v>
      </c>
      <c r="H1542" s="142" t="str" cm="1">
        <f t="array" ref="H1542">getcomment(G1542)</f>
        <v/>
      </c>
      <c r="I1542" s="75">
        <v>308</v>
      </c>
      <c r="J1542" s="149" t="str" cm="1">
        <f t="array" ref="J1542">getcomment(I1542)</f>
        <v/>
      </c>
      <c r="K1542" s="86">
        <v>60</v>
      </c>
      <c r="L1542" s="164" t="str" cm="1">
        <f t="array" ref="L1542">getcomment(K1542)</f>
        <v/>
      </c>
    </row>
    <row r="1543" spans="1:12" x14ac:dyDescent="0.25">
      <c r="A1543" s="6">
        <v>45458</v>
      </c>
      <c r="B1543" s="7" t="str">
        <f t="shared" si="685"/>
        <v>S25 - 2024</v>
      </c>
      <c r="C1543" s="7">
        <f t="shared" si="694"/>
        <v>6</v>
      </c>
      <c r="D1543" s="7" t="str">
        <f t="shared" si="692"/>
        <v>T2 - 2024</v>
      </c>
      <c r="E1543" s="7">
        <f t="shared" si="695"/>
        <v>2024</v>
      </c>
      <c r="F1543" s="128" t="s">
        <v>7</v>
      </c>
      <c r="G1543" s="130"/>
      <c r="H1543" s="143" t="str" cm="1">
        <f t="array" ref="H1543">getcomment(G1543)</f>
        <v/>
      </c>
      <c r="I1543" s="131"/>
      <c r="J1543" s="150" t="str" cm="1">
        <f t="array" ref="J1543">getcomment(I1543)</f>
        <v/>
      </c>
      <c r="K1543" s="132"/>
      <c r="L1543" s="165" t="str" cm="1">
        <f t="array" ref="L1543">getcomment(K1543)</f>
        <v/>
      </c>
    </row>
    <row r="1544" spans="1:12" x14ac:dyDescent="0.25">
      <c r="A1544" s="6">
        <v>45458</v>
      </c>
      <c r="B1544" s="7" t="str">
        <f t="shared" si="685"/>
        <v>S25 - 2024</v>
      </c>
      <c r="C1544" s="7">
        <f t="shared" si="694"/>
        <v>6</v>
      </c>
      <c r="D1544" s="7" t="str">
        <f t="shared" si="692"/>
        <v>T2 - 2024</v>
      </c>
      <c r="E1544" s="7">
        <f t="shared" si="695"/>
        <v>2024</v>
      </c>
      <c r="F1544" s="129" t="s">
        <v>8</v>
      </c>
      <c r="G1544" s="133">
        <v>37</v>
      </c>
      <c r="H1544" s="144" t="str" cm="1">
        <f t="array" ref="H1544">getcomment(G1544)</f>
        <v>37' : Démarrage avec CPR2 hors standard chauffe</v>
      </c>
      <c r="I1544" s="134">
        <v>421</v>
      </c>
      <c r="J1544" s="151" t="str" cm="1">
        <f t="array" ref="J1544">getcomment(I1544)</f>
        <v>421' : Crachement F4 suite perte SAPSID (flex enroulé dans allonge Rl moteur)
KH MALV (365 coulées) + Corset (23 kt)</v>
      </c>
      <c r="K1544" s="135"/>
      <c r="L1544" s="166" t="str" cm="1">
        <f t="array" ref="L1544">getcomment(K1544)</f>
        <v/>
      </c>
    </row>
    <row r="1545" spans="1:12" x14ac:dyDescent="0.25">
      <c r="A1545" s="6">
        <v>45458</v>
      </c>
      <c r="B1545" s="7" t="str">
        <f t="shared" si="685"/>
        <v>S25 - 2024</v>
      </c>
      <c r="C1545" s="7">
        <f t="shared" si="694"/>
        <v>6</v>
      </c>
      <c r="D1545" s="7" t="str">
        <f t="shared" si="692"/>
        <v>T2 - 2024</v>
      </c>
      <c r="E1545" s="7">
        <f t="shared" si="695"/>
        <v>2024</v>
      </c>
      <c r="F1545" s="21" t="s">
        <v>4</v>
      </c>
      <c r="G1545" s="76"/>
      <c r="H1545" s="145" t="str" cm="1">
        <f t="array" ref="H1545">getcomment(G1545)</f>
        <v/>
      </c>
      <c r="I1545" s="77"/>
      <c r="J1545" s="152" t="str" cm="1">
        <f t="array" ref="J1545">getcomment(I1545)</f>
        <v/>
      </c>
      <c r="K1545" s="87"/>
      <c r="L1545" s="167" t="str" cm="1">
        <f t="array" ref="L1545">getcomment(K1545)</f>
        <v/>
      </c>
    </row>
    <row r="1546" spans="1:12" x14ac:dyDescent="0.25">
      <c r="A1546" s="6">
        <v>45458</v>
      </c>
      <c r="B1546" s="7" t="str">
        <f t="shared" si="685"/>
        <v>S25 - 2024</v>
      </c>
      <c r="C1546" s="7">
        <f t="shared" si="694"/>
        <v>6</v>
      </c>
      <c r="D1546" s="7" t="str">
        <f t="shared" si="692"/>
        <v>T2 - 2024</v>
      </c>
      <c r="E1546" s="7">
        <f t="shared" si="695"/>
        <v>2024</v>
      </c>
      <c r="F1546" s="8" t="s">
        <v>5</v>
      </c>
      <c r="G1546" s="72"/>
      <c r="H1546" s="146" t="str" cm="1">
        <f t="array" ref="H1546">getcomment(G1546)</f>
        <v/>
      </c>
      <c r="I1546" s="73"/>
      <c r="J1546" s="153" t="str" cm="1">
        <f t="array" ref="J1546">getcomment(I1546)</f>
        <v/>
      </c>
      <c r="K1546" s="88"/>
      <c r="L1546" s="168" t="str" cm="1">
        <f t="array" ref="L1546">getcomment(K1546)</f>
        <v/>
      </c>
    </row>
    <row r="1547" spans="1:12" x14ac:dyDescent="0.25">
      <c r="A1547" s="6">
        <v>45458</v>
      </c>
      <c r="B1547" s="7" t="str">
        <f t="shared" si="685"/>
        <v>S25 - 2024</v>
      </c>
      <c r="C1547" s="7">
        <f t="shared" si="694"/>
        <v>6</v>
      </c>
      <c r="D1547" s="7" t="str">
        <f t="shared" si="692"/>
        <v>T2 - 2024</v>
      </c>
      <c r="E1547" s="7">
        <f t="shared" si="695"/>
        <v>2024</v>
      </c>
      <c r="F1547" s="8" t="s">
        <v>6</v>
      </c>
      <c r="G1547" s="72">
        <v>480</v>
      </c>
      <c r="H1547" s="146" t="str" cm="1">
        <f t="array" ref="H1547">getcomment(G1547)</f>
        <v/>
      </c>
      <c r="I1547" s="73"/>
      <c r="J1547" s="153" t="str" cm="1">
        <f t="array" ref="J1547">getcomment(I1547)</f>
        <v/>
      </c>
      <c r="K1547" s="88"/>
      <c r="L1547" s="168" t="str" cm="1">
        <f t="array" ref="L1547">getcomment(K1547)</f>
        <v/>
      </c>
    </row>
    <row r="1548" spans="1:12" x14ac:dyDescent="0.25">
      <c r="A1548" s="6">
        <v>45458</v>
      </c>
      <c r="B1548" s="7" t="str">
        <f t="shared" si="685"/>
        <v>S25 - 2024</v>
      </c>
      <c r="C1548" s="7">
        <f t="shared" si="694"/>
        <v>6</v>
      </c>
      <c r="D1548" s="7" t="str">
        <f t="shared" si="692"/>
        <v>T2 - 2024</v>
      </c>
      <c r="E1548" s="7">
        <f t="shared" si="695"/>
        <v>2024</v>
      </c>
      <c r="F1548" s="8" t="s">
        <v>1</v>
      </c>
      <c r="G1548" s="72">
        <v>645</v>
      </c>
      <c r="H1548" s="146" t="str" cm="1">
        <f t="array" ref="H1548">getcomment(G1548)</f>
        <v/>
      </c>
      <c r="I1548" s="73">
        <v>631</v>
      </c>
      <c r="J1548" s="153" t="str" cm="1">
        <f t="array" ref="J1548">getcomment(I1548)</f>
        <v/>
      </c>
      <c r="K1548" s="88">
        <v>1300</v>
      </c>
      <c r="L1548" s="168" t="str" cm="1">
        <f t="array" ref="L1548">getcomment(K1548)</f>
        <v/>
      </c>
    </row>
    <row r="1549" spans="1:12" x14ac:dyDescent="0.25">
      <c r="A1549" s="9">
        <v>45458</v>
      </c>
      <c r="B1549" s="10" t="str">
        <f t="shared" si="685"/>
        <v>S25 - 2024</v>
      </c>
      <c r="C1549" s="10">
        <f t="shared" si="694"/>
        <v>6</v>
      </c>
      <c r="D1549" s="10" t="str">
        <f t="shared" si="692"/>
        <v>T2 - 2024</v>
      </c>
      <c r="E1549" s="10">
        <f t="shared" si="695"/>
        <v>2024</v>
      </c>
      <c r="F1549" s="11" t="s">
        <v>14</v>
      </c>
      <c r="G1549" s="80">
        <f>SUM(G1541:G1548)</f>
        <v>1440</v>
      </c>
      <c r="H1549" s="147" t="str" cm="1">
        <f t="array" ref="H1549">getcomment(G1549)</f>
        <v/>
      </c>
      <c r="I1549" s="83">
        <f t="shared" ref="I1549:K1549" si="696">SUM(I1541:I1548)</f>
        <v>1440</v>
      </c>
      <c r="J1549" s="154" t="str" cm="1">
        <f t="array" ref="J1549">getcomment(I1549)</f>
        <v/>
      </c>
      <c r="K1549" s="89">
        <f t="shared" si="696"/>
        <v>1440</v>
      </c>
      <c r="L1549" s="169" t="str" cm="1">
        <f t="array" ref="L1549">getcomment(K1549)</f>
        <v/>
      </c>
    </row>
    <row r="1550" spans="1:12" x14ac:dyDescent="0.25">
      <c r="A1550" s="4">
        <v>45459</v>
      </c>
      <c r="B1550" s="5" t="str">
        <f t="shared" si="685"/>
        <v>S25 - 2024</v>
      </c>
      <c r="C1550" s="5">
        <f t="shared" ref="C1550:C1558" si="697">MONTH(A1550)</f>
        <v>6</v>
      </c>
      <c r="D1550" s="5" t="str">
        <f t="shared" si="692"/>
        <v>T2 - 2024</v>
      </c>
      <c r="E1550" s="5">
        <f t="shared" ref="E1550:E1558" si="698">YEAR(A1550)</f>
        <v>2024</v>
      </c>
      <c r="F1550" s="14" t="s">
        <v>2</v>
      </c>
      <c r="G1550" s="79">
        <v>80</v>
      </c>
      <c r="H1550" s="141" t="str" cm="1">
        <f t="array" ref="H1550">getcomment(G1550)</f>
        <v/>
      </c>
      <c r="I1550" s="82">
        <f>80+30</f>
        <v>110</v>
      </c>
      <c r="J1550" s="148" t="str" cm="1">
        <f t="array" ref="J1550">getcomment(I1550)</f>
        <v/>
      </c>
      <c r="K1550" s="85">
        <v>120</v>
      </c>
      <c r="L1550" s="163" t="str" cm="1">
        <f t="array" ref="L1550">getcomment(K1550)</f>
        <v/>
      </c>
    </row>
    <row r="1551" spans="1:12" x14ac:dyDescent="0.25">
      <c r="A1551" s="6">
        <v>45459</v>
      </c>
      <c r="B1551" s="7" t="str">
        <f t="shared" si="685"/>
        <v>S25 - 2024</v>
      </c>
      <c r="C1551" s="7">
        <f t="shared" si="697"/>
        <v>6</v>
      </c>
      <c r="D1551" s="7" t="str">
        <f t="shared" si="692"/>
        <v>T2 - 2024</v>
      </c>
      <c r="E1551" s="7">
        <f t="shared" si="698"/>
        <v>2024</v>
      </c>
      <c r="F1551" s="19" t="s">
        <v>3</v>
      </c>
      <c r="G1551" s="74">
        <v>174</v>
      </c>
      <c r="H1551" s="142" t="str" cm="1">
        <f t="array" ref="H1551">getcomment(G1551)</f>
        <v/>
      </c>
      <c r="I1551" s="75">
        <v>287</v>
      </c>
      <c r="J1551" s="149" t="str" cm="1">
        <f t="array" ref="J1551">getcomment(I1551)</f>
        <v/>
      </c>
      <c r="K1551" s="86">
        <v>91</v>
      </c>
      <c r="L1551" s="164" t="str" cm="1">
        <f t="array" ref="L1551">getcomment(K1551)</f>
        <v/>
      </c>
    </row>
    <row r="1552" spans="1:12" x14ac:dyDescent="0.25">
      <c r="A1552" s="6">
        <v>45459</v>
      </c>
      <c r="B1552" s="7" t="str">
        <f t="shared" si="685"/>
        <v>S25 - 2024</v>
      </c>
      <c r="C1552" s="7">
        <f t="shared" si="697"/>
        <v>6</v>
      </c>
      <c r="D1552" s="7" t="str">
        <f t="shared" si="692"/>
        <v>T2 - 2024</v>
      </c>
      <c r="E1552" s="7">
        <f t="shared" si="698"/>
        <v>2024</v>
      </c>
      <c r="F1552" s="128" t="s">
        <v>7</v>
      </c>
      <c r="G1552" s="130"/>
      <c r="H1552" s="143" t="str" cm="1">
        <f t="array" ref="H1552">getcomment(G1552)</f>
        <v/>
      </c>
      <c r="I1552" s="131"/>
      <c r="J1552" s="150" t="str" cm="1">
        <f t="array" ref="J1552">getcomment(I1552)</f>
        <v/>
      </c>
      <c r="K1552" s="132">
        <v>120</v>
      </c>
      <c r="L1552" s="165" t="str" cm="1">
        <f t="array" ref="L1552">getcomment(K1552)</f>
        <v>120' : REE fuite HYD Segt 12 F5</v>
      </c>
    </row>
    <row r="1553" spans="1:12" x14ac:dyDescent="0.25">
      <c r="A1553" s="6">
        <v>45459</v>
      </c>
      <c r="B1553" s="7" t="str">
        <f t="shared" si="685"/>
        <v>S25 - 2024</v>
      </c>
      <c r="C1553" s="7">
        <f t="shared" si="697"/>
        <v>6</v>
      </c>
      <c r="D1553" s="7" t="str">
        <f t="shared" si="692"/>
        <v>T2 - 2024</v>
      </c>
      <c r="E1553" s="7">
        <f t="shared" si="698"/>
        <v>2024</v>
      </c>
      <c r="F1553" s="129" t="s">
        <v>8</v>
      </c>
      <c r="G1553" s="133"/>
      <c r="H1553" s="144" t="str" cm="1">
        <f t="array" ref="H1553">getcomment(G1553)</f>
        <v/>
      </c>
      <c r="I1553" s="134">
        <v>180</v>
      </c>
      <c r="J1553" s="151" t="str" cm="1">
        <f t="array" ref="J1553">getcomment(I1553)</f>
        <v>180' : Crachement F4 suite perte SAPSID (flex enroulé dans allonge Rl moteur)
KH MALV (365 coulées) + Corset (23 kt)</v>
      </c>
      <c r="K1553" s="135"/>
      <c r="L1553" s="166" t="str" cm="1">
        <f t="array" ref="L1553">getcomment(K1553)</f>
        <v/>
      </c>
    </row>
    <row r="1554" spans="1:12" x14ac:dyDescent="0.25">
      <c r="A1554" s="6">
        <v>45459</v>
      </c>
      <c r="B1554" s="7" t="str">
        <f t="shared" si="685"/>
        <v>S25 - 2024</v>
      </c>
      <c r="C1554" s="7">
        <f t="shared" si="697"/>
        <v>6</v>
      </c>
      <c r="D1554" s="7" t="str">
        <f t="shared" si="692"/>
        <v>T2 - 2024</v>
      </c>
      <c r="E1554" s="7">
        <f t="shared" si="698"/>
        <v>2024</v>
      </c>
      <c r="F1554" s="21" t="s">
        <v>4</v>
      </c>
      <c r="G1554" s="76"/>
      <c r="H1554" s="145" t="str" cm="1">
        <f t="array" ref="H1554">getcomment(G1554)</f>
        <v/>
      </c>
      <c r="I1554" s="77"/>
      <c r="J1554" s="152" t="str" cm="1">
        <f t="array" ref="J1554">getcomment(I1554)</f>
        <v/>
      </c>
      <c r="K1554" s="87"/>
      <c r="L1554" s="167" t="str" cm="1">
        <f t="array" ref="L1554">getcomment(K1554)</f>
        <v/>
      </c>
    </row>
    <row r="1555" spans="1:12" x14ac:dyDescent="0.25">
      <c r="A1555" s="6">
        <v>45459</v>
      </c>
      <c r="B1555" s="7" t="str">
        <f t="shared" si="685"/>
        <v>S25 - 2024</v>
      </c>
      <c r="C1555" s="7">
        <f t="shared" si="697"/>
        <v>6</v>
      </c>
      <c r="D1555" s="7" t="str">
        <f t="shared" si="692"/>
        <v>T2 - 2024</v>
      </c>
      <c r="E1555" s="7">
        <f t="shared" si="698"/>
        <v>2024</v>
      </c>
      <c r="F1555" s="8" t="s">
        <v>5</v>
      </c>
      <c r="G1555" s="72"/>
      <c r="H1555" s="146" t="str" cm="1">
        <f t="array" ref="H1555">getcomment(G1555)</f>
        <v/>
      </c>
      <c r="I1555" s="73"/>
      <c r="J1555" s="153" t="str" cm="1">
        <f t="array" ref="J1555">getcomment(I1555)</f>
        <v/>
      </c>
      <c r="K1555" s="88"/>
      <c r="L1555" s="168" t="str" cm="1">
        <f t="array" ref="L1555">getcomment(K1555)</f>
        <v/>
      </c>
    </row>
    <row r="1556" spans="1:12" x14ac:dyDescent="0.25">
      <c r="A1556" s="6">
        <v>45459</v>
      </c>
      <c r="B1556" s="7" t="str">
        <f t="shared" si="685"/>
        <v>S25 - 2024</v>
      </c>
      <c r="C1556" s="7">
        <f t="shared" si="697"/>
        <v>6</v>
      </c>
      <c r="D1556" s="7" t="str">
        <f t="shared" si="692"/>
        <v>T2 - 2024</v>
      </c>
      <c r="E1556" s="7">
        <f t="shared" si="698"/>
        <v>2024</v>
      </c>
      <c r="F1556" s="8" t="s">
        <v>6</v>
      </c>
      <c r="G1556" s="72">
        <v>180</v>
      </c>
      <c r="H1556" s="146" t="str" cm="1">
        <f t="array" ref="H1556">getcomment(G1556)</f>
        <v/>
      </c>
      <c r="I1556" s="73"/>
      <c r="J1556" s="153" t="str" cm="1">
        <f t="array" ref="J1556">getcomment(I1556)</f>
        <v/>
      </c>
      <c r="K1556" s="88">
        <v>300</v>
      </c>
      <c r="L1556" s="168" t="str" cm="1">
        <f t="array" ref="L1556">getcomment(K1556)</f>
        <v/>
      </c>
    </row>
    <row r="1557" spans="1:12" x14ac:dyDescent="0.25">
      <c r="A1557" s="6">
        <v>45459</v>
      </c>
      <c r="B1557" s="7" t="str">
        <f t="shared" si="685"/>
        <v>S25 - 2024</v>
      </c>
      <c r="C1557" s="7">
        <f t="shared" si="697"/>
        <v>6</v>
      </c>
      <c r="D1557" s="7" t="str">
        <f t="shared" si="692"/>
        <v>T2 - 2024</v>
      </c>
      <c r="E1557" s="7">
        <f t="shared" si="698"/>
        <v>2024</v>
      </c>
      <c r="F1557" s="8" t="s">
        <v>1</v>
      </c>
      <c r="G1557" s="72">
        <v>1006</v>
      </c>
      <c r="H1557" s="146" t="str" cm="1">
        <f t="array" ref="H1557">getcomment(G1557)</f>
        <v/>
      </c>
      <c r="I1557" s="73">
        <v>863</v>
      </c>
      <c r="J1557" s="153" t="str" cm="1">
        <f t="array" ref="J1557">getcomment(I1557)</f>
        <v/>
      </c>
      <c r="K1557" s="88">
        <v>809</v>
      </c>
      <c r="L1557" s="168" t="str" cm="1">
        <f t="array" ref="L1557">getcomment(K1557)</f>
        <v/>
      </c>
    </row>
    <row r="1558" spans="1:12" x14ac:dyDescent="0.25">
      <c r="A1558" s="9">
        <v>45459</v>
      </c>
      <c r="B1558" s="10" t="str">
        <f t="shared" si="685"/>
        <v>S25 - 2024</v>
      </c>
      <c r="C1558" s="10">
        <f t="shared" si="697"/>
        <v>6</v>
      </c>
      <c r="D1558" s="10" t="str">
        <f t="shared" si="692"/>
        <v>T2 - 2024</v>
      </c>
      <c r="E1558" s="10">
        <f t="shared" si="698"/>
        <v>2024</v>
      </c>
      <c r="F1558" s="11" t="s">
        <v>14</v>
      </c>
      <c r="G1558" s="80">
        <f>SUM(G1550:G1557)</f>
        <v>1440</v>
      </c>
      <c r="H1558" s="147" t="str" cm="1">
        <f t="array" ref="H1558">getcomment(G1558)</f>
        <v/>
      </c>
      <c r="I1558" s="83">
        <f t="shared" ref="I1558:K1558" si="699">SUM(I1550:I1557)</f>
        <v>1440</v>
      </c>
      <c r="J1558" s="154" t="str" cm="1">
        <f t="array" ref="J1558">getcomment(I1558)</f>
        <v/>
      </c>
      <c r="K1558" s="89">
        <f t="shared" si="699"/>
        <v>1440</v>
      </c>
      <c r="L1558" s="169" t="str" cm="1">
        <f t="array" ref="L1558">getcomment(K1558)</f>
        <v/>
      </c>
    </row>
    <row r="1559" spans="1:12" x14ac:dyDescent="0.25">
      <c r="A1559" s="4">
        <v>45460</v>
      </c>
      <c r="B1559" s="5" t="str">
        <f t="shared" si="685"/>
        <v>S25 - 2024</v>
      </c>
      <c r="C1559" s="5">
        <f t="shared" ref="C1559:C1567" si="700">MONTH(A1559)</f>
        <v>6</v>
      </c>
      <c r="D1559" s="5" t="str">
        <f t="shared" si="692"/>
        <v>T2 - 2024</v>
      </c>
      <c r="E1559" s="5">
        <f t="shared" ref="E1559:E1567" si="701">YEAR(A1559)</f>
        <v>2024</v>
      </c>
      <c r="F1559" s="14" t="s">
        <v>2</v>
      </c>
      <c r="G1559" s="79">
        <v>80</v>
      </c>
      <c r="H1559" s="141" t="str" cm="1">
        <f t="array" ref="H1559">getcomment(G1559)</f>
        <v/>
      </c>
      <c r="I1559" s="82">
        <f>200+15</f>
        <v>215</v>
      </c>
      <c r="J1559" s="148" t="str" cm="1">
        <f t="array" ref="J1559">getcomment(I1559)</f>
        <v/>
      </c>
      <c r="K1559" s="85">
        <v>80</v>
      </c>
      <c r="L1559" s="163" t="str" cm="1">
        <f t="array" ref="L1559">getcomment(K1559)</f>
        <v/>
      </c>
    </row>
    <row r="1560" spans="1:12" x14ac:dyDescent="0.25">
      <c r="A1560" s="6">
        <v>45460</v>
      </c>
      <c r="B1560" s="7" t="str">
        <f t="shared" si="685"/>
        <v>S25 - 2024</v>
      </c>
      <c r="C1560" s="7">
        <f t="shared" si="700"/>
        <v>6</v>
      </c>
      <c r="D1560" s="7" t="str">
        <f t="shared" si="692"/>
        <v>T2 - 2024</v>
      </c>
      <c r="E1560" s="7">
        <f t="shared" si="701"/>
        <v>2024</v>
      </c>
      <c r="F1560" s="19" t="s">
        <v>3</v>
      </c>
      <c r="G1560" s="74">
        <v>378</v>
      </c>
      <c r="H1560" s="142" t="str" cm="1">
        <f t="array" ref="H1560">getcomment(G1560)</f>
        <v/>
      </c>
      <c r="I1560" s="75">
        <v>177</v>
      </c>
      <c r="J1560" s="149" t="str" cm="1">
        <f t="array" ref="J1560">getcomment(I1560)</f>
        <v/>
      </c>
      <c r="K1560" s="86">
        <v>229</v>
      </c>
      <c r="L1560" s="164" t="str" cm="1">
        <f t="array" ref="L1560">getcomment(K1560)</f>
        <v/>
      </c>
    </row>
    <row r="1561" spans="1:12" x14ac:dyDescent="0.25">
      <c r="A1561" s="6">
        <v>45460</v>
      </c>
      <c r="B1561" s="7" t="str">
        <f t="shared" si="685"/>
        <v>S25 - 2024</v>
      </c>
      <c r="C1561" s="7">
        <f t="shared" si="700"/>
        <v>6</v>
      </c>
      <c r="D1561" s="7" t="str">
        <f t="shared" si="692"/>
        <v>T2 - 2024</v>
      </c>
      <c r="E1561" s="7">
        <f t="shared" si="701"/>
        <v>2024</v>
      </c>
      <c r="F1561" s="128" t="s">
        <v>7</v>
      </c>
      <c r="G1561" s="130"/>
      <c r="H1561" s="143" t="str" cm="1">
        <f t="array" ref="H1561">getcomment(G1561)</f>
        <v/>
      </c>
      <c r="I1561" s="131"/>
      <c r="J1561" s="150" t="str" cm="1">
        <f t="array" ref="J1561">getcomment(I1561)</f>
        <v/>
      </c>
      <c r="K1561" s="132"/>
      <c r="L1561" s="165" t="str" cm="1">
        <f t="array" ref="L1561">getcomment(K1561)</f>
        <v/>
      </c>
    </row>
    <row r="1562" spans="1:12" x14ac:dyDescent="0.25">
      <c r="A1562" s="6">
        <v>45460</v>
      </c>
      <c r="B1562" s="7" t="str">
        <f t="shared" si="685"/>
        <v>S25 - 2024</v>
      </c>
      <c r="C1562" s="7">
        <f t="shared" si="700"/>
        <v>6</v>
      </c>
      <c r="D1562" s="7" t="str">
        <f t="shared" si="692"/>
        <v>T2 - 2024</v>
      </c>
      <c r="E1562" s="7">
        <f t="shared" si="701"/>
        <v>2024</v>
      </c>
      <c r="F1562" s="129" t="s">
        <v>8</v>
      </c>
      <c r="G1562" s="133"/>
      <c r="H1562" s="144" t="str" cm="1">
        <f t="array" ref="H1562">getcomment(G1562)</f>
        <v/>
      </c>
      <c r="I1562" s="134"/>
      <c r="J1562" s="151" t="str" cm="1">
        <f t="array" ref="J1562">getcomment(I1562)</f>
        <v/>
      </c>
      <c r="K1562" s="135"/>
      <c r="L1562" s="166" t="str" cm="1">
        <f t="array" ref="L1562">getcomment(K1562)</f>
        <v/>
      </c>
    </row>
    <row r="1563" spans="1:12" x14ac:dyDescent="0.25">
      <c r="A1563" s="6">
        <v>45460</v>
      </c>
      <c r="B1563" s="7" t="str">
        <f t="shared" si="685"/>
        <v>S25 - 2024</v>
      </c>
      <c r="C1563" s="7">
        <f t="shared" si="700"/>
        <v>6</v>
      </c>
      <c r="D1563" s="7" t="str">
        <f t="shared" si="692"/>
        <v>T2 - 2024</v>
      </c>
      <c r="E1563" s="7">
        <f t="shared" si="701"/>
        <v>2024</v>
      </c>
      <c r="F1563" s="21" t="s">
        <v>4</v>
      </c>
      <c r="G1563" s="76"/>
      <c r="H1563" s="145" t="str" cm="1">
        <f t="array" ref="H1563">getcomment(G1563)</f>
        <v/>
      </c>
      <c r="I1563" s="77"/>
      <c r="J1563" s="152" t="str" cm="1">
        <f t="array" ref="J1563">getcomment(I1563)</f>
        <v/>
      </c>
      <c r="K1563" s="87"/>
      <c r="L1563" s="167" t="str" cm="1">
        <f t="array" ref="L1563">getcomment(K1563)</f>
        <v/>
      </c>
    </row>
    <row r="1564" spans="1:12" x14ac:dyDescent="0.25">
      <c r="A1564" s="6">
        <v>45460</v>
      </c>
      <c r="B1564" s="7" t="str">
        <f t="shared" si="685"/>
        <v>S25 - 2024</v>
      </c>
      <c r="C1564" s="7">
        <f t="shared" si="700"/>
        <v>6</v>
      </c>
      <c r="D1564" s="7" t="str">
        <f t="shared" si="692"/>
        <v>T2 - 2024</v>
      </c>
      <c r="E1564" s="7">
        <f t="shared" si="701"/>
        <v>2024</v>
      </c>
      <c r="F1564" s="8" t="s">
        <v>5</v>
      </c>
      <c r="G1564" s="72"/>
      <c r="H1564" s="146" t="str" cm="1">
        <f t="array" ref="H1564">getcomment(G1564)</f>
        <v/>
      </c>
      <c r="I1564" s="73">
        <v>90</v>
      </c>
      <c r="J1564" s="153" t="s">
        <v>46</v>
      </c>
      <c r="K1564" s="88"/>
      <c r="L1564" s="168" t="str" cm="1">
        <f t="array" ref="L1564">getcomment(K1564)</f>
        <v/>
      </c>
    </row>
    <row r="1565" spans="1:12" x14ac:dyDescent="0.25">
      <c r="A1565" s="6">
        <v>45460</v>
      </c>
      <c r="B1565" s="7" t="str">
        <f t="shared" si="685"/>
        <v>S25 - 2024</v>
      </c>
      <c r="C1565" s="7">
        <f t="shared" si="700"/>
        <v>6</v>
      </c>
      <c r="D1565" s="7" t="str">
        <f t="shared" si="692"/>
        <v>T2 - 2024</v>
      </c>
      <c r="E1565" s="7">
        <f t="shared" si="701"/>
        <v>2024</v>
      </c>
      <c r="F1565" s="8" t="s">
        <v>6</v>
      </c>
      <c r="G1565" s="72">
        <v>180</v>
      </c>
      <c r="H1565" s="146" t="str" cm="1">
        <f t="array" ref="H1565">getcomment(G1565)</f>
        <v/>
      </c>
      <c r="I1565" s="73"/>
      <c r="J1565" s="153"/>
      <c r="K1565" s="88">
        <v>300</v>
      </c>
      <c r="L1565" s="168" t="str" cm="1">
        <f t="array" ref="L1565">getcomment(K1565)</f>
        <v/>
      </c>
    </row>
    <row r="1566" spans="1:12" x14ac:dyDescent="0.25">
      <c r="A1566" s="6">
        <v>45460</v>
      </c>
      <c r="B1566" s="7" t="str">
        <f t="shared" si="685"/>
        <v>S25 - 2024</v>
      </c>
      <c r="C1566" s="7">
        <f t="shared" si="700"/>
        <v>6</v>
      </c>
      <c r="D1566" s="7" t="str">
        <f t="shared" si="692"/>
        <v>T2 - 2024</v>
      </c>
      <c r="E1566" s="7">
        <f t="shared" si="701"/>
        <v>2024</v>
      </c>
      <c r="F1566" s="8" t="s">
        <v>1</v>
      </c>
      <c r="G1566" s="72">
        <v>802</v>
      </c>
      <c r="H1566" s="146" t="str" cm="1">
        <f t="array" ref="H1566">getcomment(G1566)</f>
        <v/>
      </c>
      <c r="I1566" s="73">
        <v>958</v>
      </c>
      <c r="J1566" s="153"/>
      <c r="K1566" s="88">
        <v>831</v>
      </c>
      <c r="L1566" s="168" t="str" cm="1">
        <f t="array" ref="L1566">getcomment(K1566)</f>
        <v/>
      </c>
    </row>
    <row r="1567" spans="1:12" x14ac:dyDescent="0.25">
      <c r="A1567" s="9">
        <v>45460</v>
      </c>
      <c r="B1567" s="10" t="str">
        <f t="shared" si="685"/>
        <v>S25 - 2024</v>
      </c>
      <c r="C1567" s="10">
        <f t="shared" si="700"/>
        <v>6</v>
      </c>
      <c r="D1567" s="10" t="str">
        <f t="shared" si="692"/>
        <v>T2 - 2024</v>
      </c>
      <c r="E1567" s="10">
        <f t="shared" si="701"/>
        <v>2024</v>
      </c>
      <c r="F1567" s="11" t="s">
        <v>14</v>
      </c>
      <c r="G1567" s="80">
        <f>SUM(G1559:G1566)</f>
        <v>1440</v>
      </c>
      <c r="H1567" s="147" t="str" cm="1">
        <f t="array" ref="H1567">getcomment(G1567)</f>
        <v/>
      </c>
      <c r="I1567" s="83">
        <f t="shared" ref="I1567:K1567" si="702">SUM(I1559:I1566)</f>
        <v>1440</v>
      </c>
      <c r="J1567" s="154"/>
      <c r="K1567" s="89">
        <f t="shared" si="702"/>
        <v>1440</v>
      </c>
      <c r="L1567" s="169" t="str" cm="1">
        <f t="array" ref="L1567">getcomment(K1567)</f>
        <v/>
      </c>
    </row>
    <row r="1568" spans="1:12" x14ac:dyDescent="0.25">
      <c r="A1568" s="4">
        <v>45461</v>
      </c>
      <c r="B1568" s="5" t="str">
        <f t="shared" si="685"/>
        <v>S25 - 2024</v>
      </c>
      <c r="C1568" s="5">
        <f t="shared" ref="C1568:C1576" si="703">MONTH(A1568)</f>
        <v>6</v>
      </c>
      <c r="D1568" s="5" t="str">
        <f t="shared" si="692"/>
        <v>T2 - 2024</v>
      </c>
      <c r="E1568" s="5">
        <f t="shared" ref="E1568:E1576" si="704">YEAR(A1568)</f>
        <v>2024</v>
      </c>
      <c r="F1568" s="14" t="s">
        <v>2</v>
      </c>
      <c r="G1568" s="79">
        <v>120</v>
      </c>
      <c r="H1568" s="141" t="str" cm="1">
        <f t="array" ref="H1568">getcomment(G1568)</f>
        <v/>
      </c>
      <c r="I1568" s="82">
        <v>40</v>
      </c>
      <c r="J1568" s="148"/>
      <c r="K1568" s="85">
        <v>80</v>
      </c>
      <c r="L1568" s="163" t="str" cm="1">
        <f t="array" ref="L1568">getcomment(K1568)</f>
        <v/>
      </c>
    </row>
    <row r="1569" spans="1:12" x14ac:dyDescent="0.25">
      <c r="A1569" s="6">
        <v>45461</v>
      </c>
      <c r="B1569" s="7" t="str">
        <f t="shared" si="685"/>
        <v>S25 - 2024</v>
      </c>
      <c r="C1569" s="7">
        <f t="shared" si="703"/>
        <v>6</v>
      </c>
      <c r="D1569" s="7" t="str">
        <f t="shared" si="692"/>
        <v>T2 - 2024</v>
      </c>
      <c r="E1569" s="7">
        <f t="shared" si="704"/>
        <v>2024</v>
      </c>
      <c r="F1569" s="19" t="s">
        <v>3</v>
      </c>
      <c r="G1569" s="74">
        <f>37+135</f>
        <v>172</v>
      </c>
      <c r="H1569" s="142" t="str" cm="1">
        <f t="array" ref="H1569">getcomment(G1569)</f>
        <v/>
      </c>
      <c r="I1569" s="75">
        <v>49</v>
      </c>
      <c r="J1569" s="149"/>
      <c r="K1569" s="86">
        <v>33</v>
      </c>
      <c r="L1569" s="164" t="str" cm="1">
        <f t="array" ref="L1569">getcomment(K1569)</f>
        <v/>
      </c>
    </row>
    <row r="1570" spans="1:12" x14ac:dyDescent="0.25">
      <c r="A1570" s="6">
        <v>45461</v>
      </c>
      <c r="B1570" s="7" t="str">
        <f t="shared" si="685"/>
        <v>S25 - 2024</v>
      </c>
      <c r="C1570" s="7">
        <f t="shared" si="703"/>
        <v>6</v>
      </c>
      <c r="D1570" s="7" t="str">
        <f t="shared" si="692"/>
        <v>T2 - 2024</v>
      </c>
      <c r="E1570" s="7">
        <f t="shared" si="704"/>
        <v>2024</v>
      </c>
      <c r="F1570" s="128" t="s">
        <v>7</v>
      </c>
      <c r="G1570" s="130"/>
      <c r="H1570" s="143" t="str" cm="1">
        <f t="array" ref="H1570">getcomment(G1570)</f>
        <v/>
      </c>
      <c r="I1570" s="131"/>
      <c r="J1570" s="150"/>
      <c r="K1570" s="132"/>
      <c r="L1570" s="165" t="str" cm="1">
        <f t="array" ref="L1570">getcomment(K1570)</f>
        <v/>
      </c>
    </row>
    <row r="1571" spans="1:12" x14ac:dyDescent="0.25">
      <c r="A1571" s="6">
        <v>45461</v>
      </c>
      <c r="B1571" s="7" t="str">
        <f t="shared" si="685"/>
        <v>S25 - 2024</v>
      </c>
      <c r="C1571" s="7">
        <f t="shared" si="703"/>
        <v>6</v>
      </c>
      <c r="D1571" s="7" t="str">
        <f t="shared" si="692"/>
        <v>T2 - 2024</v>
      </c>
      <c r="E1571" s="7">
        <f t="shared" si="704"/>
        <v>2024</v>
      </c>
      <c r="F1571" s="129" t="s">
        <v>8</v>
      </c>
      <c r="G1571" s="133"/>
      <c r="H1571" s="144" t="str" cm="1">
        <f t="array" ref="H1571">getcomment(G1571)</f>
        <v/>
      </c>
      <c r="I1571" s="134"/>
      <c r="J1571" s="151"/>
      <c r="K1571" s="135"/>
      <c r="L1571" s="166" t="str" cm="1">
        <f t="array" ref="L1571">getcomment(K1571)</f>
        <v/>
      </c>
    </row>
    <row r="1572" spans="1:12" x14ac:dyDescent="0.25">
      <c r="A1572" s="6">
        <v>45461</v>
      </c>
      <c r="B1572" s="7" t="str">
        <f t="shared" si="685"/>
        <v>S25 - 2024</v>
      </c>
      <c r="C1572" s="7">
        <f t="shared" si="703"/>
        <v>6</v>
      </c>
      <c r="D1572" s="7" t="str">
        <f t="shared" si="692"/>
        <v>T2 - 2024</v>
      </c>
      <c r="E1572" s="7">
        <f t="shared" si="704"/>
        <v>2024</v>
      </c>
      <c r="F1572" s="21" t="s">
        <v>4</v>
      </c>
      <c r="G1572" s="76"/>
      <c r="H1572" s="145" t="str" cm="1">
        <f t="array" ref="H1572">getcomment(G1572)</f>
        <v/>
      </c>
      <c r="I1572" s="77"/>
      <c r="J1572" s="152"/>
      <c r="K1572" s="87"/>
      <c r="L1572" s="167" t="str" cm="1">
        <f t="array" ref="L1572">getcomment(K1572)</f>
        <v/>
      </c>
    </row>
    <row r="1573" spans="1:12" x14ac:dyDescent="0.25">
      <c r="A1573" s="6">
        <v>45461</v>
      </c>
      <c r="B1573" s="7" t="str">
        <f t="shared" si="685"/>
        <v>S25 - 2024</v>
      </c>
      <c r="C1573" s="7">
        <f t="shared" si="703"/>
        <v>6</v>
      </c>
      <c r="D1573" s="7" t="str">
        <f t="shared" si="692"/>
        <v>T2 - 2024</v>
      </c>
      <c r="E1573" s="7">
        <f t="shared" si="704"/>
        <v>2024</v>
      </c>
      <c r="F1573" s="8" t="s">
        <v>5</v>
      </c>
      <c r="G1573" s="72"/>
      <c r="H1573" s="146" t="str" cm="1">
        <f t="array" ref="H1573">getcomment(G1573)</f>
        <v/>
      </c>
      <c r="I1573" s="73">
        <v>690</v>
      </c>
      <c r="J1573" s="153" t="s">
        <v>47</v>
      </c>
      <c r="K1573" s="88">
        <v>183</v>
      </c>
      <c r="L1573" s="168" t="str" cm="1">
        <f t="array" ref="L1573">getcomment(K1573)</f>
        <v/>
      </c>
    </row>
    <row r="1574" spans="1:12" x14ac:dyDescent="0.25">
      <c r="A1574" s="6">
        <v>45461</v>
      </c>
      <c r="B1574" s="7" t="str">
        <f t="shared" si="685"/>
        <v>S25 - 2024</v>
      </c>
      <c r="C1574" s="7">
        <f t="shared" si="703"/>
        <v>6</v>
      </c>
      <c r="D1574" s="7" t="str">
        <f t="shared" si="692"/>
        <v>T2 - 2024</v>
      </c>
      <c r="E1574" s="7">
        <f t="shared" si="704"/>
        <v>2024</v>
      </c>
      <c r="F1574" s="8" t="s">
        <v>6</v>
      </c>
      <c r="G1574" s="72">
        <v>420</v>
      </c>
      <c r="H1574" s="146" t="str" cm="1">
        <f t="array" ref="H1574">getcomment(G1574)</f>
        <v/>
      </c>
      <c r="I1574" s="73">
        <v>60</v>
      </c>
      <c r="J1574" s="153"/>
      <c r="K1574" s="88"/>
      <c r="L1574" s="168" t="str" cm="1">
        <f t="array" ref="L1574">getcomment(K1574)</f>
        <v/>
      </c>
    </row>
    <row r="1575" spans="1:12" x14ac:dyDescent="0.25">
      <c r="A1575" s="6">
        <v>45461</v>
      </c>
      <c r="B1575" s="7" t="str">
        <f t="shared" si="685"/>
        <v>S25 - 2024</v>
      </c>
      <c r="C1575" s="7">
        <f t="shared" si="703"/>
        <v>6</v>
      </c>
      <c r="D1575" s="7" t="str">
        <f t="shared" si="692"/>
        <v>T2 - 2024</v>
      </c>
      <c r="E1575" s="7">
        <f t="shared" si="704"/>
        <v>2024</v>
      </c>
      <c r="F1575" s="8" t="s">
        <v>1</v>
      </c>
      <c r="G1575" s="72">
        <v>728</v>
      </c>
      <c r="H1575" s="146" t="str" cm="1">
        <f t="array" ref="H1575">getcomment(G1575)</f>
        <v/>
      </c>
      <c r="I1575" s="73">
        <v>601</v>
      </c>
      <c r="J1575" s="153"/>
      <c r="K1575" s="88">
        <v>1144</v>
      </c>
      <c r="L1575" s="168" t="str" cm="1">
        <f t="array" ref="L1575">getcomment(K1575)</f>
        <v/>
      </c>
    </row>
    <row r="1576" spans="1:12" x14ac:dyDescent="0.25">
      <c r="A1576" s="9">
        <v>45461</v>
      </c>
      <c r="B1576" s="10" t="str">
        <f t="shared" si="685"/>
        <v>S25 - 2024</v>
      </c>
      <c r="C1576" s="10">
        <f t="shared" si="703"/>
        <v>6</v>
      </c>
      <c r="D1576" s="10" t="str">
        <f t="shared" si="692"/>
        <v>T2 - 2024</v>
      </c>
      <c r="E1576" s="10">
        <f t="shared" si="704"/>
        <v>2024</v>
      </c>
      <c r="F1576" s="11" t="s">
        <v>14</v>
      </c>
      <c r="G1576" s="80">
        <f>SUM(G1568:G1575)</f>
        <v>1440</v>
      </c>
      <c r="H1576" s="147" t="str" cm="1">
        <f t="array" ref="H1576">getcomment(G1576)</f>
        <v/>
      </c>
      <c r="I1576" s="83">
        <f t="shared" ref="I1576:K1576" si="705">SUM(I1568:I1575)</f>
        <v>1440</v>
      </c>
      <c r="J1576" s="154"/>
      <c r="K1576" s="89">
        <f t="shared" si="705"/>
        <v>1440</v>
      </c>
      <c r="L1576" s="169" t="str" cm="1">
        <f t="array" ref="L1576">getcomment(K1576)</f>
        <v/>
      </c>
    </row>
    <row r="1577" spans="1:12" x14ac:dyDescent="0.25">
      <c r="A1577" s="4">
        <v>45462</v>
      </c>
      <c r="B1577" s="5" t="str">
        <f t="shared" si="685"/>
        <v>S26 - 2024</v>
      </c>
      <c r="C1577" s="5">
        <f t="shared" ref="C1577:C1585" si="706">MONTH(A1577)</f>
        <v>6</v>
      </c>
      <c r="D1577" s="5" t="str">
        <f t="shared" si="692"/>
        <v>T2 - 2024</v>
      </c>
      <c r="E1577" s="5">
        <f t="shared" ref="E1577:E1585" si="707">YEAR(A1577)</f>
        <v>2024</v>
      </c>
      <c r="F1577" s="14" t="s">
        <v>2</v>
      </c>
      <c r="G1577" s="79">
        <v>80</v>
      </c>
      <c r="H1577" s="141" t="str" cm="1">
        <f t="array" ref="H1577">getcomment(G1577)</f>
        <v/>
      </c>
      <c r="I1577" s="82">
        <v>120</v>
      </c>
      <c r="J1577" s="148"/>
      <c r="K1577" s="85">
        <v>39</v>
      </c>
      <c r="L1577" s="163" t="str" cm="1">
        <f t="array" ref="L1577">getcomment(K1577)</f>
        <v/>
      </c>
    </row>
    <row r="1578" spans="1:12" x14ac:dyDescent="0.25">
      <c r="A1578" s="6">
        <v>45462</v>
      </c>
      <c r="B1578" s="7" t="str">
        <f t="shared" si="685"/>
        <v>S26 - 2024</v>
      </c>
      <c r="C1578" s="7">
        <f t="shared" si="706"/>
        <v>6</v>
      </c>
      <c r="D1578" s="7" t="str">
        <f t="shared" si="692"/>
        <v>T2 - 2024</v>
      </c>
      <c r="E1578" s="7">
        <f t="shared" si="707"/>
        <v>2024</v>
      </c>
      <c r="F1578" s="19" t="s">
        <v>3</v>
      </c>
      <c r="G1578" s="74">
        <v>185</v>
      </c>
      <c r="H1578" s="142" t="str" cm="1">
        <f t="array" ref="H1578">getcomment(G1578)</f>
        <v/>
      </c>
      <c r="I1578" s="75">
        <f>143+52</f>
        <v>195</v>
      </c>
      <c r="J1578" s="149"/>
      <c r="K1578" s="86">
        <v>130</v>
      </c>
      <c r="L1578" s="164" t="str" cm="1">
        <f t="array" ref="L1578">getcomment(K1578)</f>
        <v/>
      </c>
    </row>
    <row r="1579" spans="1:12" x14ac:dyDescent="0.25">
      <c r="A1579" s="6">
        <v>45462</v>
      </c>
      <c r="B1579" s="7" t="str">
        <f t="shared" si="685"/>
        <v>S26 - 2024</v>
      </c>
      <c r="C1579" s="7">
        <f t="shared" si="706"/>
        <v>6</v>
      </c>
      <c r="D1579" s="7" t="str">
        <f t="shared" si="692"/>
        <v>T2 - 2024</v>
      </c>
      <c r="E1579" s="7">
        <f t="shared" si="707"/>
        <v>2024</v>
      </c>
      <c r="F1579" s="128" t="s">
        <v>7</v>
      </c>
      <c r="G1579" s="130">
        <v>273</v>
      </c>
      <c r="H1579" s="143" t="s">
        <v>39</v>
      </c>
      <c r="I1579" s="131"/>
      <c r="J1579" s="150"/>
      <c r="K1579" s="132"/>
      <c r="L1579" s="165" t="str" cm="1">
        <f t="array" ref="L1579">getcomment(K1579)</f>
        <v/>
      </c>
    </row>
    <row r="1580" spans="1:12" x14ac:dyDescent="0.25">
      <c r="A1580" s="6">
        <v>45462</v>
      </c>
      <c r="B1580" s="7" t="str">
        <f t="shared" si="685"/>
        <v>S26 - 2024</v>
      </c>
      <c r="C1580" s="7">
        <f t="shared" si="706"/>
        <v>6</v>
      </c>
      <c r="D1580" s="7" t="str">
        <f t="shared" si="692"/>
        <v>T2 - 2024</v>
      </c>
      <c r="E1580" s="7">
        <f t="shared" si="707"/>
        <v>2024</v>
      </c>
      <c r="F1580" s="129" t="s">
        <v>8</v>
      </c>
      <c r="G1580" s="133"/>
      <c r="H1580" s="144"/>
      <c r="I1580" s="134"/>
      <c r="J1580" s="151"/>
      <c r="K1580" s="135"/>
      <c r="L1580" s="166" t="str" cm="1">
        <f t="array" ref="L1580">getcomment(K1580)</f>
        <v/>
      </c>
    </row>
    <row r="1581" spans="1:12" x14ac:dyDescent="0.25">
      <c r="A1581" s="6">
        <v>45462</v>
      </c>
      <c r="B1581" s="7" t="str">
        <f t="shared" ref="B1581:B1644" si="708">"S"&amp;WEEKNUM($A1581,13)&amp;" - "&amp;YEAR($A1581)</f>
        <v>S26 - 2024</v>
      </c>
      <c r="C1581" s="7">
        <f t="shared" si="706"/>
        <v>6</v>
      </c>
      <c r="D1581" s="7" t="str">
        <f t="shared" si="692"/>
        <v>T2 - 2024</v>
      </c>
      <c r="E1581" s="7">
        <f t="shared" si="707"/>
        <v>2024</v>
      </c>
      <c r="F1581" s="21" t="s">
        <v>4</v>
      </c>
      <c r="G1581" s="76"/>
      <c r="H1581" s="145"/>
      <c r="I1581" s="77"/>
      <c r="J1581" s="152"/>
      <c r="K1581" s="87"/>
      <c r="L1581" s="167" t="str" cm="1">
        <f t="array" ref="L1581">getcomment(K1581)</f>
        <v/>
      </c>
    </row>
    <row r="1582" spans="1:12" x14ac:dyDescent="0.25">
      <c r="A1582" s="6">
        <v>45462</v>
      </c>
      <c r="B1582" s="7" t="str">
        <f t="shared" si="708"/>
        <v>S26 - 2024</v>
      </c>
      <c r="C1582" s="7">
        <f t="shared" si="706"/>
        <v>6</v>
      </c>
      <c r="D1582" s="7" t="str">
        <f t="shared" si="692"/>
        <v>T2 - 2024</v>
      </c>
      <c r="E1582" s="7">
        <f t="shared" si="707"/>
        <v>2024</v>
      </c>
      <c r="F1582" s="8" t="s">
        <v>5</v>
      </c>
      <c r="G1582" s="72"/>
      <c r="H1582" s="146"/>
      <c r="I1582" s="73"/>
      <c r="J1582" s="153"/>
      <c r="K1582" s="88">
        <v>930</v>
      </c>
      <c r="L1582" s="168" t="s">
        <v>40</v>
      </c>
    </row>
    <row r="1583" spans="1:12" x14ac:dyDescent="0.25">
      <c r="A1583" s="6">
        <v>45462</v>
      </c>
      <c r="B1583" s="7" t="str">
        <f t="shared" si="708"/>
        <v>S26 - 2024</v>
      </c>
      <c r="C1583" s="7">
        <f t="shared" si="706"/>
        <v>6</v>
      </c>
      <c r="D1583" s="7" t="str">
        <f t="shared" si="692"/>
        <v>T2 - 2024</v>
      </c>
      <c r="E1583" s="7">
        <f t="shared" si="707"/>
        <v>2024</v>
      </c>
      <c r="F1583" s="8" t="s">
        <v>6</v>
      </c>
      <c r="G1583" s="72"/>
      <c r="H1583" s="146"/>
      <c r="I1583" s="73"/>
      <c r="J1583" s="153"/>
      <c r="K1583" s="88"/>
      <c r="L1583" s="168"/>
    </row>
    <row r="1584" spans="1:12" x14ac:dyDescent="0.25">
      <c r="A1584" s="6">
        <v>45462</v>
      </c>
      <c r="B1584" s="7" t="str">
        <f t="shared" si="708"/>
        <v>S26 - 2024</v>
      </c>
      <c r="C1584" s="7">
        <f t="shared" si="706"/>
        <v>6</v>
      </c>
      <c r="D1584" s="7" t="str">
        <f t="shared" si="692"/>
        <v>T2 - 2024</v>
      </c>
      <c r="E1584" s="7">
        <f t="shared" si="707"/>
        <v>2024</v>
      </c>
      <c r="F1584" s="8" t="s">
        <v>1</v>
      </c>
      <c r="G1584" s="72">
        <v>902</v>
      </c>
      <c r="H1584" s="146"/>
      <c r="I1584" s="73">
        <v>1125</v>
      </c>
      <c r="J1584" s="153"/>
      <c r="K1584" s="88">
        <v>341</v>
      </c>
      <c r="L1584" s="168"/>
    </row>
    <row r="1585" spans="1:12" x14ac:dyDescent="0.25">
      <c r="A1585" s="9">
        <v>45462</v>
      </c>
      <c r="B1585" s="10" t="str">
        <f t="shared" si="708"/>
        <v>S26 - 2024</v>
      </c>
      <c r="C1585" s="10">
        <f t="shared" si="706"/>
        <v>6</v>
      </c>
      <c r="D1585" s="10" t="str">
        <f t="shared" si="692"/>
        <v>T2 - 2024</v>
      </c>
      <c r="E1585" s="10">
        <f t="shared" si="707"/>
        <v>2024</v>
      </c>
      <c r="F1585" s="11" t="s">
        <v>14</v>
      </c>
      <c r="G1585" s="80">
        <f>SUM(G1577:G1584)</f>
        <v>1440</v>
      </c>
      <c r="H1585" s="147"/>
      <c r="I1585" s="83">
        <f t="shared" ref="I1585" si="709">SUM(I1577:I1584)</f>
        <v>1440</v>
      </c>
      <c r="J1585" s="154"/>
      <c r="K1585" s="89">
        <f t="shared" ref="K1585" si="710">SUM(K1577:K1584)</f>
        <v>1440</v>
      </c>
      <c r="L1585" s="169"/>
    </row>
    <row r="1586" spans="1:12" x14ac:dyDescent="0.25">
      <c r="A1586" s="4">
        <v>45463</v>
      </c>
      <c r="B1586" s="5" t="str">
        <f t="shared" si="708"/>
        <v>S26 - 2024</v>
      </c>
      <c r="C1586" s="5">
        <f t="shared" ref="C1586:C1594" si="711">MONTH(A1586)</f>
        <v>6</v>
      </c>
      <c r="D1586" s="5" t="str">
        <f t="shared" si="692"/>
        <v>T2 - 2024</v>
      </c>
      <c r="E1586" s="5">
        <f t="shared" ref="E1586:E1594" si="712">YEAR(A1586)</f>
        <v>2024</v>
      </c>
      <c r="F1586" s="14" t="s">
        <v>2</v>
      </c>
      <c r="G1586" s="79">
        <v>80</v>
      </c>
      <c r="H1586" s="141"/>
      <c r="I1586" s="82">
        <f>120+24</f>
        <v>144</v>
      </c>
      <c r="J1586" s="148"/>
      <c r="K1586" s="85">
        <f>1+19</f>
        <v>20</v>
      </c>
      <c r="L1586" s="155"/>
    </row>
    <row r="1587" spans="1:12" x14ac:dyDescent="0.25">
      <c r="A1587" s="6">
        <v>45463</v>
      </c>
      <c r="B1587" s="7" t="str">
        <f t="shared" si="708"/>
        <v>S26 - 2024</v>
      </c>
      <c r="C1587" s="7">
        <f t="shared" si="711"/>
        <v>6</v>
      </c>
      <c r="D1587" s="7" t="str">
        <f t="shared" si="692"/>
        <v>T2 - 2024</v>
      </c>
      <c r="E1587" s="7">
        <f t="shared" si="712"/>
        <v>2024</v>
      </c>
      <c r="F1587" s="19" t="s">
        <v>3</v>
      </c>
      <c r="G1587" s="74">
        <f>85+134</f>
        <v>219</v>
      </c>
      <c r="H1587" s="142"/>
      <c r="I1587" s="75">
        <f>99+6</f>
        <v>105</v>
      </c>
      <c r="J1587" s="149"/>
      <c r="K1587" s="86">
        <v>35</v>
      </c>
      <c r="L1587" s="156"/>
    </row>
    <row r="1588" spans="1:12" x14ac:dyDescent="0.25">
      <c r="A1588" s="6">
        <v>45463</v>
      </c>
      <c r="B1588" s="7" t="str">
        <f t="shared" si="708"/>
        <v>S26 - 2024</v>
      </c>
      <c r="C1588" s="7">
        <f t="shared" si="711"/>
        <v>6</v>
      </c>
      <c r="D1588" s="7" t="str">
        <f t="shared" si="692"/>
        <v>T2 - 2024</v>
      </c>
      <c r="E1588" s="7">
        <f t="shared" si="712"/>
        <v>2024</v>
      </c>
      <c r="F1588" s="128" t="s">
        <v>7</v>
      </c>
      <c r="G1588" s="130"/>
      <c r="H1588" s="143"/>
      <c r="I1588" s="131"/>
      <c r="J1588" s="150"/>
      <c r="K1588" s="132"/>
      <c r="L1588" s="157"/>
    </row>
    <row r="1589" spans="1:12" x14ac:dyDescent="0.25">
      <c r="A1589" s="6">
        <v>45463</v>
      </c>
      <c r="B1589" s="7" t="str">
        <f t="shared" si="708"/>
        <v>S26 - 2024</v>
      </c>
      <c r="C1589" s="7">
        <f t="shared" si="711"/>
        <v>6</v>
      </c>
      <c r="D1589" s="7" t="str">
        <f t="shared" si="692"/>
        <v>T2 - 2024</v>
      </c>
      <c r="E1589" s="7">
        <f t="shared" si="712"/>
        <v>2024</v>
      </c>
      <c r="F1589" s="129" t="s">
        <v>8</v>
      </c>
      <c r="G1589" s="133">
        <v>81</v>
      </c>
      <c r="H1589" s="144" t="s">
        <v>41</v>
      </c>
      <c r="I1589" s="134"/>
      <c r="J1589" s="151"/>
      <c r="K1589" s="135"/>
      <c r="L1589" s="158"/>
    </row>
    <row r="1590" spans="1:12" x14ac:dyDescent="0.25">
      <c r="A1590" s="6">
        <v>45463</v>
      </c>
      <c r="B1590" s="7" t="str">
        <f t="shared" si="708"/>
        <v>S26 - 2024</v>
      </c>
      <c r="C1590" s="7">
        <f t="shared" si="711"/>
        <v>6</v>
      </c>
      <c r="D1590" s="7" t="str">
        <f t="shared" si="692"/>
        <v>T2 - 2024</v>
      </c>
      <c r="E1590" s="7">
        <f t="shared" si="712"/>
        <v>2024</v>
      </c>
      <c r="F1590" s="21" t="s">
        <v>4</v>
      </c>
      <c r="G1590" s="76">
        <v>60</v>
      </c>
      <c r="H1590" s="145"/>
      <c r="I1590" s="77"/>
      <c r="J1590" s="152"/>
      <c r="K1590" s="87"/>
      <c r="L1590" s="159"/>
    </row>
    <row r="1591" spans="1:12" x14ac:dyDescent="0.25">
      <c r="A1591" s="6">
        <v>45463</v>
      </c>
      <c r="B1591" s="7" t="str">
        <f t="shared" si="708"/>
        <v>S26 - 2024</v>
      </c>
      <c r="C1591" s="7">
        <f t="shared" si="711"/>
        <v>6</v>
      </c>
      <c r="D1591" s="7" t="str">
        <f t="shared" si="692"/>
        <v>T2 - 2024</v>
      </c>
      <c r="E1591" s="7">
        <f t="shared" si="712"/>
        <v>2024</v>
      </c>
      <c r="F1591" s="8" t="s">
        <v>5</v>
      </c>
      <c r="G1591" s="72"/>
      <c r="H1591" s="146"/>
      <c r="I1591" s="73"/>
      <c r="J1591" s="153"/>
      <c r="K1591" s="88"/>
      <c r="L1591" s="160"/>
    </row>
    <row r="1592" spans="1:12" x14ac:dyDescent="0.25">
      <c r="A1592" s="6">
        <v>45463</v>
      </c>
      <c r="B1592" s="7" t="str">
        <f t="shared" si="708"/>
        <v>S26 - 2024</v>
      </c>
      <c r="C1592" s="7">
        <f t="shared" si="711"/>
        <v>6</v>
      </c>
      <c r="D1592" s="7" t="str">
        <f t="shared" si="692"/>
        <v>T2 - 2024</v>
      </c>
      <c r="E1592" s="7">
        <f t="shared" si="712"/>
        <v>2024</v>
      </c>
      <c r="F1592" s="8" t="s">
        <v>6</v>
      </c>
      <c r="G1592" s="72"/>
      <c r="H1592" s="146"/>
      <c r="I1592" s="73"/>
      <c r="J1592" s="153"/>
      <c r="K1592" s="88">
        <v>960</v>
      </c>
      <c r="L1592" s="160"/>
    </row>
    <row r="1593" spans="1:12" x14ac:dyDescent="0.25">
      <c r="A1593" s="6">
        <v>45463</v>
      </c>
      <c r="B1593" s="7" t="str">
        <f t="shared" si="708"/>
        <v>S26 - 2024</v>
      </c>
      <c r="C1593" s="7">
        <f t="shared" si="711"/>
        <v>6</v>
      </c>
      <c r="D1593" s="7" t="str">
        <f t="shared" si="692"/>
        <v>T2 - 2024</v>
      </c>
      <c r="E1593" s="7">
        <f t="shared" si="712"/>
        <v>2024</v>
      </c>
      <c r="F1593" s="8" t="s">
        <v>1</v>
      </c>
      <c r="G1593" s="72">
        <v>1000</v>
      </c>
      <c r="H1593" s="146"/>
      <c r="I1593" s="73">
        <v>1191</v>
      </c>
      <c r="J1593" s="153"/>
      <c r="K1593" s="88">
        <v>425</v>
      </c>
      <c r="L1593" s="160"/>
    </row>
    <row r="1594" spans="1:12" x14ac:dyDescent="0.25">
      <c r="A1594" s="9">
        <v>45463</v>
      </c>
      <c r="B1594" s="10" t="str">
        <f t="shared" si="708"/>
        <v>S26 - 2024</v>
      </c>
      <c r="C1594" s="10">
        <f t="shared" si="711"/>
        <v>6</v>
      </c>
      <c r="D1594" s="10" t="str">
        <f t="shared" si="692"/>
        <v>T2 - 2024</v>
      </c>
      <c r="E1594" s="10">
        <f t="shared" si="712"/>
        <v>2024</v>
      </c>
      <c r="F1594" s="11" t="s">
        <v>14</v>
      </c>
      <c r="G1594" s="80">
        <f>SUM(G1586:G1593)</f>
        <v>1440</v>
      </c>
      <c r="H1594" s="147"/>
      <c r="I1594" s="83">
        <f t="shared" ref="I1594" si="713">SUM(I1586:I1593)</f>
        <v>1440</v>
      </c>
      <c r="J1594" s="154"/>
      <c r="K1594" s="89">
        <f t="shared" ref="K1594" si="714">SUM(K1586:K1593)</f>
        <v>1440</v>
      </c>
      <c r="L1594" s="162"/>
    </row>
    <row r="1595" spans="1:12" x14ac:dyDescent="0.25">
      <c r="A1595" s="4">
        <v>45464</v>
      </c>
      <c r="B1595" s="5" t="str">
        <f t="shared" si="708"/>
        <v>S26 - 2024</v>
      </c>
      <c r="C1595" s="5">
        <f t="shared" ref="C1595:C1603" si="715">MONTH(A1595)</f>
        <v>6</v>
      </c>
      <c r="D1595" s="5" t="str">
        <f t="shared" si="692"/>
        <v>T2 - 2024</v>
      </c>
      <c r="E1595" s="5">
        <f t="shared" ref="E1595:E1603" si="716">YEAR(A1595)</f>
        <v>2024</v>
      </c>
      <c r="F1595" s="14" t="s">
        <v>2</v>
      </c>
      <c r="G1595" s="79"/>
      <c r="H1595" s="141"/>
      <c r="I1595" s="82">
        <f>120+60</f>
        <v>180</v>
      </c>
      <c r="J1595" s="148"/>
      <c r="K1595" s="85">
        <v>80</v>
      </c>
      <c r="L1595" s="155"/>
    </row>
    <row r="1596" spans="1:12" x14ac:dyDescent="0.25">
      <c r="A1596" s="6">
        <v>45464</v>
      </c>
      <c r="B1596" s="7" t="str">
        <f t="shared" si="708"/>
        <v>S26 - 2024</v>
      </c>
      <c r="C1596" s="7">
        <f t="shared" si="715"/>
        <v>6</v>
      </c>
      <c r="D1596" s="7" t="str">
        <f t="shared" si="692"/>
        <v>T2 - 2024</v>
      </c>
      <c r="E1596" s="7">
        <f t="shared" si="716"/>
        <v>2024</v>
      </c>
      <c r="F1596" s="19" t="s">
        <v>3</v>
      </c>
      <c r="G1596" s="74">
        <v>420</v>
      </c>
      <c r="H1596" s="142"/>
      <c r="I1596" s="75">
        <v>109</v>
      </c>
      <c r="J1596" s="149"/>
      <c r="K1596" s="86">
        <v>53</v>
      </c>
      <c r="L1596" s="156"/>
    </row>
    <row r="1597" spans="1:12" x14ac:dyDescent="0.25">
      <c r="A1597" s="6">
        <v>45464</v>
      </c>
      <c r="B1597" s="7" t="str">
        <f t="shared" si="708"/>
        <v>S26 - 2024</v>
      </c>
      <c r="C1597" s="7">
        <f t="shared" si="715"/>
        <v>6</v>
      </c>
      <c r="D1597" s="7" t="str">
        <f t="shared" si="692"/>
        <v>T2 - 2024</v>
      </c>
      <c r="E1597" s="7">
        <f t="shared" si="716"/>
        <v>2024</v>
      </c>
      <c r="F1597" s="128" t="s">
        <v>7</v>
      </c>
      <c r="G1597" s="130"/>
      <c r="H1597" s="143"/>
      <c r="I1597" s="131"/>
      <c r="J1597" s="150"/>
      <c r="K1597" s="132"/>
      <c r="L1597" s="157"/>
    </row>
    <row r="1598" spans="1:12" x14ac:dyDescent="0.25">
      <c r="A1598" s="6">
        <v>45464</v>
      </c>
      <c r="B1598" s="7" t="str">
        <f t="shared" si="708"/>
        <v>S26 - 2024</v>
      </c>
      <c r="C1598" s="7">
        <f t="shared" si="715"/>
        <v>6</v>
      </c>
      <c r="D1598" s="7" t="str">
        <f t="shared" si="692"/>
        <v>T2 - 2024</v>
      </c>
      <c r="E1598" s="7">
        <f t="shared" si="716"/>
        <v>2024</v>
      </c>
      <c r="F1598" s="129" t="s">
        <v>8</v>
      </c>
      <c r="G1598" s="133"/>
      <c r="H1598" s="144"/>
      <c r="I1598" s="134"/>
      <c r="J1598" s="151"/>
      <c r="K1598" s="135"/>
      <c r="L1598" s="158"/>
    </row>
    <row r="1599" spans="1:12" x14ac:dyDescent="0.25">
      <c r="A1599" s="6">
        <v>45464</v>
      </c>
      <c r="B1599" s="7" t="str">
        <f t="shared" si="708"/>
        <v>S26 - 2024</v>
      </c>
      <c r="C1599" s="7">
        <f t="shared" si="715"/>
        <v>6</v>
      </c>
      <c r="D1599" s="7" t="str">
        <f t="shared" si="692"/>
        <v>T2 - 2024</v>
      </c>
      <c r="E1599" s="7">
        <f t="shared" si="716"/>
        <v>2024</v>
      </c>
      <c r="F1599" s="21" t="s">
        <v>4</v>
      </c>
      <c r="G1599" s="76"/>
      <c r="H1599" s="145"/>
      <c r="I1599" s="77"/>
      <c r="J1599" s="152"/>
      <c r="K1599" s="87"/>
      <c r="L1599" s="159"/>
    </row>
    <row r="1600" spans="1:12" x14ac:dyDescent="0.25">
      <c r="A1600" s="6">
        <v>45464</v>
      </c>
      <c r="B1600" s="7" t="str">
        <f t="shared" si="708"/>
        <v>S26 - 2024</v>
      </c>
      <c r="C1600" s="7">
        <f t="shared" si="715"/>
        <v>6</v>
      </c>
      <c r="D1600" s="7" t="str">
        <f t="shared" si="692"/>
        <v>T2 - 2024</v>
      </c>
      <c r="E1600" s="7">
        <f t="shared" si="716"/>
        <v>2024</v>
      </c>
      <c r="F1600" s="8" t="s">
        <v>5</v>
      </c>
      <c r="G1600" s="72"/>
      <c r="H1600" s="146"/>
      <c r="I1600" s="73"/>
      <c r="J1600" s="153"/>
      <c r="K1600" s="88"/>
      <c r="L1600" s="160"/>
    </row>
    <row r="1601" spans="1:12" x14ac:dyDescent="0.25">
      <c r="A1601" s="6">
        <v>45464</v>
      </c>
      <c r="B1601" s="7" t="str">
        <f t="shared" si="708"/>
        <v>S26 - 2024</v>
      </c>
      <c r="C1601" s="7">
        <f t="shared" si="715"/>
        <v>6</v>
      </c>
      <c r="D1601" s="7" t="str">
        <f t="shared" si="692"/>
        <v>T2 - 2024</v>
      </c>
      <c r="E1601" s="7">
        <f t="shared" si="716"/>
        <v>2024</v>
      </c>
      <c r="F1601" s="8" t="s">
        <v>6</v>
      </c>
      <c r="G1601" s="72">
        <v>1020</v>
      </c>
      <c r="H1601" s="146"/>
      <c r="I1601" s="73">
        <v>60</v>
      </c>
      <c r="J1601" s="153"/>
      <c r="K1601" s="88">
        <v>60</v>
      </c>
      <c r="L1601" s="160"/>
    </row>
    <row r="1602" spans="1:12" x14ac:dyDescent="0.25">
      <c r="A1602" s="6">
        <v>45464</v>
      </c>
      <c r="B1602" s="7" t="str">
        <f t="shared" si="708"/>
        <v>S26 - 2024</v>
      </c>
      <c r="C1602" s="7">
        <f t="shared" si="715"/>
        <v>6</v>
      </c>
      <c r="D1602" s="7" t="str">
        <f t="shared" si="692"/>
        <v>T2 - 2024</v>
      </c>
      <c r="E1602" s="7">
        <f t="shared" si="716"/>
        <v>2024</v>
      </c>
      <c r="F1602" s="8" t="s">
        <v>1</v>
      </c>
      <c r="G1602" s="72"/>
      <c r="H1602" s="146"/>
      <c r="I1602" s="73">
        <v>1091</v>
      </c>
      <c r="J1602" s="153"/>
      <c r="K1602" s="88">
        <v>1247</v>
      </c>
      <c r="L1602" s="160"/>
    </row>
    <row r="1603" spans="1:12" x14ac:dyDescent="0.25">
      <c r="A1603" s="9">
        <v>45464</v>
      </c>
      <c r="B1603" s="10" t="str">
        <f t="shared" si="708"/>
        <v>S26 - 2024</v>
      </c>
      <c r="C1603" s="10">
        <f t="shared" si="715"/>
        <v>6</v>
      </c>
      <c r="D1603" s="10" t="str">
        <f t="shared" ref="D1603:D1666" si="717">IF(OR(MONTH(A1603)=1,MONTH(A1603)=2,MONTH(A1603)=3),"T1 - "&amp;E1603,IF(OR(MONTH(A1603)=4,MONTH(A1603)=5,MONTH(A1603)=6),"T2 - "&amp;E1603,IF(OR(MONTH(A1603)=7,MONTH(A1603)=8,MONTH(A1603)=9),"T3 - "&amp;E1603,"T4 - "&amp;E1603)))</f>
        <v>T2 - 2024</v>
      </c>
      <c r="E1603" s="10">
        <f t="shared" si="716"/>
        <v>2024</v>
      </c>
      <c r="F1603" s="11" t="s">
        <v>14</v>
      </c>
      <c r="G1603" s="80">
        <f>SUM(G1595:G1602)</f>
        <v>1440</v>
      </c>
      <c r="H1603" s="147"/>
      <c r="I1603" s="83">
        <f t="shared" ref="I1603" si="718">SUM(I1595:I1602)</f>
        <v>1440</v>
      </c>
      <c r="J1603" s="154"/>
      <c r="K1603" s="89">
        <f t="shared" ref="K1603" si="719">SUM(K1595:K1602)</f>
        <v>1440</v>
      </c>
      <c r="L1603" s="162"/>
    </row>
    <row r="1604" spans="1:12" x14ac:dyDescent="0.25">
      <c r="A1604" s="4">
        <v>45465</v>
      </c>
      <c r="B1604" s="5" t="str">
        <f t="shared" si="708"/>
        <v>S26 - 2024</v>
      </c>
      <c r="C1604" s="5">
        <f t="shared" ref="C1604:C1612" si="720">MONTH(A1604)</f>
        <v>6</v>
      </c>
      <c r="D1604" s="5" t="str">
        <f t="shared" si="717"/>
        <v>T2 - 2024</v>
      </c>
      <c r="E1604" s="5">
        <f t="shared" ref="E1604:E1612" si="721">YEAR(A1604)</f>
        <v>2024</v>
      </c>
      <c r="F1604" s="14" t="s">
        <v>2</v>
      </c>
      <c r="G1604" s="79">
        <v>40</v>
      </c>
      <c r="H1604" s="141"/>
      <c r="I1604" s="82">
        <f>160+8</f>
        <v>168</v>
      </c>
      <c r="J1604" s="148"/>
      <c r="K1604" s="85">
        <v>80</v>
      </c>
      <c r="L1604" s="155"/>
    </row>
    <row r="1605" spans="1:12" x14ac:dyDescent="0.25">
      <c r="A1605" s="6">
        <v>45465</v>
      </c>
      <c r="B1605" s="7" t="str">
        <f t="shared" si="708"/>
        <v>S26 - 2024</v>
      </c>
      <c r="C1605" s="7">
        <f t="shared" si="720"/>
        <v>6</v>
      </c>
      <c r="D1605" s="7" t="str">
        <f t="shared" si="717"/>
        <v>T2 - 2024</v>
      </c>
      <c r="E1605" s="7">
        <f t="shared" si="721"/>
        <v>2024</v>
      </c>
      <c r="F1605" s="19" t="s">
        <v>3</v>
      </c>
      <c r="G1605" s="74">
        <v>881</v>
      </c>
      <c r="H1605" s="142"/>
      <c r="I1605" s="75">
        <v>179</v>
      </c>
      <c r="J1605" s="149"/>
      <c r="K1605" s="86">
        <f>145+30</f>
        <v>175</v>
      </c>
      <c r="L1605" s="156"/>
    </row>
    <row r="1606" spans="1:12" x14ac:dyDescent="0.25">
      <c r="A1606" s="6">
        <v>45465</v>
      </c>
      <c r="B1606" s="7" t="str">
        <f t="shared" si="708"/>
        <v>S26 - 2024</v>
      </c>
      <c r="C1606" s="7">
        <f t="shared" si="720"/>
        <v>6</v>
      </c>
      <c r="D1606" s="7" t="str">
        <f t="shared" si="717"/>
        <v>T2 - 2024</v>
      </c>
      <c r="E1606" s="7">
        <f t="shared" si="721"/>
        <v>2024</v>
      </c>
      <c r="F1606" s="128" t="s">
        <v>7</v>
      </c>
      <c r="G1606" s="130"/>
      <c r="H1606" s="143"/>
      <c r="I1606" s="131"/>
      <c r="J1606" s="150"/>
      <c r="K1606" s="132"/>
      <c r="L1606" s="157"/>
    </row>
    <row r="1607" spans="1:12" x14ac:dyDescent="0.25">
      <c r="A1607" s="6">
        <v>45465</v>
      </c>
      <c r="B1607" s="7" t="str">
        <f t="shared" si="708"/>
        <v>S26 - 2024</v>
      </c>
      <c r="C1607" s="7">
        <f t="shared" si="720"/>
        <v>6</v>
      </c>
      <c r="D1607" s="7" t="str">
        <f t="shared" si="717"/>
        <v>T2 - 2024</v>
      </c>
      <c r="E1607" s="7">
        <f t="shared" si="721"/>
        <v>2024</v>
      </c>
      <c r="F1607" s="129" t="s">
        <v>8</v>
      </c>
      <c r="G1607" s="133"/>
      <c r="H1607" s="144"/>
      <c r="I1607" s="134">
        <v>30</v>
      </c>
      <c r="J1607" s="151" t="s">
        <v>48</v>
      </c>
      <c r="K1607" s="135"/>
      <c r="L1607" s="158"/>
    </row>
    <row r="1608" spans="1:12" x14ac:dyDescent="0.25">
      <c r="A1608" s="6">
        <v>45465</v>
      </c>
      <c r="B1608" s="7" t="str">
        <f t="shared" si="708"/>
        <v>S26 - 2024</v>
      </c>
      <c r="C1608" s="7">
        <f t="shared" si="720"/>
        <v>6</v>
      </c>
      <c r="D1608" s="7" t="str">
        <f t="shared" si="717"/>
        <v>T2 - 2024</v>
      </c>
      <c r="E1608" s="7">
        <f t="shared" si="721"/>
        <v>2024</v>
      </c>
      <c r="F1608" s="21" t="s">
        <v>4</v>
      </c>
      <c r="G1608" s="76"/>
      <c r="H1608" s="145"/>
      <c r="I1608" s="77"/>
      <c r="J1608" s="152"/>
      <c r="K1608" s="87"/>
      <c r="L1608" s="159"/>
    </row>
    <row r="1609" spans="1:12" x14ac:dyDescent="0.25">
      <c r="A1609" s="6">
        <v>45465</v>
      </c>
      <c r="B1609" s="7" t="str">
        <f t="shared" si="708"/>
        <v>S26 - 2024</v>
      </c>
      <c r="C1609" s="7">
        <f t="shared" si="720"/>
        <v>6</v>
      </c>
      <c r="D1609" s="7" t="str">
        <f t="shared" si="717"/>
        <v>T2 - 2024</v>
      </c>
      <c r="E1609" s="7">
        <f t="shared" si="721"/>
        <v>2024</v>
      </c>
      <c r="F1609" s="8" t="s">
        <v>5</v>
      </c>
      <c r="G1609" s="72"/>
      <c r="H1609" s="146"/>
      <c r="I1609" s="73"/>
      <c r="J1609" s="153"/>
      <c r="K1609" s="88"/>
      <c r="L1609" s="160"/>
    </row>
    <row r="1610" spans="1:12" x14ac:dyDescent="0.25">
      <c r="A1610" s="6">
        <v>45465</v>
      </c>
      <c r="B1610" s="7" t="str">
        <f t="shared" si="708"/>
        <v>S26 - 2024</v>
      </c>
      <c r="C1610" s="7">
        <f t="shared" si="720"/>
        <v>6</v>
      </c>
      <c r="D1610" s="7" t="str">
        <f t="shared" si="717"/>
        <v>T2 - 2024</v>
      </c>
      <c r="E1610" s="7">
        <f t="shared" si="721"/>
        <v>2024</v>
      </c>
      <c r="F1610" s="8" t="s">
        <v>6</v>
      </c>
      <c r="G1610" s="72"/>
      <c r="H1610" s="146"/>
      <c r="I1610" s="73"/>
      <c r="J1610" s="153"/>
      <c r="K1610" s="88"/>
      <c r="L1610" s="160"/>
    </row>
    <row r="1611" spans="1:12" x14ac:dyDescent="0.25">
      <c r="A1611" s="6">
        <v>45465</v>
      </c>
      <c r="B1611" s="7" t="str">
        <f t="shared" si="708"/>
        <v>S26 - 2024</v>
      </c>
      <c r="C1611" s="7">
        <f t="shared" si="720"/>
        <v>6</v>
      </c>
      <c r="D1611" s="7" t="str">
        <f t="shared" si="717"/>
        <v>T2 - 2024</v>
      </c>
      <c r="E1611" s="7">
        <f t="shared" si="721"/>
        <v>2024</v>
      </c>
      <c r="F1611" s="8" t="s">
        <v>1</v>
      </c>
      <c r="G1611" s="72">
        <v>519</v>
      </c>
      <c r="H1611" s="146"/>
      <c r="I1611" s="73">
        <v>1063</v>
      </c>
      <c r="J1611" s="153"/>
      <c r="K1611" s="88">
        <v>1185</v>
      </c>
      <c r="L1611" s="160"/>
    </row>
    <row r="1612" spans="1:12" x14ac:dyDescent="0.25">
      <c r="A1612" s="9">
        <v>45465</v>
      </c>
      <c r="B1612" s="10" t="str">
        <f t="shared" si="708"/>
        <v>S26 - 2024</v>
      </c>
      <c r="C1612" s="10">
        <f t="shared" si="720"/>
        <v>6</v>
      </c>
      <c r="D1612" s="10" t="str">
        <f t="shared" si="717"/>
        <v>T2 - 2024</v>
      </c>
      <c r="E1612" s="10">
        <f t="shared" si="721"/>
        <v>2024</v>
      </c>
      <c r="F1612" s="11" t="s">
        <v>14</v>
      </c>
      <c r="G1612" s="80">
        <f>SUM(G1604:G1611)</f>
        <v>1440</v>
      </c>
      <c r="H1612" s="147"/>
      <c r="I1612" s="83">
        <f t="shared" ref="I1612" si="722">SUM(I1604:I1611)</f>
        <v>1440</v>
      </c>
      <c r="J1612" s="154"/>
      <c r="K1612" s="89">
        <f t="shared" ref="K1612" si="723">SUM(K1604:K1611)</f>
        <v>1440</v>
      </c>
      <c r="L1612" s="162"/>
    </row>
    <row r="1613" spans="1:12" x14ac:dyDescent="0.25">
      <c r="A1613" s="4">
        <v>45466</v>
      </c>
      <c r="B1613" s="5" t="str">
        <f t="shared" si="708"/>
        <v>S26 - 2024</v>
      </c>
      <c r="C1613" s="5">
        <f t="shared" ref="C1613:C1621" si="724">MONTH(A1613)</f>
        <v>6</v>
      </c>
      <c r="D1613" s="5" t="str">
        <f t="shared" si="717"/>
        <v>T2 - 2024</v>
      </c>
      <c r="E1613" s="5">
        <f t="shared" ref="E1613:E1621" si="725">YEAR(A1613)</f>
        <v>2024</v>
      </c>
      <c r="F1613" s="14" t="s">
        <v>2</v>
      </c>
      <c r="G1613" s="79">
        <v>80</v>
      </c>
      <c r="H1613" s="141"/>
      <c r="I1613" s="82">
        <f>90+40</f>
        <v>130</v>
      </c>
      <c r="J1613" s="148"/>
      <c r="K1613" s="85">
        <f>87+15</f>
        <v>102</v>
      </c>
      <c r="L1613" s="155"/>
    </row>
    <row r="1614" spans="1:12" x14ac:dyDescent="0.25">
      <c r="A1614" s="6">
        <v>45466</v>
      </c>
      <c r="B1614" s="7" t="str">
        <f t="shared" si="708"/>
        <v>S26 - 2024</v>
      </c>
      <c r="C1614" s="7">
        <f t="shared" si="724"/>
        <v>6</v>
      </c>
      <c r="D1614" s="7" t="str">
        <f t="shared" si="717"/>
        <v>T2 - 2024</v>
      </c>
      <c r="E1614" s="7">
        <f t="shared" si="725"/>
        <v>2024</v>
      </c>
      <c r="F1614" s="19" t="s">
        <v>3</v>
      </c>
      <c r="G1614" s="74">
        <v>73</v>
      </c>
      <c r="H1614" s="142"/>
      <c r="I1614" s="75">
        <v>353</v>
      </c>
      <c r="J1614" s="149"/>
      <c r="K1614" s="86">
        <v>9</v>
      </c>
      <c r="L1614" s="156"/>
    </row>
    <row r="1615" spans="1:12" x14ac:dyDescent="0.25">
      <c r="A1615" s="6">
        <v>45466</v>
      </c>
      <c r="B1615" s="7" t="str">
        <f t="shared" si="708"/>
        <v>S26 - 2024</v>
      </c>
      <c r="C1615" s="7">
        <f t="shared" si="724"/>
        <v>6</v>
      </c>
      <c r="D1615" s="7" t="str">
        <f t="shared" si="717"/>
        <v>T2 - 2024</v>
      </c>
      <c r="E1615" s="7">
        <f t="shared" si="725"/>
        <v>2024</v>
      </c>
      <c r="F1615" s="128" t="s">
        <v>7</v>
      </c>
      <c r="G1615" s="130">
        <v>172</v>
      </c>
      <c r="H1615" s="143" t="s">
        <v>45</v>
      </c>
      <c r="I1615" s="131">
        <v>365</v>
      </c>
      <c r="J1615" s="150" t="s">
        <v>42</v>
      </c>
      <c r="K1615" s="132"/>
      <c r="L1615" s="157"/>
    </row>
    <row r="1616" spans="1:12" x14ac:dyDescent="0.25">
      <c r="A1616" s="6">
        <v>45466</v>
      </c>
      <c r="B1616" s="7" t="str">
        <f t="shared" si="708"/>
        <v>S26 - 2024</v>
      </c>
      <c r="C1616" s="7">
        <f t="shared" si="724"/>
        <v>6</v>
      </c>
      <c r="D1616" s="7" t="str">
        <f t="shared" si="717"/>
        <v>T2 - 2024</v>
      </c>
      <c r="E1616" s="7">
        <f t="shared" si="725"/>
        <v>2024</v>
      </c>
      <c r="F1616" s="129" t="s">
        <v>8</v>
      </c>
      <c r="G1616" s="133">
        <v>15</v>
      </c>
      <c r="H1616" s="144" t="s">
        <v>43</v>
      </c>
      <c r="I1616" s="134"/>
      <c r="J1616" s="151"/>
      <c r="K1616" s="135">
        <v>16</v>
      </c>
      <c r="L1616" s="158" t="s">
        <v>44</v>
      </c>
    </row>
    <row r="1617" spans="1:12" x14ac:dyDescent="0.25">
      <c r="A1617" s="6">
        <v>45466</v>
      </c>
      <c r="B1617" s="7" t="str">
        <f t="shared" si="708"/>
        <v>S26 - 2024</v>
      </c>
      <c r="C1617" s="7">
        <f t="shared" si="724"/>
        <v>6</v>
      </c>
      <c r="D1617" s="7" t="str">
        <f t="shared" si="717"/>
        <v>T2 - 2024</v>
      </c>
      <c r="E1617" s="7">
        <f t="shared" si="725"/>
        <v>2024</v>
      </c>
      <c r="F1617" s="21" t="s">
        <v>4</v>
      </c>
      <c r="G1617" s="76"/>
      <c r="H1617" s="145"/>
      <c r="I1617" s="77"/>
      <c r="J1617" s="152"/>
      <c r="K1617" s="87"/>
      <c r="L1617" s="159"/>
    </row>
    <row r="1618" spans="1:12" x14ac:dyDescent="0.25">
      <c r="A1618" s="6">
        <v>45466</v>
      </c>
      <c r="B1618" s="7" t="str">
        <f t="shared" si="708"/>
        <v>S26 - 2024</v>
      </c>
      <c r="C1618" s="7">
        <f t="shared" si="724"/>
        <v>6</v>
      </c>
      <c r="D1618" s="7" t="str">
        <f t="shared" si="717"/>
        <v>T2 - 2024</v>
      </c>
      <c r="E1618" s="7">
        <f t="shared" si="725"/>
        <v>2024</v>
      </c>
      <c r="F1618" s="8" t="s">
        <v>5</v>
      </c>
      <c r="G1618" s="72"/>
      <c r="H1618" s="146"/>
      <c r="I1618" s="73"/>
      <c r="J1618" s="153"/>
      <c r="K1618" s="88"/>
      <c r="L1618" s="160"/>
    </row>
    <row r="1619" spans="1:12" x14ac:dyDescent="0.25">
      <c r="A1619" s="6">
        <v>45466</v>
      </c>
      <c r="B1619" s="7" t="str">
        <f t="shared" si="708"/>
        <v>S26 - 2024</v>
      </c>
      <c r="C1619" s="7">
        <f t="shared" si="724"/>
        <v>6</v>
      </c>
      <c r="D1619" s="7" t="str">
        <f t="shared" si="717"/>
        <v>T2 - 2024</v>
      </c>
      <c r="E1619" s="7">
        <f t="shared" si="725"/>
        <v>2024</v>
      </c>
      <c r="F1619" s="8" t="s">
        <v>6</v>
      </c>
      <c r="G1619" s="72"/>
      <c r="H1619" s="146"/>
      <c r="I1619" s="73"/>
      <c r="J1619" s="153"/>
      <c r="K1619" s="88"/>
      <c r="L1619" s="160"/>
    </row>
    <row r="1620" spans="1:12" x14ac:dyDescent="0.25">
      <c r="A1620" s="6">
        <v>45466</v>
      </c>
      <c r="B1620" s="7" t="str">
        <f t="shared" si="708"/>
        <v>S26 - 2024</v>
      </c>
      <c r="C1620" s="7">
        <f t="shared" si="724"/>
        <v>6</v>
      </c>
      <c r="D1620" s="7" t="str">
        <f t="shared" si="717"/>
        <v>T2 - 2024</v>
      </c>
      <c r="E1620" s="7">
        <f t="shared" si="725"/>
        <v>2024</v>
      </c>
      <c r="F1620" s="8" t="s">
        <v>1</v>
      </c>
      <c r="G1620" s="72">
        <v>1100</v>
      </c>
      <c r="H1620" s="146"/>
      <c r="I1620" s="73">
        <v>592</v>
      </c>
      <c r="J1620" s="153"/>
      <c r="K1620" s="88">
        <v>1313</v>
      </c>
      <c r="L1620" s="160"/>
    </row>
    <row r="1621" spans="1:12" x14ac:dyDescent="0.25">
      <c r="A1621" s="9">
        <v>45466</v>
      </c>
      <c r="B1621" s="10" t="str">
        <f t="shared" si="708"/>
        <v>S26 - 2024</v>
      </c>
      <c r="C1621" s="10">
        <f t="shared" si="724"/>
        <v>6</v>
      </c>
      <c r="D1621" s="10" t="str">
        <f t="shared" si="717"/>
        <v>T2 - 2024</v>
      </c>
      <c r="E1621" s="10">
        <f t="shared" si="725"/>
        <v>2024</v>
      </c>
      <c r="F1621" s="11" t="s">
        <v>14</v>
      </c>
      <c r="G1621" s="80">
        <f>SUM(G1613:G1620)</f>
        <v>1440</v>
      </c>
      <c r="H1621" s="147"/>
      <c r="I1621" s="83">
        <f t="shared" ref="I1621" si="726">SUM(I1613:I1620)</f>
        <v>1440</v>
      </c>
      <c r="J1621" s="154"/>
      <c r="K1621" s="89">
        <f t="shared" ref="K1621" si="727">SUM(K1613:K1620)</f>
        <v>1440</v>
      </c>
      <c r="L1621" s="162"/>
    </row>
    <row r="1622" spans="1:12" x14ac:dyDescent="0.25">
      <c r="A1622" s="4">
        <v>45467</v>
      </c>
      <c r="B1622" s="5" t="str">
        <f t="shared" si="708"/>
        <v>S26 - 2024</v>
      </c>
      <c r="C1622" s="5">
        <f t="shared" ref="C1622:C1630" si="728">MONTH(A1622)</f>
        <v>6</v>
      </c>
      <c r="D1622" s="5" t="str">
        <f t="shared" si="717"/>
        <v>T2 - 2024</v>
      </c>
      <c r="E1622" s="5">
        <f t="shared" ref="E1622:E1630" si="729">YEAR(A1622)</f>
        <v>2024</v>
      </c>
      <c r="F1622" s="14" t="s">
        <v>2</v>
      </c>
      <c r="G1622" s="79">
        <v>40</v>
      </c>
      <c r="H1622" s="141" t="str">
        <f t="shared" ref="H1622:H1630" si="730">getcomment(G1622)</f>
        <v/>
      </c>
      <c r="I1622" s="82">
        <f>150+15</f>
        <v>165</v>
      </c>
      <c r="J1622" s="148" t="str">
        <f t="shared" ref="J1622:J1630" si="731">getcomment(I1622)</f>
        <v/>
      </c>
      <c r="K1622" s="85">
        <v>73</v>
      </c>
      <c r="L1622" s="155" t="str">
        <f t="shared" ref="L1622:L1630" si="732">getcomment(K1622)</f>
        <v/>
      </c>
    </row>
    <row r="1623" spans="1:12" x14ac:dyDescent="0.25">
      <c r="A1623" s="6">
        <v>45467</v>
      </c>
      <c r="B1623" s="7" t="str">
        <f t="shared" si="708"/>
        <v>S26 - 2024</v>
      </c>
      <c r="C1623" s="7">
        <f t="shared" si="728"/>
        <v>6</v>
      </c>
      <c r="D1623" s="7" t="str">
        <f t="shared" si="717"/>
        <v>T2 - 2024</v>
      </c>
      <c r="E1623" s="7">
        <f t="shared" si="729"/>
        <v>2024</v>
      </c>
      <c r="F1623" s="19" t="s">
        <v>3</v>
      </c>
      <c r="G1623" s="74">
        <v>191</v>
      </c>
      <c r="H1623" s="142" t="str">
        <f t="shared" si="730"/>
        <v/>
      </c>
      <c r="I1623" s="75">
        <v>87</v>
      </c>
      <c r="J1623" s="149" t="str">
        <f t="shared" si="731"/>
        <v/>
      </c>
      <c r="K1623" s="86">
        <f>243+267</f>
        <v>510</v>
      </c>
      <c r="L1623" s="156" t="str">
        <f t="shared" si="732"/>
        <v>267' : Passage Sarclad F5 et F6 suite MER HS</v>
      </c>
    </row>
    <row r="1624" spans="1:12" x14ac:dyDescent="0.25">
      <c r="A1624" s="6">
        <v>45467</v>
      </c>
      <c r="B1624" s="7" t="str">
        <f t="shared" si="708"/>
        <v>S26 - 2024</v>
      </c>
      <c r="C1624" s="7">
        <f t="shared" si="728"/>
        <v>6</v>
      </c>
      <c r="D1624" s="7" t="str">
        <f t="shared" si="717"/>
        <v>T2 - 2024</v>
      </c>
      <c r="E1624" s="7">
        <f t="shared" si="729"/>
        <v>2024</v>
      </c>
      <c r="F1624" s="128" t="s">
        <v>7</v>
      </c>
      <c r="G1624" s="130"/>
      <c r="H1624" s="143" t="str">
        <f t="shared" si="730"/>
        <v/>
      </c>
      <c r="I1624" s="131">
        <v>318</v>
      </c>
      <c r="J1624" s="150" t="str">
        <f t="shared" si="731"/>
        <v>318' : KH MALV F4 (décollement Ni PFD - 12 coulées)</v>
      </c>
      <c r="K1624" s="132"/>
      <c r="L1624" s="157" t="str">
        <f t="shared" si="732"/>
        <v/>
      </c>
    </row>
    <row r="1625" spans="1:12" x14ac:dyDescent="0.25">
      <c r="A1625" s="6">
        <v>45467</v>
      </c>
      <c r="B1625" s="7" t="str">
        <f t="shared" si="708"/>
        <v>S26 - 2024</v>
      </c>
      <c r="C1625" s="7">
        <f t="shared" si="728"/>
        <v>6</v>
      </c>
      <c r="D1625" s="7" t="str">
        <f t="shared" si="717"/>
        <v>T2 - 2024</v>
      </c>
      <c r="E1625" s="7">
        <f t="shared" si="729"/>
        <v>2024</v>
      </c>
      <c r="F1625" s="129" t="s">
        <v>8</v>
      </c>
      <c r="G1625" s="133"/>
      <c r="H1625" s="144" t="str">
        <f t="shared" si="730"/>
        <v/>
      </c>
      <c r="I1625" s="134"/>
      <c r="J1625" s="151" t="str">
        <f t="shared" si="731"/>
        <v/>
      </c>
      <c r="K1625" s="135"/>
      <c r="L1625" s="158" t="str">
        <f t="shared" si="732"/>
        <v/>
      </c>
    </row>
    <row r="1626" spans="1:12" x14ac:dyDescent="0.25">
      <c r="A1626" s="6">
        <v>45467</v>
      </c>
      <c r="B1626" s="7" t="str">
        <f t="shared" si="708"/>
        <v>S26 - 2024</v>
      </c>
      <c r="C1626" s="7">
        <f t="shared" si="728"/>
        <v>6</v>
      </c>
      <c r="D1626" s="7" t="str">
        <f t="shared" si="717"/>
        <v>T2 - 2024</v>
      </c>
      <c r="E1626" s="7">
        <f t="shared" si="729"/>
        <v>2024</v>
      </c>
      <c r="F1626" s="21" t="s">
        <v>4</v>
      </c>
      <c r="G1626" s="76"/>
      <c r="H1626" s="145" t="str">
        <f t="shared" si="730"/>
        <v/>
      </c>
      <c r="I1626" s="77"/>
      <c r="J1626" s="152" t="str">
        <f t="shared" si="731"/>
        <v/>
      </c>
      <c r="K1626" s="87"/>
      <c r="L1626" s="159" t="str">
        <f t="shared" si="732"/>
        <v/>
      </c>
    </row>
    <row r="1627" spans="1:12" x14ac:dyDescent="0.25">
      <c r="A1627" s="6">
        <v>45467</v>
      </c>
      <c r="B1627" s="7" t="str">
        <f t="shared" si="708"/>
        <v>S26 - 2024</v>
      </c>
      <c r="C1627" s="7">
        <f t="shared" si="728"/>
        <v>6</v>
      </c>
      <c r="D1627" s="7" t="str">
        <f t="shared" si="717"/>
        <v>T2 - 2024</v>
      </c>
      <c r="E1627" s="7">
        <f t="shared" si="729"/>
        <v>2024</v>
      </c>
      <c r="F1627" s="8" t="s">
        <v>5</v>
      </c>
      <c r="G1627" s="72"/>
      <c r="H1627" s="146" t="str">
        <f t="shared" si="730"/>
        <v/>
      </c>
      <c r="I1627" s="73"/>
      <c r="J1627" s="153" t="str">
        <f t="shared" si="731"/>
        <v/>
      </c>
      <c r="K1627" s="88"/>
      <c r="L1627" s="160" t="str">
        <f t="shared" si="732"/>
        <v/>
      </c>
    </row>
    <row r="1628" spans="1:12" x14ac:dyDescent="0.25">
      <c r="A1628" s="6">
        <v>45467</v>
      </c>
      <c r="B1628" s="7" t="str">
        <f t="shared" si="708"/>
        <v>S26 - 2024</v>
      </c>
      <c r="C1628" s="7">
        <f t="shared" si="728"/>
        <v>6</v>
      </c>
      <c r="D1628" s="7" t="str">
        <f t="shared" si="717"/>
        <v>T2 - 2024</v>
      </c>
      <c r="E1628" s="7">
        <f t="shared" si="729"/>
        <v>2024</v>
      </c>
      <c r="F1628" s="8" t="s">
        <v>6</v>
      </c>
      <c r="G1628" s="72"/>
      <c r="H1628" s="146" t="str">
        <f t="shared" si="730"/>
        <v/>
      </c>
      <c r="I1628" s="73"/>
      <c r="J1628" s="153" t="str">
        <f t="shared" si="731"/>
        <v/>
      </c>
      <c r="K1628" s="88"/>
      <c r="L1628" s="160" t="str">
        <f t="shared" si="732"/>
        <v/>
      </c>
    </row>
    <row r="1629" spans="1:12" x14ac:dyDescent="0.25">
      <c r="A1629" s="6">
        <v>45467</v>
      </c>
      <c r="B1629" s="7" t="str">
        <f t="shared" si="708"/>
        <v>S26 - 2024</v>
      </c>
      <c r="C1629" s="7">
        <f t="shared" si="728"/>
        <v>6</v>
      </c>
      <c r="D1629" s="7" t="str">
        <f t="shared" si="717"/>
        <v>T2 - 2024</v>
      </c>
      <c r="E1629" s="7">
        <f t="shared" si="729"/>
        <v>2024</v>
      </c>
      <c r="F1629" s="8" t="s">
        <v>1</v>
      </c>
      <c r="G1629" s="72">
        <v>1209</v>
      </c>
      <c r="H1629" s="146" t="str">
        <f t="shared" si="730"/>
        <v/>
      </c>
      <c r="I1629" s="73">
        <v>870</v>
      </c>
      <c r="J1629" s="153" t="str">
        <f t="shared" si="731"/>
        <v/>
      </c>
      <c r="K1629" s="88">
        <v>857</v>
      </c>
      <c r="L1629" s="160" t="str">
        <f t="shared" si="732"/>
        <v/>
      </c>
    </row>
    <row r="1630" spans="1:12" x14ac:dyDescent="0.25">
      <c r="A1630" s="9">
        <v>45467</v>
      </c>
      <c r="B1630" s="10" t="str">
        <f t="shared" si="708"/>
        <v>S26 - 2024</v>
      </c>
      <c r="C1630" s="10">
        <f t="shared" si="728"/>
        <v>6</v>
      </c>
      <c r="D1630" s="10" t="str">
        <f t="shared" si="717"/>
        <v>T2 - 2024</v>
      </c>
      <c r="E1630" s="10">
        <f t="shared" si="729"/>
        <v>2024</v>
      </c>
      <c r="F1630" s="11" t="s">
        <v>14</v>
      </c>
      <c r="G1630" s="80">
        <f>SUM(G1622:G1629)</f>
        <v>1440</v>
      </c>
      <c r="H1630" s="147" t="str">
        <f t="shared" si="730"/>
        <v/>
      </c>
      <c r="I1630" s="83">
        <f t="shared" ref="I1630" si="733">SUM(I1622:I1629)</f>
        <v>1440</v>
      </c>
      <c r="J1630" s="154" t="str">
        <f t="shared" si="731"/>
        <v/>
      </c>
      <c r="K1630" s="89">
        <f t="shared" ref="K1630" si="734">SUM(K1622:K1629)</f>
        <v>1440</v>
      </c>
      <c r="L1630" s="162" t="str">
        <f t="shared" si="732"/>
        <v/>
      </c>
    </row>
    <row r="1631" spans="1:12" x14ac:dyDescent="0.25">
      <c r="A1631" s="4">
        <v>45468</v>
      </c>
      <c r="B1631" s="5" t="str">
        <f t="shared" si="708"/>
        <v>S26 - 2024</v>
      </c>
      <c r="C1631" s="5">
        <f t="shared" ref="C1631:C1639" si="735">MONTH(A1631)</f>
        <v>6</v>
      </c>
      <c r="D1631" s="5" t="str">
        <f t="shared" si="717"/>
        <v>T2 - 2024</v>
      </c>
      <c r="E1631" s="5">
        <f t="shared" ref="E1631:E1639" si="736">YEAR(A1631)</f>
        <v>2024</v>
      </c>
      <c r="F1631" s="14" t="s">
        <v>2</v>
      </c>
      <c r="G1631" s="79">
        <v>80</v>
      </c>
      <c r="H1631" s="141" t="str">
        <f t="shared" ref="H1631:H1639" si="737">getcomment(G1631)</f>
        <v/>
      </c>
      <c r="I1631" s="82">
        <v>160</v>
      </c>
      <c r="J1631" s="148" t="str">
        <f t="shared" ref="J1631:J1639" si="738">getcomment(I1631)</f>
        <v/>
      </c>
      <c r="K1631" s="85">
        <v>40</v>
      </c>
      <c r="L1631" s="163" t="str">
        <f t="shared" ref="L1631:L1639" si="739">getcomment(K1631)</f>
        <v/>
      </c>
    </row>
    <row r="1632" spans="1:12" x14ac:dyDescent="0.25">
      <c r="A1632" s="6">
        <v>45468</v>
      </c>
      <c r="B1632" s="7" t="str">
        <f t="shared" si="708"/>
        <v>S26 - 2024</v>
      </c>
      <c r="C1632" s="7">
        <f t="shared" si="735"/>
        <v>6</v>
      </c>
      <c r="D1632" s="7" t="str">
        <f t="shared" si="717"/>
        <v>T2 - 2024</v>
      </c>
      <c r="E1632" s="7">
        <f t="shared" si="736"/>
        <v>2024</v>
      </c>
      <c r="F1632" s="19" t="s">
        <v>3</v>
      </c>
      <c r="G1632" s="74">
        <v>47</v>
      </c>
      <c r="H1632" s="142" t="str">
        <f t="shared" si="737"/>
        <v/>
      </c>
      <c r="I1632" s="75">
        <f>61+15</f>
        <v>76</v>
      </c>
      <c r="J1632" s="149" t="str">
        <f t="shared" si="738"/>
        <v/>
      </c>
      <c r="K1632" s="86">
        <v>138</v>
      </c>
      <c r="L1632" s="164" t="str">
        <f t="shared" si="739"/>
        <v/>
      </c>
    </row>
    <row r="1633" spans="1:12" x14ac:dyDescent="0.25">
      <c r="A1633" s="6">
        <v>45468</v>
      </c>
      <c r="B1633" s="7" t="str">
        <f t="shared" si="708"/>
        <v>S26 - 2024</v>
      </c>
      <c r="C1633" s="7">
        <f t="shared" si="735"/>
        <v>6</v>
      </c>
      <c r="D1633" s="7" t="str">
        <f t="shared" si="717"/>
        <v>T2 - 2024</v>
      </c>
      <c r="E1633" s="7">
        <f t="shared" si="736"/>
        <v>2024</v>
      </c>
      <c r="F1633" s="128" t="s">
        <v>7</v>
      </c>
      <c r="G1633" s="130"/>
      <c r="H1633" s="143" t="str">
        <f t="shared" si="737"/>
        <v/>
      </c>
      <c r="I1633" s="131"/>
      <c r="J1633" s="150" t="str">
        <f t="shared" si="738"/>
        <v/>
      </c>
      <c r="K1633" s="132">
        <v>505</v>
      </c>
      <c r="L1633" s="165" t="str">
        <f t="shared" si="739"/>
        <v>505' : Fuite hydraulique oscillation F5</v>
      </c>
    </row>
    <row r="1634" spans="1:12" x14ac:dyDescent="0.25">
      <c r="A1634" s="6">
        <v>45468</v>
      </c>
      <c r="B1634" s="7" t="str">
        <f t="shared" si="708"/>
        <v>S26 - 2024</v>
      </c>
      <c r="C1634" s="7">
        <f t="shared" si="735"/>
        <v>6</v>
      </c>
      <c r="D1634" s="7" t="str">
        <f t="shared" si="717"/>
        <v>T2 - 2024</v>
      </c>
      <c r="E1634" s="7">
        <f t="shared" si="736"/>
        <v>2024</v>
      </c>
      <c r="F1634" s="129" t="s">
        <v>8</v>
      </c>
      <c r="G1634" s="133"/>
      <c r="H1634" s="144" t="str">
        <f t="shared" si="737"/>
        <v/>
      </c>
      <c r="I1634" s="134"/>
      <c r="J1634" s="151" t="str">
        <f t="shared" si="738"/>
        <v/>
      </c>
      <c r="K1634" s="135"/>
      <c r="L1634" s="166" t="str">
        <f t="shared" si="739"/>
        <v/>
      </c>
    </row>
    <row r="1635" spans="1:12" x14ac:dyDescent="0.25">
      <c r="A1635" s="6">
        <v>45468</v>
      </c>
      <c r="B1635" s="7" t="str">
        <f t="shared" si="708"/>
        <v>S26 - 2024</v>
      </c>
      <c r="C1635" s="7">
        <f t="shared" si="735"/>
        <v>6</v>
      </c>
      <c r="D1635" s="7" t="str">
        <f t="shared" si="717"/>
        <v>T2 - 2024</v>
      </c>
      <c r="E1635" s="7">
        <f t="shared" si="736"/>
        <v>2024</v>
      </c>
      <c r="F1635" s="21" t="s">
        <v>4</v>
      </c>
      <c r="G1635" s="76"/>
      <c r="H1635" s="145" t="str">
        <f t="shared" si="737"/>
        <v/>
      </c>
      <c r="I1635" s="77"/>
      <c r="J1635" s="152" t="str">
        <f t="shared" si="738"/>
        <v/>
      </c>
      <c r="K1635" s="87"/>
      <c r="L1635" s="167" t="str">
        <f t="shared" si="739"/>
        <v/>
      </c>
    </row>
    <row r="1636" spans="1:12" x14ac:dyDescent="0.25">
      <c r="A1636" s="6">
        <v>45468</v>
      </c>
      <c r="B1636" s="7" t="str">
        <f t="shared" si="708"/>
        <v>S26 - 2024</v>
      </c>
      <c r="C1636" s="7">
        <f t="shared" si="735"/>
        <v>6</v>
      </c>
      <c r="D1636" s="7" t="str">
        <f t="shared" si="717"/>
        <v>T2 - 2024</v>
      </c>
      <c r="E1636" s="7">
        <f t="shared" si="736"/>
        <v>2024</v>
      </c>
      <c r="F1636" s="8" t="s">
        <v>5</v>
      </c>
      <c r="G1636" s="72"/>
      <c r="H1636" s="146" t="str">
        <f t="shared" si="737"/>
        <v/>
      </c>
      <c r="I1636" s="73">
        <v>111</v>
      </c>
      <c r="J1636" s="153" t="str">
        <f t="shared" si="738"/>
        <v/>
      </c>
      <c r="K1636" s="88"/>
      <c r="L1636" s="168" t="str">
        <f t="shared" si="739"/>
        <v/>
      </c>
    </row>
    <row r="1637" spans="1:12" x14ac:dyDescent="0.25">
      <c r="A1637" s="6">
        <v>45468</v>
      </c>
      <c r="B1637" s="7" t="str">
        <f t="shared" si="708"/>
        <v>S26 - 2024</v>
      </c>
      <c r="C1637" s="7">
        <f t="shared" si="735"/>
        <v>6</v>
      </c>
      <c r="D1637" s="7" t="str">
        <f t="shared" si="717"/>
        <v>T2 - 2024</v>
      </c>
      <c r="E1637" s="7">
        <f t="shared" si="736"/>
        <v>2024</v>
      </c>
      <c r="F1637" s="8" t="s">
        <v>6</v>
      </c>
      <c r="G1637" s="72">
        <v>60</v>
      </c>
      <c r="H1637" s="146" t="str">
        <f t="shared" si="737"/>
        <v/>
      </c>
      <c r="I1637" s="73">
        <v>120</v>
      </c>
      <c r="J1637" s="153" t="str">
        <f t="shared" si="738"/>
        <v/>
      </c>
      <c r="K1637" s="88">
        <v>300</v>
      </c>
      <c r="L1637" s="168" t="str">
        <f t="shared" si="739"/>
        <v/>
      </c>
    </row>
    <row r="1638" spans="1:12" x14ac:dyDescent="0.25">
      <c r="A1638" s="6">
        <v>45468</v>
      </c>
      <c r="B1638" s="7" t="str">
        <f t="shared" si="708"/>
        <v>S26 - 2024</v>
      </c>
      <c r="C1638" s="7">
        <f t="shared" si="735"/>
        <v>6</v>
      </c>
      <c r="D1638" s="7" t="str">
        <f t="shared" si="717"/>
        <v>T2 - 2024</v>
      </c>
      <c r="E1638" s="7">
        <f t="shared" si="736"/>
        <v>2024</v>
      </c>
      <c r="F1638" s="8" t="s">
        <v>1</v>
      </c>
      <c r="G1638" s="72">
        <v>1253</v>
      </c>
      <c r="H1638" s="146" t="str">
        <f t="shared" si="737"/>
        <v/>
      </c>
      <c r="I1638" s="73">
        <v>973</v>
      </c>
      <c r="J1638" s="153" t="str">
        <f t="shared" si="738"/>
        <v/>
      </c>
      <c r="K1638" s="88">
        <v>457</v>
      </c>
      <c r="L1638" s="168" t="str">
        <f t="shared" si="739"/>
        <v/>
      </c>
    </row>
    <row r="1639" spans="1:12" x14ac:dyDescent="0.25">
      <c r="A1639" s="9">
        <v>45468</v>
      </c>
      <c r="B1639" s="10" t="str">
        <f t="shared" si="708"/>
        <v>S26 - 2024</v>
      </c>
      <c r="C1639" s="10">
        <f t="shared" si="735"/>
        <v>6</v>
      </c>
      <c r="D1639" s="10" t="str">
        <f t="shared" si="717"/>
        <v>T2 - 2024</v>
      </c>
      <c r="E1639" s="10">
        <f t="shared" si="736"/>
        <v>2024</v>
      </c>
      <c r="F1639" s="11" t="s">
        <v>14</v>
      </c>
      <c r="G1639" s="80">
        <f>SUM(G1631:G1638)</f>
        <v>1440</v>
      </c>
      <c r="H1639" s="147" t="str">
        <f t="shared" si="737"/>
        <v/>
      </c>
      <c r="I1639" s="83">
        <f t="shared" ref="I1639" si="740">SUM(I1631:I1638)</f>
        <v>1440</v>
      </c>
      <c r="J1639" s="154" t="str">
        <f t="shared" si="738"/>
        <v/>
      </c>
      <c r="K1639" s="89">
        <f t="shared" ref="K1639" si="741">SUM(K1631:K1638)</f>
        <v>1440</v>
      </c>
      <c r="L1639" s="169" t="str">
        <f t="shared" si="739"/>
        <v/>
      </c>
    </row>
    <row r="1640" spans="1:12" x14ac:dyDescent="0.25">
      <c r="A1640" s="4">
        <v>45469</v>
      </c>
      <c r="B1640" s="5" t="str">
        <f t="shared" si="708"/>
        <v>S27 - 2024</v>
      </c>
      <c r="C1640" s="5">
        <f t="shared" ref="C1640:C1648" si="742">MONTH(A1640)</f>
        <v>6</v>
      </c>
      <c r="D1640" s="5" t="str">
        <f t="shared" si="717"/>
        <v>T2 - 2024</v>
      </c>
      <c r="E1640" s="5">
        <f t="shared" ref="E1640:E1648" si="743">YEAR(A1640)</f>
        <v>2024</v>
      </c>
      <c r="F1640" s="14" t="s">
        <v>2</v>
      </c>
      <c r="G1640" s="79">
        <f>160+28</f>
        <v>188</v>
      </c>
      <c r="H1640" s="141" t="str">
        <f t="shared" ref="H1640:H1648" si="744">getcomment(G1640)</f>
        <v/>
      </c>
      <c r="I1640" s="82">
        <v>40</v>
      </c>
      <c r="J1640" s="148" t="str">
        <f t="shared" ref="J1640:J1648" si="745">getcomment(I1640)</f>
        <v/>
      </c>
      <c r="K1640" s="85">
        <v>80</v>
      </c>
      <c r="L1640" s="163" t="str">
        <f t="shared" ref="L1640:L1648" si="746">getcomment(K1640)</f>
        <v/>
      </c>
    </row>
    <row r="1641" spans="1:12" x14ac:dyDescent="0.25">
      <c r="A1641" s="6">
        <v>45469</v>
      </c>
      <c r="B1641" s="7" t="str">
        <f t="shared" si="708"/>
        <v>S27 - 2024</v>
      </c>
      <c r="C1641" s="7">
        <f t="shared" si="742"/>
        <v>6</v>
      </c>
      <c r="D1641" s="7" t="str">
        <f t="shared" si="717"/>
        <v>T2 - 2024</v>
      </c>
      <c r="E1641" s="7">
        <f t="shared" si="743"/>
        <v>2024</v>
      </c>
      <c r="F1641" s="19" t="s">
        <v>3</v>
      </c>
      <c r="G1641" s="74">
        <f>126+3</f>
        <v>129</v>
      </c>
      <c r="H1641" s="142" t="str">
        <f t="shared" si="744"/>
        <v/>
      </c>
      <c r="I1641" s="75">
        <v>124</v>
      </c>
      <c r="J1641" s="149" t="str">
        <f t="shared" si="745"/>
        <v/>
      </c>
      <c r="K1641" s="86">
        <v>165</v>
      </c>
      <c r="L1641" s="164" t="str">
        <f t="shared" si="746"/>
        <v/>
      </c>
    </row>
    <row r="1642" spans="1:12" x14ac:dyDescent="0.25">
      <c r="A1642" s="6">
        <v>45469</v>
      </c>
      <c r="B1642" s="7" t="str">
        <f t="shared" si="708"/>
        <v>S27 - 2024</v>
      </c>
      <c r="C1642" s="7">
        <f t="shared" si="742"/>
        <v>6</v>
      </c>
      <c r="D1642" s="7" t="str">
        <f t="shared" si="717"/>
        <v>T2 - 2024</v>
      </c>
      <c r="E1642" s="7">
        <f t="shared" si="743"/>
        <v>2024</v>
      </c>
      <c r="F1642" s="128" t="s">
        <v>7</v>
      </c>
      <c r="G1642" s="130"/>
      <c r="H1642" s="143" t="str">
        <f t="shared" si="744"/>
        <v/>
      </c>
      <c r="I1642" s="131">
        <v>155</v>
      </c>
      <c r="J1642" s="150" t="str">
        <f t="shared" si="745"/>
        <v>155' : KH MALV F4 (Dobra HS - 30 coulées)</v>
      </c>
      <c r="K1642" s="132"/>
      <c r="L1642" s="165" t="str">
        <f t="shared" si="746"/>
        <v/>
      </c>
    </row>
    <row r="1643" spans="1:12" x14ac:dyDescent="0.25">
      <c r="A1643" s="6">
        <v>45469</v>
      </c>
      <c r="B1643" s="7" t="str">
        <f t="shared" si="708"/>
        <v>S27 - 2024</v>
      </c>
      <c r="C1643" s="7">
        <f t="shared" si="742"/>
        <v>6</v>
      </c>
      <c r="D1643" s="7" t="str">
        <f t="shared" si="717"/>
        <v>T2 - 2024</v>
      </c>
      <c r="E1643" s="7">
        <f t="shared" si="743"/>
        <v>2024</v>
      </c>
      <c r="F1643" s="129" t="s">
        <v>8</v>
      </c>
      <c r="G1643" s="133"/>
      <c r="H1643" s="144" t="str">
        <f t="shared" si="744"/>
        <v/>
      </c>
      <c r="I1643" s="134"/>
      <c r="J1643" s="151" t="str">
        <f t="shared" si="745"/>
        <v/>
      </c>
      <c r="K1643" s="135"/>
      <c r="L1643" s="166" t="str">
        <f t="shared" si="746"/>
        <v/>
      </c>
    </row>
    <row r="1644" spans="1:12" x14ac:dyDescent="0.25">
      <c r="A1644" s="6">
        <v>45469</v>
      </c>
      <c r="B1644" s="7" t="str">
        <f t="shared" si="708"/>
        <v>S27 - 2024</v>
      </c>
      <c r="C1644" s="7">
        <f t="shared" si="742"/>
        <v>6</v>
      </c>
      <c r="D1644" s="7" t="str">
        <f t="shared" si="717"/>
        <v>T2 - 2024</v>
      </c>
      <c r="E1644" s="7">
        <f t="shared" si="743"/>
        <v>2024</v>
      </c>
      <c r="F1644" s="21" t="s">
        <v>4</v>
      </c>
      <c r="G1644" s="76"/>
      <c r="H1644" s="145" t="str">
        <f t="shared" si="744"/>
        <v/>
      </c>
      <c r="I1644" s="77"/>
      <c r="J1644" s="152" t="str">
        <f t="shared" si="745"/>
        <v/>
      </c>
      <c r="K1644" s="87"/>
      <c r="L1644" s="167" t="str">
        <f t="shared" si="746"/>
        <v/>
      </c>
    </row>
    <row r="1645" spans="1:12" x14ac:dyDescent="0.25">
      <c r="A1645" s="6">
        <v>45469</v>
      </c>
      <c r="B1645" s="7" t="str">
        <f t="shared" ref="B1645:B1708" si="747">"S"&amp;WEEKNUM($A1645,13)&amp;" - "&amp;YEAR($A1645)</f>
        <v>S27 - 2024</v>
      </c>
      <c r="C1645" s="7">
        <f t="shared" si="742"/>
        <v>6</v>
      </c>
      <c r="D1645" s="7" t="str">
        <f t="shared" si="717"/>
        <v>T2 - 2024</v>
      </c>
      <c r="E1645" s="7">
        <f t="shared" si="743"/>
        <v>2024</v>
      </c>
      <c r="F1645" s="8" t="s">
        <v>5</v>
      </c>
      <c r="G1645" s="72"/>
      <c r="H1645" s="146" t="str">
        <f t="shared" si="744"/>
        <v/>
      </c>
      <c r="I1645" s="73">
        <v>1020</v>
      </c>
      <c r="J1645" s="153" t="str">
        <f t="shared" si="745"/>
        <v/>
      </c>
      <c r="K1645" s="88"/>
      <c r="L1645" s="168" t="str">
        <f t="shared" si="746"/>
        <v/>
      </c>
    </row>
    <row r="1646" spans="1:12" x14ac:dyDescent="0.25">
      <c r="A1646" s="6">
        <v>45469</v>
      </c>
      <c r="B1646" s="7" t="str">
        <f t="shared" si="747"/>
        <v>S27 - 2024</v>
      </c>
      <c r="C1646" s="7">
        <f t="shared" si="742"/>
        <v>6</v>
      </c>
      <c r="D1646" s="7" t="str">
        <f t="shared" si="717"/>
        <v>T2 - 2024</v>
      </c>
      <c r="E1646" s="7">
        <f t="shared" si="743"/>
        <v>2024</v>
      </c>
      <c r="F1646" s="8" t="s">
        <v>6</v>
      </c>
      <c r="G1646" s="72"/>
      <c r="H1646" s="146" t="str">
        <f t="shared" si="744"/>
        <v/>
      </c>
      <c r="I1646" s="73"/>
      <c r="J1646" s="153" t="str">
        <f t="shared" si="745"/>
        <v/>
      </c>
      <c r="K1646" s="88"/>
      <c r="L1646" s="168" t="str">
        <f t="shared" si="746"/>
        <v/>
      </c>
    </row>
    <row r="1647" spans="1:12" x14ac:dyDescent="0.25">
      <c r="A1647" s="6">
        <v>45469</v>
      </c>
      <c r="B1647" s="7" t="str">
        <f t="shared" si="747"/>
        <v>S27 - 2024</v>
      </c>
      <c r="C1647" s="7">
        <f t="shared" si="742"/>
        <v>6</v>
      </c>
      <c r="D1647" s="7" t="str">
        <f t="shared" si="717"/>
        <v>T2 - 2024</v>
      </c>
      <c r="E1647" s="7">
        <f t="shared" si="743"/>
        <v>2024</v>
      </c>
      <c r="F1647" s="8" t="s">
        <v>1</v>
      </c>
      <c r="G1647" s="72">
        <v>1123</v>
      </c>
      <c r="H1647" s="146" t="str">
        <f t="shared" si="744"/>
        <v/>
      </c>
      <c r="I1647" s="73">
        <v>101</v>
      </c>
      <c r="J1647" s="153" t="str">
        <f t="shared" si="745"/>
        <v/>
      </c>
      <c r="K1647" s="88">
        <v>1195</v>
      </c>
      <c r="L1647" s="168" t="str">
        <f t="shared" si="746"/>
        <v/>
      </c>
    </row>
    <row r="1648" spans="1:12" x14ac:dyDescent="0.25">
      <c r="A1648" s="9">
        <v>45469</v>
      </c>
      <c r="B1648" s="10" t="str">
        <f t="shared" si="747"/>
        <v>S27 - 2024</v>
      </c>
      <c r="C1648" s="10">
        <f t="shared" si="742"/>
        <v>6</v>
      </c>
      <c r="D1648" s="10" t="str">
        <f t="shared" si="717"/>
        <v>T2 - 2024</v>
      </c>
      <c r="E1648" s="10">
        <f t="shared" si="743"/>
        <v>2024</v>
      </c>
      <c r="F1648" s="11" t="s">
        <v>14</v>
      </c>
      <c r="G1648" s="80">
        <f>SUM(G1640:G1647)</f>
        <v>1440</v>
      </c>
      <c r="H1648" s="147" t="str">
        <f t="shared" si="744"/>
        <v/>
      </c>
      <c r="I1648" s="83">
        <f t="shared" ref="I1648" si="748">SUM(I1640:I1647)</f>
        <v>1440</v>
      </c>
      <c r="J1648" s="154" t="str">
        <f t="shared" si="745"/>
        <v/>
      </c>
      <c r="K1648" s="89">
        <f t="shared" ref="K1648" si="749">SUM(K1640:K1647)</f>
        <v>1440</v>
      </c>
      <c r="L1648" s="169" t="str">
        <f t="shared" si="746"/>
        <v/>
      </c>
    </row>
    <row r="1649" spans="1:12" x14ac:dyDescent="0.25">
      <c r="A1649" s="4">
        <v>45470</v>
      </c>
      <c r="B1649" s="5" t="str">
        <f t="shared" si="747"/>
        <v>S27 - 2024</v>
      </c>
      <c r="C1649" s="5">
        <f t="shared" ref="C1649:C1657" si="750">MONTH(A1649)</f>
        <v>6</v>
      </c>
      <c r="D1649" s="5" t="str">
        <f t="shared" si="717"/>
        <v>T2 - 2024</v>
      </c>
      <c r="E1649" s="5">
        <f t="shared" ref="E1649:E1657" si="751">YEAR(A1649)</f>
        <v>2024</v>
      </c>
      <c r="F1649" s="14" t="s">
        <v>2</v>
      </c>
      <c r="G1649" s="79">
        <v>80</v>
      </c>
      <c r="H1649" s="141" t="str">
        <f t="shared" ref="H1649:H1657" si="752">getcomment(G1649)</f>
        <v/>
      </c>
      <c r="I1649" s="82">
        <v>120</v>
      </c>
      <c r="J1649" s="148" t="str">
        <f t="shared" ref="J1649:J1657" si="753">getcomment(I1649)</f>
        <v/>
      </c>
      <c r="K1649" s="85">
        <v>80</v>
      </c>
      <c r="L1649" s="163" t="str">
        <f t="shared" ref="L1649:L1657" si="754">getcomment(K1649)</f>
        <v/>
      </c>
    </row>
    <row r="1650" spans="1:12" x14ac:dyDescent="0.25">
      <c r="A1650" s="6">
        <v>45470</v>
      </c>
      <c r="B1650" s="7" t="str">
        <f t="shared" si="747"/>
        <v>S27 - 2024</v>
      </c>
      <c r="C1650" s="7">
        <f t="shared" si="750"/>
        <v>6</v>
      </c>
      <c r="D1650" s="7" t="str">
        <f t="shared" si="717"/>
        <v>T2 - 2024</v>
      </c>
      <c r="E1650" s="7">
        <f t="shared" si="751"/>
        <v>2024</v>
      </c>
      <c r="F1650" s="19" t="s">
        <v>3</v>
      </c>
      <c r="G1650" s="74">
        <v>217</v>
      </c>
      <c r="H1650" s="142" t="str">
        <f t="shared" si="752"/>
        <v/>
      </c>
      <c r="I1650" s="75">
        <v>284</v>
      </c>
      <c r="J1650" s="149" t="str">
        <f t="shared" si="753"/>
        <v/>
      </c>
      <c r="K1650" s="86">
        <f>56+180+480</f>
        <v>716</v>
      </c>
      <c r="L1650" s="164" t="str">
        <f t="shared" si="754"/>
        <v/>
      </c>
    </row>
    <row r="1651" spans="1:12" x14ac:dyDescent="0.25">
      <c r="A1651" s="6">
        <v>45470</v>
      </c>
      <c r="B1651" s="7" t="str">
        <f t="shared" si="747"/>
        <v>S27 - 2024</v>
      </c>
      <c r="C1651" s="7">
        <f t="shared" si="750"/>
        <v>6</v>
      </c>
      <c r="D1651" s="7" t="str">
        <f t="shared" si="717"/>
        <v>T2 - 2024</v>
      </c>
      <c r="E1651" s="7">
        <f t="shared" si="751"/>
        <v>2024</v>
      </c>
      <c r="F1651" s="128" t="s">
        <v>7</v>
      </c>
      <c r="G1651" s="130"/>
      <c r="H1651" s="143" t="str">
        <f t="shared" si="752"/>
        <v/>
      </c>
      <c r="I1651" s="131">
        <v>180</v>
      </c>
      <c r="J1651" s="150" t="str">
        <f t="shared" si="753"/>
        <v>180' : KH MALV F4 (Dobra HS - 30 coulées)</v>
      </c>
      <c r="K1651" s="132"/>
      <c r="L1651" s="165" t="str">
        <f t="shared" si="754"/>
        <v/>
      </c>
    </row>
    <row r="1652" spans="1:12" x14ac:dyDescent="0.25">
      <c r="A1652" s="6">
        <v>45470</v>
      </c>
      <c r="B1652" s="7" t="str">
        <f t="shared" si="747"/>
        <v>S27 - 2024</v>
      </c>
      <c r="C1652" s="7">
        <f t="shared" si="750"/>
        <v>6</v>
      </c>
      <c r="D1652" s="7" t="str">
        <f t="shared" si="717"/>
        <v>T2 - 2024</v>
      </c>
      <c r="E1652" s="7">
        <f t="shared" si="751"/>
        <v>2024</v>
      </c>
      <c r="F1652" s="129" t="s">
        <v>8</v>
      </c>
      <c r="G1652" s="133"/>
      <c r="H1652" s="144" t="str">
        <f t="shared" si="752"/>
        <v/>
      </c>
      <c r="I1652" s="134"/>
      <c r="J1652" s="151" t="str">
        <f t="shared" si="753"/>
        <v/>
      </c>
      <c r="K1652" s="135"/>
      <c r="L1652" s="166" t="str">
        <f t="shared" si="754"/>
        <v/>
      </c>
    </row>
    <row r="1653" spans="1:12" x14ac:dyDescent="0.25">
      <c r="A1653" s="6">
        <v>45470</v>
      </c>
      <c r="B1653" s="7" t="str">
        <f t="shared" si="747"/>
        <v>S27 - 2024</v>
      </c>
      <c r="C1653" s="7">
        <f t="shared" si="750"/>
        <v>6</v>
      </c>
      <c r="D1653" s="7" t="str">
        <f t="shared" si="717"/>
        <v>T2 - 2024</v>
      </c>
      <c r="E1653" s="7">
        <f t="shared" si="751"/>
        <v>2024</v>
      </c>
      <c r="F1653" s="21" t="s">
        <v>4</v>
      </c>
      <c r="G1653" s="76">
        <v>96</v>
      </c>
      <c r="H1653" s="145" t="str">
        <f t="shared" si="752"/>
        <v>96' : REE Ecluse F1</v>
      </c>
      <c r="I1653" s="77"/>
      <c r="J1653" s="152" t="str">
        <f t="shared" si="753"/>
        <v/>
      </c>
      <c r="K1653" s="87"/>
      <c r="L1653" s="167" t="str">
        <f t="shared" si="754"/>
        <v/>
      </c>
    </row>
    <row r="1654" spans="1:12" x14ac:dyDescent="0.25">
      <c r="A1654" s="6">
        <v>45470</v>
      </c>
      <c r="B1654" s="7" t="str">
        <f t="shared" si="747"/>
        <v>S27 - 2024</v>
      </c>
      <c r="C1654" s="7">
        <f t="shared" si="750"/>
        <v>6</v>
      </c>
      <c r="D1654" s="7" t="str">
        <f t="shared" si="717"/>
        <v>T2 - 2024</v>
      </c>
      <c r="E1654" s="7">
        <f t="shared" si="751"/>
        <v>2024</v>
      </c>
      <c r="F1654" s="8" t="s">
        <v>5</v>
      </c>
      <c r="G1654" s="72"/>
      <c r="H1654" s="146" t="str">
        <f t="shared" si="752"/>
        <v/>
      </c>
      <c r="I1654" s="73"/>
      <c r="J1654" s="153" t="str">
        <f t="shared" si="753"/>
        <v/>
      </c>
      <c r="K1654" s="88"/>
      <c r="L1654" s="168" t="str">
        <f t="shared" si="754"/>
        <v/>
      </c>
    </row>
    <row r="1655" spans="1:12" x14ac:dyDescent="0.25">
      <c r="A1655" s="6">
        <v>45470</v>
      </c>
      <c r="B1655" s="7" t="str">
        <f t="shared" si="747"/>
        <v>S27 - 2024</v>
      </c>
      <c r="C1655" s="7">
        <f t="shared" si="750"/>
        <v>6</v>
      </c>
      <c r="D1655" s="7" t="str">
        <f t="shared" si="717"/>
        <v>T2 - 2024</v>
      </c>
      <c r="E1655" s="7">
        <f t="shared" si="751"/>
        <v>2024</v>
      </c>
      <c r="F1655" s="8" t="s">
        <v>6</v>
      </c>
      <c r="G1655" s="72"/>
      <c r="H1655" s="146" t="str">
        <f t="shared" si="752"/>
        <v/>
      </c>
      <c r="I1655" s="73">
        <v>420</v>
      </c>
      <c r="J1655" s="153" t="str">
        <f t="shared" si="753"/>
        <v/>
      </c>
      <c r="K1655" s="88">
        <v>60</v>
      </c>
      <c r="L1655" s="168" t="str">
        <f t="shared" si="754"/>
        <v/>
      </c>
    </row>
    <row r="1656" spans="1:12" x14ac:dyDescent="0.25">
      <c r="A1656" s="6">
        <v>45470</v>
      </c>
      <c r="B1656" s="7" t="str">
        <f t="shared" si="747"/>
        <v>S27 - 2024</v>
      </c>
      <c r="C1656" s="7">
        <f t="shared" si="750"/>
        <v>6</v>
      </c>
      <c r="D1656" s="7" t="str">
        <f t="shared" si="717"/>
        <v>T2 - 2024</v>
      </c>
      <c r="E1656" s="7">
        <f t="shared" si="751"/>
        <v>2024</v>
      </c>
      <c r="F1656" s="8" t="s">
        <v>1</v>
      </c>
      <c r="G1656" s="72">
        <v>1047</v>
      </c>
      <c r="H1656" s="146" t="str">
        <f t="shared" si="752"/>
        <v/>
      </c>
      <c r="I1656" s="73">
        <v>436</v>
      </c>
      <c r="J1656" s="153" t="str">
        <f t="shared" si="753"/>
        <v/>
      </c>
      <c r="K1656" s="88">
        <v>584</v>
      </c>
      <c r="L1656" s="168" t="str">
        <f t="shared" si="754"/>
        <v/>
      </c>
    </row>
    <row r="1657" spans="1:12" x14ac:dyDescent="0.25">
      <c r="A1657" s="9">
        <v>45470</v>
      </c>
      <c r="B1657" s="10" t="str">
        <f t="shared" si="747"/>
        <v>S27 - 2024</v>
      </c>
      <c r="C1657" s="10">
        <f t="shared" si="750"/>
        <v>6</v>
      </c>
      <c r="D1657" s="10" t="str">
        <f t="shared" si="717"/>
        <v>T2 - 2024</v>
      </c>
      <c r="E1657" s="10">
        <f t="shared" si="751"/>
        <v>2024</v>
      </c>
      <c r="F1657" s="11" t="s">
        <v>14</v>
      </c>
      <c r="G1657" s="80">
        <f>SUM(G1649:G1656)</f>
        <v>1440</v>
      </c>
      <c r="H1657" s="147" t="str">
        <f t="shared" si="752"/>
        <v/>
      </c>
      <c r="I1657" s="83">
        <f t="shared" ref="I1657" si="755">SUM(I1649:I1656)</f>
        <v>1440</v>
      </c>
      <c r="J1657" s="154" t="str">
        <f t="shared" si="753"/>
        <v/>
      </c>
      <c r="K1657" s="89">
        <f t="shared" ref="K1657" si="756">SUM(K1649:K1656)</f>
        <v>1440</v>
      </c>
      <c r="L1657" s="169" t="str">
        <f t="shared" si="754"/>
        <v/>
      </c>
    </row>
    <row r="1658" spans="1:12" x14ac:dyDescent="0.25">
      <c r="A1658" s="4">
        <v>45471</v>
      </c>
      <c r="B1658" s="5" t="str">
        <f t="shared" si="747"/>
        <v>S27 - 2024</v>
      </c>
      <c r="C1658" s="5">
        <f t="shared" ref="C1658:C1666" si="757">MONTH(A1658)</f>
        <v>6</v>
      </c>
      <c r="D1658" s="5" t="str">
        <f t="shared" si="717"/>
        <v>T2 - 2024</v>
      </c>
      <c r="E1658" s="5">
        <f t="shared" ref="E1658:E1666" si="758">YEAR(A1658)</f>
        <v>2024</v>
      </c>
      <c r="F1658" s="14" t="s">
        <v>2</v>
      </c>
      <c r="G1658" s="79">
        <v>40</v>
      </c>
      <c r="H1658" s="141" t="str">
        <f t="shared" ref="H1658:H1684" si="759">getcomment(G1658)</f>
        <v/>
      </c>
      <c r="I1658" s="82">
        <f>160+20+5</f>
        <v>185</v>
      </c>
      <c r="J1658" s="148" t="str">
        <f t="shared" ref="J1658:J1684" si="760">getcomment(I1658)</f>
        <v/>
      </c>
      <c r="K1658" s="85">
        <v>40</v>
      </c>
      <c r="L1658" s="163" t="str">
        <f t="shared" ref="L1658:L1684" si="761">getcomment(K1658)</f>
        <v/>
      </c>
    </row>
    <row r="1659" spans="1:12" x14ac:dyDescent="0.25">
      <c r="A1659" s="6">
        <v>45471</v>
      </c>
      <c r="B1659" s="7" t="str">
        <f t="shared" si="747"/>
        <v>S27 - 2024</v>
      </c>
      <c r="C1659" s="7">
        <f t="shared" si="757"/>
        <v>6</v>
      </c>
      <c r="D1659" s="7" t="str">
        <f t="shared" si="717"/>
        <v>T2 - 2024</v>
      </c>
      <c r="E1659" s="7">
        <f t="shared" si="758"/>
        <v>2024</v>
      </c>
      <c r="F1659" s="19" t="s">
        <v>3</v>
      </c>
      <c r="G1659" s="74">
        <v>604</v>
      </c>
      <c r="H1659" s="142" t="str">
        <f t="shared" si="759"/>
        <v/>
      </c>
      <c r="I1659" s="75">
        <f>748+80+25</f>
        <v>853</v>
      </c>
      <c r="J1659" s="149" t="str">
        <f t="shared" si="760"/>
        <v/>
      </c>
      <c r="K1659" s="86">
        <v>776</v>
      </c>
      <c r="L1659" s="164" t="str">
        <f t="shared" si="761"/>
        <v/>
      </c>
    </row>
    <row r="1660" spans="1:12" x14ac:dyDescent="0.25">
      <c r="A1660" s="6">
        <v>45471</v>
      </c>
      <c r="B1660" s="7" t="str">
        <f t="shared" si="747"/>
        <v>S27 - 2024</v>
      </c>
      <c r="C1660" s="7">
        <f t="shared" si="757"/>
        <v>6</v>
      </c>
      <c r="D1660" s="7" t="str">
        <f t="shared" si="717"/>
        <v>T2 - 2024</v>
      </c>
      <c r="E1660" s="7">
        <f t="shared" si="758"/>
        <v>2024</v>
      </c>
      <c r="F1660" s="128" t="s">
        <v>7</v>
      </c>
      <c r="G1660" s="130"/>
      <c r="H1660" s="143" t="str">
        <f t="shared" si="759"/>
        <v/>
      </c>
      <c r="I1660" s="131"/>
      <c r="J1660" s="150" t="str">
        <f t="shared" si="760"/>
        <v/>
      </c>
      <c r="K1660" s="132"/>
      <c r="L1660" s="165" t="str">
        <f t="shared" si="761"/>
        <v/>
      </c>
    </row>
    <row r="1661" spans="1:12" x14ac:dyDescent="0.25">
      <c r="A1661" s="6">
        <v>45471</v>
      </c>
      <c r="B1661" s="7" t="str">
        <f t="shared" si="747"/>
        <v>S27 - 2024</v>
      </c>
      <c r="C1661" s="7">
        <f t="shared" si="757"/>
        <v>6</v>
      </c>
      <c r="D1661" s="7" t="str">
        <f t="shared" si="717"/>
        <v>T2 - 2024</v>
      </c>
      <c r="E1661" s="7">
        <f t="shared" si="758"/>
        <v>2024</v>
      </c>
      <c r="F1661" s="129" t="s">
        <v>8</v>
      </c>
      <c r="G1661" s="133"/>
      <c r="H1661" s="144" t="str">
        <f t="shared" si="759"/>
        <v/>
      </c>
      <c r="I1661" s="134"/>
      <c r="J1661" s="151" t="str">
        <f t="shared" si="760"/>
        <v/>
      </c>
      <c r="K1661" s="135"/>
      <c r="L1661" s="166" t="str">
        <f t="shared" si="761"/>
        <v/>
      </c>
    </row>
    <row r="1662" spans="1:12" x14ac:dyDescent="0.25">
      <c r="A1662" s="6">
        <v>45471</v>
      </c>
      <c r="B1662" s="7" t="str">
        <f t="shared" si="747"/>
        <v>S27 - 2024</v>
      </c>
      <c r="C1662" s="7">
        <f t="shared" si="757"/>
        <v>6</v>
      </c>
      <c r="D1662" s="7" t="str">
        <f t="shared" si="717"/>
        <v>T2 - 2024</v>
      </c>
      <c r="E1662" s="7">
        <f t="shared" si="758"/>
        <v>2024</v>
      </c>
      <c r="F1662" s="21" t="s">
        <v>4</v>
      </c>
      <c r="G1662" s="76"/>
      <c r="H1662" s="145" t="str">
        <f t="shared" si="759"/>
        <v/>
      </c>
      <c r="I1662" s="77"/>
      <c r="J1662" s="152" t="str">
        <f t="shared" si="760"/>
        <v/>
      </c>
      <c r="K1662" s="87"/>
      <c r="L1662" s="167" t="str">
        <f t="shared" si="761"/>
        <v/>
      </c>
    </row>
    <row r="1663" spans="1:12" x14ac:dyDescent="0.25">
      <c r="A1663" s="6">
        <v>45471</v>
      </c>
      <c r="B1663" s="7" t="str">
        <f t="shared" si="747"/>
        <v>S27 - 2024</v>
      </c>
      <c r="C1663" s="7">
        <f t="shared" si="757"/>
        <v>6</v>
      </c>
      <c r="D1663" s="7" t="str">
        <f t="shared" si="717"/>
        <v>T2 - 2024</v>
      </c>
      <c r="E1663" s="7">
        <f t="shared" si="758"/>
        <v>2024</v>
      </c>
      <c r="F1663" s="8" t="s">
        <v>5</v>
      </c>
      <c r="G1663" s="72"/>
      <c r="H1663" s="146" t="str">
        <f t="shared" si="759"/>
        <v/>
      </c>
      <c r="I1663" s="73"/>
      <c r="J1663" s="153" t="str">
        <f t="shared" si="760"/>
        <v/>
      </c>
      <c r="K1663" s="88"/>
      <c r="L1663" s="168" t="str">
        <f t="shared" si="761"/>
        <v/>
      </c>
    </row>
    <row r="1664" spans="1:12" x14ac:dyDescent="0.25">
      <c r="A1664" s="6">
        <v>45471</v>
      </c>
      <c r="B1664" s="7" t="str">
        <f t="shared" si="747"/>
        <v>S27 - 2024</v>
      </c>
      <c r="C1664" s="7">
        <f t="shared" si="757"/>
        <v>6</v>
      </c>
      <c r="D1664" s="7" t="str">
        <f t="shared" si="717"/>
        <v>T2 - 2024</v>
      </c>
      <c r="E1664" s="7">
        <f t="shared" si="758"/>
        <v>2024</v>
      </c>
      <c r="F1664" s="8" t="s">
        <v>6</v>
      </c>
      <c r="G1664" s="72">
        <v>480</v>
      </c>
      <c r="H1664" s="146" t="str">
        <f t="shared" si="759"/>
        <v/>
      </c>
      <c r="I1664" s="73"/>
      <c r="J1664" s="153" t="str">
        <f t="shared" si="760"/>
        <v/>
      </c>
      <c r="K1664" s="88"/>
      <c r="L1664" s="168" t="str">
        <f t="shared" si="761"/>
        <v/>
      </c>
    </row>
    <row r="1665" spans="1:12" x14ac:dyDescent="0.25">
      <c r="A1665" s="6">
        <v>45471</v>
      </c>
      <c r="B1665" s="7" t="str">
        <f t="shared" si="747"/>
        <v>S27 - 2024</v>
      </c>
      <c r="C1665" s="7">
        <f t="shared" si="757"/>
        <v>6</v>
      </c>
      <c r="D1665" s="7" t="str">
        <f t="shared" si="717"/>
        <v>T2 - 2024</v>
      </c>
      <c r="E1665" s="7">
        <f t="shared" si="758"/>
        <v>2024</v>
      </c>
      <c r="F1665" s="8" t="s">
        <v>1</v>
      </c>
      <c r="G1665" s="72">
        <v>316</v>
      </c>
      <c r="H1665" s="146" t="str">
        <f t="shared" si="759"/>
        <v/>
      </c>
      <c r="I1665" s="73">
        <v>402</v>
      </c>
      <c r="J1665" s="153" t="str">
        <f t="shared" si="760"/>
        <v/>
      </c>
      <c r="K1665" s="88">
        <v>624</v>
      </c>
      <c r="L1665" s="168" t="str">
        <f t="shared" si="761"/>
        <v/>
      </c>
    </row>
    <row r="1666" spans="1:12" x14ac:dyDescent="0.25">
      <c r="A1666" s="9">
        <v>45471</v>
      </c>
      <c r="B1666" s="10" t="str">
        <f t="shared" si="747"/>
        <v>S27 - 2024</v>
      </c>
      <c r="C1666" s="10">
        <f t="shared" si="757"/>
        <v>6</v>
      </c>
      <c r="D1666" s="10" t="str">
        <f t="shared" si="717"/>
        <v>T2 - 2024</v>
      </c>
      <c r="E1666" s="10">
        <f t="shared" si="758"/>
        <v>2024</v>
      </c>
      <c r="F1666" s="11" t="s">
        <v>14</v>
      </c>
      <c r="G1666" s="80">
        <f>SUM(G1658:G1665)</f>
        <v>1440</v>
      </c>
      <c r="H1666" s="147" t="str">
        <f t="shared" si="759"/>
        <v/>
      </c>
      <c r="I1666" s="83">
        <f t="shared" ref="I1666" si="762">SUM(I1658:I1665)</f>
        <v>1440</v>
      </c>
      <c r="J1666" s="154" t="str">
        <f t="shared" si="760"/>
        <v/>
      </c>
      <c r="K1666" s="89">
        <f t="shared" ref="K1666" si="763">SUM(K1658:K1665)</f>
        <v>1440</v>
      </c>
      <c r="L1666" s="169" t="str">
        <f t="shared" si="761"/>
        <v/>
      </c>
    </row>
    <row r="1667" spans="1:12" x14ac:dyDescent="0.25">
      <c r="A1667" s="4">
        <v>45472</v>
      </c>
      <c r="B1667" s="5" t="str">
        <f t="shared" si="747"/>
        <v>S27 - 2024</v>
      </c>
      <c r="C1667" s="5">
        <f t="shared" ref="C1667:C1675" si="764">MONTH(A1667)</f>
        <v>6</v>
      </c>
      <c r="D1667" s="5" t="str">
        <f t="shared" ref="D1667:D1684" si="765">IF(OR(MONTH(A1667)=1,MONTH(A1667)=2,MONTH(A1667)=3),"T1 - "&amp;E1667,IF(OR(MONTH(A1667)=4,MONTH(A1667)=5,MONTH(A1667)=6),"T2 - "&amp;E1667,IF(OR(MONTH(A1667)=7,MONTH(A1667)=8,MONTH(A1667)=9),"T3 - "&amp;E1667,"T4 - "&amp;E1667)))</f>
        <v>T2 - 2024</v>
      </c>
      <c r="E1667" s="5">
        <f t="shared" ref="E1667:E1675" si="766">YEAR(A1667)</f>
        <v>2024</v>
      </c>
      <c r="F1667" s="14" t="s">
        <v>2</v>
      </c>
      <c r="G1667" s="79">
        <v>160</v>
      </c>
      <c r="H1667" s="141" t="str">
        <f t="shared" si="759"/>
        <v/>
      </c>
      <c r="I1667" s="82">
        <v>80</v>
      </c>
      <c r="J1667" s="148" t="str">
        <f t="shared" si="760"/>
        <v/>
      </c>
      <c r="K1667" s="85">
        <v>80</v>
      </c>
      <c r="L1667" s="163" t="str">
        <f t="shared" si="761"/>
        <v/>
      </c>
    </row>
    <row r="1668" spans="1:12" x14ac:dyDescent="0.25">
      <c r="A1668" s="6">
        <v>45472</v>
      </c>
      <c r="B1668" s="7" t="str">
        <f t="shared" si="747"/>
        <v>S27 - 2024</v>
      </c>
      <c r="C1668" s="7">
        <f t="shared" si="764"/>
        <v>6</v>
      </c>
      <c r="D1668" s="7" t="str">
        <f t="shared" si="765"/>
        <v>T2 - 2024</v>
      </c>
      <c r="E1668" s="7">
        <f t="shared" si="766"/>
        <v>2024</v>
      </c>
      <c r="F1668" s="19" t="s">
        <v>3</v>
      </c>
      <c r="G1668" s="74">
        <v>218</v>
      </c>
      <c r="H1668" s="142" t="str">
        <f t="shared" si="759"/>
        <v/>
      </c>
      <c r="I1668" s="75">
        <v>100</v>
      </c>
      <c r="J1668" s="149" t="str">
        <f t="shared" si="760"/>
        <v/>
      </c>
      <c r="K1668" s="86">
        <v>187</v>
      </c>
      <c r="L1668" s="164" t="str">
        <f t="shared" si="761"/>
        <v/>
      </c>
    </row>
    <row r="1669" spans="1:12" x14ac:dyDescent="0.25">
      <c r="A1669" s="6">
        <v>45472</v>
      </c>
      <c r="B1669" s="7" t="str">
        <f t="shared" si="747"/>
        <v>S27 - 2024</v>
      </c>
      <c r="C1669" s="7">
        <f t="shared" si="764"/>
        <v>6</v>
      </c>
      <c r="D1669" s="7" t="str">
        <f t="shared" si="765"/>
        <v>T2 - 2024</v>
      </c>
      <c r="E1669" s="7">
        <f t="shared" si="766"/>
        <v>2024</v>
      </c>
      <c r="F1669" s="128" t="s">
        <v>7</v>
      </c>
      <c r="G1669" s="130"/>
      <c r="H1669" s="143" t="str">
        <f t="shared" si="759"/>
        <v/>
      </c>
      <c r="I1669" s="131"/>
      <c r="J1669" s="150" t="str">
        <f t="shared" si="760"/>
        <v/>
      </c>
      <c r="K1669" s="132"/>
      <c r="L1669" s="165" t="str">
        <f t="shared" si="761"/>
        <v/>
      </c>
    </row>
    <row r="1670" spans="1:12" x14ac:dyDescent="0.25">
      <c r="A1670" s="6">
        <v>45472</v>
      </c>
      <c r="B1670" s="7" t="str">
        <f t="shared" si="747"/>
        <v>S27 - 2024</v>
      </c>
      <c r="C1670" s="7">
        <f t="shared" si="764"/>
        <v>6</v>
      </c>
      <c r="D1670" s="7" t="str">
        <f t="shared" si="765"/>
        <v>T2 - 2024</v>
      </c>
      <c r="E1670" s="7">
        <f t="shared" si="766"/>
        <v>2024</v>
      </c>
      <c r="F1670" s="129" t="s">
        <v>8</v>
      </c>
      <c r="G1670" s="133"/>
      <c r="H1670" s="144" t="str">
        <f t="shared" si="759"/>
        <v/>
      </c>
      <c r="I1670" s="134"/>
      <c r="J1670" s="151" t="str">
        <f t="shared" si="760"/>
        <v/>
      </c>
      <c r="K1670" s="135"/>
      <c r="L1670" s="166" t="str">
        <f t="shared" si="761"/>
        <v/>
      </c>
    </row>
    <row r="1671" spans="1:12" x14ac:dyDescent="0.25">
      <c r="A1671" s="6">
        <v>45472</v>
      </c>
      <c r="B1671" s="7" t="str">
        <f t="shared" si="747"/>
        <v>S27 - 2024</v>
      </c>
      <c r="C1671" s="7">
        <f t="shared" si="764"/>
        <v>6</v>
      </c>
      <c r="D1671" s="7" t="str">
        <f t="shared" si="765"/>
        <v>T2 - 2024</v>
      </c>
      <c r="E1671" s="7">
        <f t="shared" si="766"/>
        <v>2024</v>
      </c>
      <c r="F1671" s="21" t="s">
        <v>4</v>
      </c>
      <c r="G1671" s="76"/>
      <c r="H1671" s="145" t="str">
        <f t="shared" si="759"/>
        <v/>
      </c>
      <c r="I1671" s="77"/>
      <c r="J1671" s="152" t="str">
        <f t="shared" si="760"/>
        <v/>
      </c>
      <c r="K1671" s="87"/>
      <c r="L1671" s="167" t="str">
        <f t="shared" si="761"/>
        <v/>
      </c>
    </row>
    <row r="1672" spans="1:12" x14ac:dyDescent="0.25">
      <c r="A1672" s="6">
        <v>45472</v>
      </c>
      <c r="B1672" s="7" t="str">
        <f t="shared" si="747"/>
        <v>S27 - 2024</v>
      </c>
      <c r="C1672" s="7">
        <f t="shared" si="764"/>
        <v>6</v>
      </c>
      <c r="D1672" s="7" t="str">
        <f t="shared" si="765"/>
        <v>T2 - 2024</v>
      </c>
      <c r="E1672" s="7">
        <f t="shared" si="766"/>
        <v>2024</v>
      </c>
      <c r="F1672" s="8" t="s">
        <v>5</v>
      </c>
      <c r="G1672" s="72"/>
      <c r="H1672" s="146" t="str">
        <f t="shared" si="759"/>
        <v/>
      </c>
      <c r="I1672" s="73"/>
      <c r="J1672" s="153" t="str">
        <f t="shared" si="760"/>
        <v/>
      </c>
      <c r="K1672" s="88"/>
      <c r="L1672" s="168" t="str">
        <f t="shared" si="761"/>
        <v/>
      </c>
    </row>
    <row r="1673" spans="1:12" x14ac:dyDescent="0.25">
      <c r="A1673" s="6">
        <v>45472</v>
      </c>
      <c r="B1673" s="7" t="str">
        <f t="shared" si="747"/>
        <v>S27 - 2024</v>
      </c>
      <c r="C1673" s="7">
        <f t="shared" si="764"/>
        <v>6</v>
      </c>
      <c r="D1673" s="7" t="str">
        <f t="shared" si="765"/>
        <v>T2 - 2024</v>
      </c>
      <c r="E1673" s="7">
        <f t="shared" si="766"/>
        <v>2024</v>
      </c>
      <c r="F1673" s="8" t="s">
        <v>6</v>
      </c>
      <c r="G1673" s="72">
        <v>120</v>
      </c>
      <c r="H1673" s="146" t="str">
        <f t="shared" si="759"/>
        <v/>
      </c>
      <c r="I1673" s="73"/>
      <c r="J1673" s="153" t="str">
        <f t="shared" si="760"/>
        <v/>
      </c>
      <c r="K1673" s="88">
        <v>360</v>
      </c>
      <c r="L1673" s="168" t="str">
        <f t="shared" si="761"/>
        <v/>
      </c>
    </row>
    <row r="1674" spans="1:12" x14ac:dyDescent="0.25">
      <c r="A1674" s="6">
        <v>45472</v>
      </c>
      <c r="B1674" s="7" t="str">
        <f t="shared" si="747"/>
        <v>S27 - 2024</v>
      </c>
      <c r="C1674" s="7">
        <f t="shared" si="764"/>
        <v>6</v>
      </c>
      <c r="D1674" s="7" t="str">
        <f t="shared" si="765"/>
        <v>T2 - 2024</v>
      </c>
      <c r="E1674" s="7">
        <f t="shared" si="766"/>
        <v>2024</v>
      </c>
      <c r="F1674" s="8" t="s">
        <v>1</v>
      </c>
      <c r="G1674" s="72">
        <v>942</v>
      </c>
      <c r="H1674" s="146" t="str">
        <f t="shared" si="759"/>
        <v/>
      </c>
      <c r="I1674" s="73">
        <v>1260</v>
      </c>
      <c r="J1674" s="153" t="str">
        <f t="shared" si="760"/>
        <v/>
      </c>
      <c r="K1674" s="88">
        <v>813</v>
      </c>
      <c r="L1674" s="168" t="str">
        <f t="shared" si="761"/>
        <v/>
      </c>
    </row>
    <row r="1675" spans="1:12" x14ac:dyDescent="0.25">
      <c r="A1675" s="9">
        <v>45472</v>
      </c>
      <c r="B1675" s="10" t="str">
        <f t="shared" si="747"/>
        <v>S27 - 2024</v>
      </c>
      <c r="C1675" s="10">
        <f t="shared" si="764"/>
        <v>6</v>
      </c>
      <c r="D1675" s="10" t="str">
        <f t="shared" si="765"/>
        <v>T2 - 2024</v>
      </c>
      <c r="E1675" s="10">
        <f t="shared" si="766"/>
        <v>2024</v>
      </c>
      <c r="F1675" s="11" t="s">
        <v>14</v>
      </c>
      <c r="G1675" s="80">
        <f>SUM(G1667:G1674)</f>
        <v>1440</v>
      </c>
      <c r="H1675" s="147" t="str">
        <f t="shared" si="759"/>
        <v/>
      </c>
      <c r="I1675" s="83">
        <f t="shared" ref="I1675" si="767">SUM(I1667:I1674)</f>
        <v>1440</v>
      </c>
      <c r="J1675" s="154" t="str">
        <f t="shared" si="760"/>
        <v/>
      </c>
      <c r="K1675" s="89">
        <f t="shared" ref="K1675" si="768">SUM(K1667:K1674)</f>
        <v>1440</v>
      </c>
      <c r="L1675" s="169" t="str">
        <f t="shared" si="761"/>
        <v/>
      </c>
    </row>
    <row r="1676" spans="1:12" x14ac:dyDescent="0.25">
      <c r="A1676" s="4">
        <v>45473</v>
      </c>
      <c r="B1676" s="5" t="str">
        <f t="shared" si="747"/>
        <v>S27 - 2024</v>
      </c>
      <c r="C1676" s="5">
        <f t="shared" ref="C1676:C1684" si="769">MONTH(A1676)</f>
        <v>6</v>
      </c>
      <c r="D1676" s="5" t="str">
        <f t="shared" si="765"/>
        <v>T2 - 2024</v>
      </c>
      <c r="E1676" s="5">
        <f t="shared" ref="E1676:E1684" si="770">YEAR(A1676)</f>
        <v>2024</v>
      </c>
      <c r="F1676" s="14" t="s">
        <v>2</v>
      </c>
      <c r="G1676" s="79">
        <v>80</v>
      </c>
      <c r="H1676" s="141" t="str">
        <f t="shared" si="759"/>
        <v/>
      </c>
      <c r="I1676" s="82">
        <v>40</v>
      </c>
      <c r="J1676" s="148" t="str">
        <f t="shared" si="760"/>
        <v/>
      </c>
      <c r="K1676" s="85">
        <v>80</v>
      </c>
      <c r="L1676" s="163" t="str">
        <f t="shared" si="761"/>
        <v/>
      </c>
    </row>
    <row r="1677" spans="1:12" x14ac:dyDescent="0.25">
      <c r="A1677" s="6">
        <v>45473</v>
      </c>
      <c r="B1677" s="7" t="str">
        <f t="shared" si="747"/>
        <v>S27 - 2024</v>
      </c>
      <c r="C1677" s="7">
        <f t="shared" si="769"/>
        <v>6</v>
      </c>
      <c r="D1677" s="7" t="str">
        <f t="shared" si="765"/>
        <v>T2 - 2024</v>
      </c>
      <c r="E1677" s="7">
        <f t="shared" si="770"/>
        <v>2024</v>
      </c>
      <c r="F1677" s="19" t="s">
        <v>3</v>
      </c>
      <c r="G1677" s="74">
        <f>24+245</f>
        <v>269</v>
      </c>
      <c r="H1677" s="142" t="str">
        <f t="shared" si="759"/>
        <v/>
      </c>
      <c r="I1677" s="75">
        <v>46</v>
      </c>
      <c r="J1677" s="149" t="str">
        <f t="shared" si="760"/>
        <v/>
      </c>
      <c r="K1677" s="86">
        <v>272</v>
      </c>
      <c r="L1677" s="164" t="str">
        <f t="shared" si="761"/>
        <v/>
      </c>
    </row>
    <row r="1678" spans="1:12" x14ac:dyDescent="0.25">
      <c r="A1678" s="6">
        <v>45473</v>
      </c>
      <c r="B1678" s="7" t="str">
        <f t="shared" si="747"/>
        <v>S27 - 2024</v>
      </c>
      <c r="C1678" s="7">
        <f t="shared" si="769"/>
        <v>6</v>
      </c>
      <c r="D1678" s="7" t="str">
        <f t="shared" si="765"/>
        <v>T2 - 2024</v>
      </c>
      <c r="E1678" s="7">
        <f t="shared" si="770"/>
        <v>2024</v>
      </c>
      <c r="F1678" s="128" t="s">
        <v>7</v>
      </c>
      <c r="G1678" s="130"/>
      <c r="H1678" s="143" t="str">
        <f t="shared" si="759"/>
        <v/>
      </c>
      <c r="I1678" s="131"/>
      <c r="J1678" s="150" t="str">
        <f t="shared" si="760"/>
        <v/>
      </c>
      <c r="K1678" s="132"/>
      <c r="L1678" s="165" t="str">
        <f t="shared" si="761"/>
        <v/>
      </c>
    </row>
    <row r="1679" spans="1:12" x14ac:dyDescent="0.25">
      <c r="A1679" s="6">
        <v>45473</v>
      </c>
      <c r="B1679" s="7" t="str">
        <f t="shared" si="747"/>
        <v>S27 - 2024</v>
      </c>
      <c r="C1679" s="7">
        <f t="shared" si="769"/>
        <v>6</v>
      </c>
      <c r="D1679" s="7" t="str">
        <f t="shared" si="765"/>
        <v>T2 - 2024</v>
      </c>
      <c r="E1679" s="7">
        <f t="shared" si="770"/>
        <v>2024</v>
      </c>
      <c r="F1679" s="129" t="s">
        <v>8</v>
      </c>
      <c r="G1679" s="133"/>
      <c r="H1679" s="144" t="str">
        <f t="shared" si="759"/>
        <v/>
      </c>
      <c r="I1679" s="134"/>
      <c r="J1679" s="151" t="str">
        <f t="shared" si="760"/>
        <v/>
      </c>
      <c r="K1679" s="135"/>
      <c r="L1679" s="166" t="str">
        <f t="shared" si="761"/>
        <v/>
      </c>
    </row>
    <row r="1680" spans="1:12" x14ac:dyDescent="0.25">
      <c r="A1680" s="6">
        <v>45473</v>
      </c>
      <c r="B1680" s="7" t="str">
        <f t="shared" si="747"/>
        <v>S27 - 2024</v>
      </c>
      <c r="C1680" s="7">
        <f t="shared" si="769"/>
        <v>6</v>
      </c>
      <c r="D1680" s="7" t="str">
        <f t="shared" si="765"/>
        <v>T2 - 2024</v>
      </c>
      <c r="E1680" s="7">
        <f t="shared" si="770"/>
        <v>2024</v>
      </c>
      <c r="F1680" s="21" t="s">
        <v>4</v>
      </c>
      <c r="G1680" s="76"/>
      <c r="H1680" s="145" t="str">
        <f t="shared" si="759"/>
        <v/>
      </c>
      <c r="I1680" s="77"/>
      <c r="J1680" s="152" t="str">
        <f t="shared" si="760"/>
        <v/>
      </c>
      <c r="K1680" s="87"/>
      <c r="L1680" s="167" t="str">
        <f t="shared" si="761"/>
        <v/>
      </c>
    </row>
    <row r="1681" spans="1:12" x14ac:dyDescent="0.25">
      <c r="A1681" s="6">
        <v>45473</v>
      </c>
      <c r="B1681" s="7" t="str">
        <f t="shared" si="747"/>
        <v>S27 - 2024</v>
      </c>
      <c r="C1681" s="7">
        <f t="shared" si="769"/>
        <v>6</v>
      </c>
      <c r="D1681" s="7" t="str">
        <f t="shared" si="765"/>
        <v>T2 - 2024</v>
      </c>
      <c r="E1681" s="7">
        <f t="shared" si="770"/>
        <v>2024</v>
      </c>
      <c r="F1681" s="8" t="s">
        <v>5</v>
      </c>
      <c r="G1681" s="72"/>
      <c r="H1681" s="146" t="str">
        <f t="shared" si="759"/>
        <v/>
      </c>
      <c r="I1681" s="73"/>
      <c r="J1681" s="153" t="str">
        <f t="shared" si="760"/>
        <v/>
      </c>
      <c r="K1681" s="88"/>
      <c r="L1681" s="168" t="str">
        <f t="shared" si="761"/>
        <v/>
      </c>
    </row>
    <row r="1682" spans="1:12" x14ac:dyDescent="0.25">
      <c r="A1682" s="6">
        <v>45473</v>
      </c>
      <c r="B1682" s="7" t="str">
        <f t="shared" si="747"/>
        <v>S27 - 2024</v>
      </c>
      <c r="C1682" s="7">
        <f t="shared" si="769"/>
        <v>6</v>
      </c>
      <c r="D1682" s="7" t="str">
        <f t="shared" si="765"/>
        <v>T2 - 2024</v>
      </c>
      <c r="E1682" s="7">
        <f t="shared" si="770"/>
        <v>2024</v>
      </c>
      <c r="F1682" s="8" t="s">
        <v>6</v>
      </c>
      <c r="G1682" s="72">
        <v>300</v>
      </c>
      <c r="H1682" s="146" t="str">
        <f t="shared" si="759"/>
        <v/>
      </c>
      <c r="I1682" s="73">
        <v>180</v>
      </c>
      <c r="J1682" s="153" t="str">
        <f t="shared" si="760"/>
        <v/>
      </c>
      <c r="K1682" s="88"/>
      <c r="L1682" s="168" t="str">
        <f t="shared" si="761"/>
        <v/>
      </c>
    </row>
    <row r="1683" spans="1:12" x14ac:dyDescent="0.25">
      <c r="A1683" s="6">
        <v>45473</v>
      </c>
      <c r="B1683" s="7" t="str">
        <f t="shared" si="747"/>
        <v>S27 - 2024</v>
      </c>
      <c r="C1683" s="7">
        <f t="shared" si="769"/>
        <v>6</v>
      </c>
      <c r="D1683" s="7" t="str">
        <f t="shared" si="765"/>
        <v>T2 - 2024</v>
      </c>
      <c r="E1683" s="7">
        <f t="shared" si="770"/>
        <v>2024</v>
      </c>
      <c r="F1683" s="8" t="s">
        <v>1</v>
      </c>
      <c r="G1683" s="72">
        <v>791</v>
      </c>
      <c r="H1683" s="146" t="str">
        <f t="shared" si="759"/>
        <v/>
      </c>
      <c r="I1683" s="73">
        <v>1174</v>
      </c>
      <c r="J1683" s="153" t="str">
        <f t="shared" si="760"/>
        <v/>
      </c>
      <c r="K1683" s="88">
        <v>1088</v>
      </c>
      <c r="L1683" s="168" t="str">
        <f t="shared" si="761"/>
        <v/>
      </c>
    </row>
    <row r="1684" spans="1:12" x14ac:dyDescent="0.25">
      <c r="A1684" s="9">
        <v>45473</v>
      </c>
      <c r="B1684" s="10" t="str">
        <f t="shared" si="747"/>
        <v>S27 - 2024</v>
      </c>
      <c r="C1684" s="10">
        <f t="shared" si="769"/>
        <v>6</v>
      </c>
      <c r="D1684" s="10" t="str">
        <f t="shared" si="765"/>
        <v>T2 - 2024</v>
      </c>
      <c r="E1684" s="10">
        <f t="shared" si="770"/>
        <v>2024</v>
      </c>
      <c r="F1684" s="11" t="s">
        <v>14</v>
      </c>
      <c r="G1684" s="80">
        <f>SUM(G1676:G1683)</f>
        <v>1440</v>
      </c>
      <c r="H1684" s="147" t="str">
        <f t="shared" si="759"/>
        <v/>
      </c>
      <c r="I1684" s="83">
        <f t="shared" ref="I1684" si="771">SUM(I1676:I1683)</f>
        <v>1440</v>
      </c>
      <c r="J1684" s="154" t="str">
        <f t="shared" si="760"/>
        <v/>
      </c>
      <c r="K1684" s="89">
        <f t="shared" ref="K1684" si="772">SUM(K1676:K1683)</f>
        <v>1440</v>
      </c>
      <c r="L1684" s="169" t="str">
        <f t="shared" si="761"/>
        <v/>
      </c>
    </row>
    <row r="1685" spans="1:12" x14ac:dyDescent="0.25">
      <c r="A1685" s="4">
        <v>45474</v>
      </c>
      <c r="B1685" s="5" t="str">
        <f t="shared" si="747"/>
        <v>S27 - 2024</v>
      </c>
      <c r="C1685" s="5">
        <f t="shared" ref="C1685:C1693" si="773">MONTH(A1685)</f>
        <v>7</v>
      </c>
      <c r="D1685" s="5" t="str">
        <f t="shared" ref="D1685:D1693" si="774">IF(OR(MONTH(A1685)=1,MONTH(A1685)=2,MONTH(A1685)=3),"T1 - "&amp;E1685,IF(OR(MONTH(A1685)=4,MONTH(A1685)=5,MONTH(A1685)=6),"T2 - "&amp;E1685,IF(OR(MONTH(A1685)=7,MONTH(A1685)=8,MONTH(A1685)=9),"T3 - "&amp;E1685,"T4 - "&amp;E1685)))</f>
        <v>T3 - 2024</v>
      </c>
      <c r="E1685" s="5">
        <f t="shared" ref="E1685:E1693" si="775">YEAR(A1685)</f>
        <v>2024</v>
      </c>
      <c r="F1685" s="14" t="s">
        <v>2</v>
      </c>
      <c r="G1685" s="79">
        <v>40</v>
      </c>
      <c r="H1685" s="141" t="str">
        <f t="shared" ref="H1685:H1693" si="776">getcomment(G1685)</f>
        <v/>
      </c>
      <c r="I1685" s="82">
        <v>83</v>
      </c>
      <c r="J1685" s="148" t="str">
        <f t="shared" ref="J1685:J1693" si="777">getcomment(I1685)</f>
        <v/>
      </c>
      <c r="K1685" s="85">
        <v>120</v>
      </c>
      <c r="L1685" s="163" t="str">
        <f t="shared" ref="L1685:L1693" si="778">getcomment(K1685)</f>
        <v/>
      </c>
    </row>
    <row r="1686" spans="1:12" x14ac:dyDescent="0.25">
      <c r="A1686" s="6">
        <v>45474</v>
      </c>
      <c r="B1686" s="7" t="str">
        <f t="shared" si="747"/>
        <v>S27 - 2024</v>
      </c>
      <c r="C1686" s="7">
        <f t="shared" si="773"/>
        <v>7</v>
      </c>
      <c r="D1686" s="7" t="str">
        <f t="shared" si="774"/>
        <v>T3 - 2024</v>
      </c>
      <c r="E1686" s="7">
        <f t="shared" si="775"/>
        <v>2024</v>
      </c>
      <c r="F1686" s="19" t="s">
        <v>3</v>
      </c>
      <c r="G1686" s="74">
        <f>772-480</f>
        <v>292</v>
      </c>
      <c r="H1686" s="142" t="str">
        <f t="shared" si="776"/>
        <v/>
      </c>
      <c r="I1686" s="75">
        <v>33</v>
      </c>
      <c r="J1686" s="149" t="str">
        <f t="shared" si="777"/>
        <v/>
      </c>
      <c r="K1686" s="86">
        <f>293-41</f>
        <v>252</v>
      </c>
      <c r="L1686" s="164" t="str">
        <f t="shared" si="778"/>
        <v/>
      </c>
    </row>
    <row r="1687" spans="1:12" x14ac:dyDescent="0.25">
      <c r="A1687" s="6">
        <v>45474</v>
      </c>
      <c r="B1687" s="7" t="str">
        <f t="shared" si="747"/>
        <v>S27 - 2024</v>
      </c>
      <c r="C1687" s="7">
        <f t="shared" si="773"/>
        <v>7</v>
      </c>
      <c r="D1687" s="7" t="str">
        <f t="shared" si="774"/>
        <v>T3 - 2024</v>
      </c>
      <c r="E1687" s="7">
        <f t="shared" si="775"/>
        <v>2024</v>
      </c>
      <c r="F1687" s="128" t="s">
        <v>7</v>
      </c>
      <c r="G1687" s="130"/>
      <c r="H1687" s="143" t="str">
        <f t="shared" si="776"/>
        <v/>
      </c>
      <c r="I1687" s="131"/>
      <c r="J1687" s="150" t="str">
        <f t="shared" si="777"/>
        <v/>
      </c>
      <c r="K1687" s="132"/>
      <c r="L1687" s="165" t="str">
        <f t="shared" si="778"/>
        <v/>
      </c>
    </row>
    <row r="1688" spans="1:12" x14ac:dyDescent="0.25">
      <c r="A1688" s="6">
        <v>45474</v>
      </c>
      <c r="B1688" s="7" t="str">
        <f t="shared" si="747"/>
        <v>S27 - 2024</v>
      </c>
      <c r="C1688" s="7">
        <f t="shared" si="773"/>
        <v>7</v>
      </c>
      <c r="D1688" s="7" t="str">
        <f t="shared" si="774"/>
        <v>T3 - 2024</v>
      </c>
      <c r="E1688" s="7">
        <f t="shared" si="775"/>
        <v>2024</v>
      </c>
      <c r="F1688" s="129" t="s">
        <v>8</v>
      </c>
      <c r="G1688" s="133"/>
      <c r="H1688" s="144" t="str">
        <f t="shared" si="776"/>
        <v/>
      </c>
      <c r="I1688" s="134"/>
      <c r="J1688" s="151" t="str">
        <f t="shared" si="777"/>
        <v/>
      </c>
      <c r="K1688" s="135"/>
      <c r="L1688" s="166" t="str">
        <f t="shared" si="778"/>
        <v/>
      </c>
    </row>
    <row r="1689" spans="1:12" x14ac:dyDescent="0.25">
      <c r="A1689" s="6">
        <v>45474</v>
      </c>
      <c r="B1689" s="7" t="str">
        <f t="shared" si="747"/>
        <v>S27 - 2024</v>
      </c>
      <c r="C1689" s="7">
        <f t="shared" si="773"/>
        <v>7</v>
      </c>
      <c r="D1689" s="7" t="str">
        <f t="shared" si="774"/>
        <v>T3 - 2024</v>
      </c>
      <c r="E1689" s="7">
        <f t="shared" si="775"/>
        <v>2024</v>
      </c>
      <c r="F1689" s="21" t="s">
        <v>4</v>
      </c>
      <c r="G1689" s="76"/>
      <c r="H1689" s="145" t="str">
        <f t="shared" si="776"/>
        <v/>
      </c>
      <c r="I1689" s="77"/>
      <c r="J1689" s="152" t="str">
        <f t="shared" si="777"/>
        <v/>
      </c>
      <c r="K1689" s="87">
        <v>180</v>
      </c>
      <c r="L1689" s="167" t="str">
        <f t="shared" si="778"/>
        <v>180' : Sarclad F6 suite rayures</v>
      </c>
    </row>
    <row r="1690" spans="1:12" x14ac:dyDescent="0.25">
      <c r="A1690" s="6">
        <v>45474</v>
      </c>
      <c r="B1690" s="7" t="str">
        <f t="shared" si="747"/>
        <v>S27 - 2024</v>
      </c>
      <c r="C1690" s="7">
        <f t="shared" si="773"/>
        <v>7</v>
      </c>
      <c r="D1690" s="7" t="str">
        <f t="shared" si="774"/>
        <v>T3 - 2024</v>
      </c>
      <c r="E1690" s="7">
        <f t="shared" si="775"/>
        <v>2024</v>
      </c>
      <c r="F1690" s="8" t="s">
        <v>5</v>
      </c>
      <c r="G1690" s="72"/>
      <c r="H1690" s="146" t="str">
        <f t="shared" si="776"/>
        <v/>
      </c>
      <c r="I1690" s="73"/>
      <c r="J1690" s="153" t="str">
        <f t="shared" si="777"/>
        <v/>
      </c>
      <c r="K1690" s="88"/>
      <c r="L1690" s="168" t="str">
        <f t="shared" si="778"/>
        <v/>
      </c>
    </row>
    <row r="1691" spans="1:12" x14ac:dyDescent="0.25">
      <c r="A1691" s="6">
        <v>45474</v>
      </c>
      <c r="B1691" s="7" t="str">
        <f t="shared" si="747"/>
        <v>S27 - 2024</v>
      </c>
      <c r="C1691" s="7">
        <f t="shared" si="773"/>
        <v>7</v>
      </c>
      <c r="D1691" s="7" t="str">
        <f t="shared" si="774"/>
        <v>T3 - 2024</v>
      </c>
      <c r="E1691" s="7">
        <f t="shared" si="775"/>
        <v>2024</v>
      </c>
      <c r="F1691" s="8" t="s">
        <v>6</v>
      </c>
      <c r="G1691" s="72">
        <v>480</v>
      </c>
      <c r="H1691" s="146" t="str">
        <f t="shared" si="776"/>
        <v/>
      </c>
      <c r="I1691" s="73"/>
      <c r="J1691" s="153" t="str">
        <f t="shared" si="777"/>
        <v/>
      </c>
      <c r="K1691" s="88"/>
      <c r="L1691" s="168" t="str">
        <f t="shared" si="778"/>
        <v/>
      </c>
    </row>
    <row r="1692" spans="1:12" x14ac:dyDescent="0.25">
      <c r="A1692" s="6">
        <v>45474</v>
      </c>
      <c r="B1692" s="7" t="str">
        <f t="shared" si="747"/>
        <v>S27 - 2024</v>
      </c>
      <c r="C1692" s="7">
        <f t="shared" si="773"/>
        <v>7</v>
      </c>
      <c r="D1692" s="7" t="str">
        <f t="shared" si="774"/>
        <v>T3 - 2024</v>
      </c>
      <c r="E1692" s="7">
        <f t="shared" si="775"/>
        <v>2024</v>
      </c>
      <c r="F1692" s="8" t="s">
        <v>1</v>
      </c>
      <c r="G1692" s="72">
        <v>628</v>
      </c>
      <c r="H1692" s="146" t="str">
        <f t="shared" si="776"/>
        <v/>
      </c>
      <c r="I1692" s="73">
        <v>1324</v>
      </c>
      <c r="J1692" s="153" t="str">
        <f t="shared" si="777"/>
        <v/>
      </c>
      <c r="K1692" s="88">
        <v>888</v>
      </c>
      <c r="L1692" s="168" t="str">
        <f t="shared" si="778"/>
        <v/>
      </c>
    </row>
    <row r="1693" spans="1:12" x14ac:dyDescent="0.25">
      <c r="A1693" s="9">
        <v>45474</v>
      </c>
      <c r="B1693" s="10" t="str">
        <f t="shared" si="747"/>
        <v>S27 - 2024</v>
      </c>
      <c r="C1693" s="10">
        <f t="shared" si="773"/>
        <v>7</v>
      </c>
      <c r="D1693" s="10" t="str">
        <f t="shared" si="774"/>
        <v>T3 - 2024</v>
      </c>
      <c r="E1693" s="10">
        <f t="shared" si="775"/>
        <v>2024</v>
      </c>
      <c r="F1693" s="11" t="s">
        <v>14</v>
      </c>
      <c r="G1693" s="80">
        <f>SUM(G1685:G1692)</f>
        <v>1440</v>
      </c>
      <c r="H1693" s="147" t="str">
        <f t="shared" si="776"/>
        <v/>
      </c>
      <c r="I1693" s="83">
        <f t="shared" ref="I1693" si="779">SUM(I1685:I1692)</f>
        <v>1440</v>
      </c>
      <c r="J1693" s="154" t="str">
        <f t="shared" si="777"/>
        <v/>
      </c>
      <c r="K1693" s="89">
        <f t="shared" ref="K1693" si="780">SUM(K1685:K1692)</f>
        <v>1440</v>
      </c>
      <c r="L1693" s="169" t="str">
        <f t="shared" si="778"/>
        <v/>
      </c>
    </row>
    <row r="1694" spans="1:12" x14ac:dyDescent="0.25">
      <c r="A1694" s="4">
        <v>45475</v>
      </c>
      <c r="B1694" s="5" t="str">
        <f t="shared" si="747"/>
        <v>S27 - 2024</v>
      </c>
      <c r="C1694" s="5">
        <f t="shared" ref="C1694:C1702" si="781">MONTH(A1694)</f>
        <v>7</v>
      </c>
      <c r="D1694" s="5" t="str">
        <f t="shared" ref="D1694:D1702" si="782">IF(OR(MONTH(A1694)=1,MONTH(A1694)=2,MONTH(A1694)=3),"T1 - "&amp;E1694,IF(OR(MONTH(A1694)=4,MONTH(A1694)=5,MONTH(A1694)=6),"T2 - "&amp;E1694,IF(OR(MONTH(A1694)=7,MONTH(A1694)=8,MONTH(A1694)=9),"T3 - "&amp;E1694,"T4 - "&amp;E1694)))</f>
        <v>T3 - 2024</v>
      </c>
      <c r="E1694" s="5">
        <f t="shared" ref="E1694:E1702" si="783">YEAR(A1694)</f>
        <v>2024</v>
      </c>
      <c r="F1694" s="14" t="s">
        <v>2</v>
      </c>
      <c r="G1694" s="79">
        <v>80</v>
      </c>
      <c r="H1694" s="141" t="str">
        <f t="shared" ref="H1694:H1725" si="784">getcomment(G1694)</f>
        <v/>
      </c>
      <c r="I1694" s="82">
        <v>117</v>
      </c>
      <c r="J1694" s="148" t="str">
        <f t="shared" ref="J1694:J1725" si="785">getcomment(I1694)</f>
        <v/>
      </c>
      <c r="K1694" s="85">
        <v>80</v>
      </c>
      <c r="L1694" s="163" t="str">
        <f t="shared" ref="L1694:L1725" si="786">getcomment(K1694)</f>
        <v/>
      </c>
    </row>
    <row r="1695" spans="1:12" x14ac:dyDescent="0.25">
      <c r="A1695" s="6">
        <v>45475</v>
      </c>
      <c r="B1695" s="7" t="str">
        <f t="shared" si="747"/>
        <v>S27 - 2024</v>
      </c>
      <c r="C1695" s="7">
        <f t="shared" si="781"/>
        <v>7</v>
      </c>
      <c r="D1695" s="7" t="str">
        <f t="shared" si="782"/>
        <v>T3 - 2024</v>
      </c>
      <c r="E1695" s="7">
        <f t="shared" si="783"/>
        <v>2024</v>
      </c>
      <c r="F1695" s="19" t="s">
        <v>3</v>
      </c>
      <c r="G1695" s="74">
        <v>73</v>
      </c>
      <c r="H1695" s="142" t="str">
        <f t="shared" si="784"/>
        <v/>
      </c>
      <c r="I1695" s="75">
        <v>482</v>
      </c>
      <c r="J1695" s="149" t="str">
        <f t="shared" si="785"/>
        <v/>
      </c>
      <c r="K1695" s="86">
        <v>166</v>
      </c>
      <c r="L1695" s="164" t="str">
        <f t="shared" si="786"/>
        <v/>
      </c>
    </row>
    <row r="1696" spans="1:12" x14ac:dyDescent="0.25">
      <c r="A1696" s="6">
        <v>45475</v>
      </c>
      <c r="B1696" s="7" t="str">
        <f t="shared" si="747"/>
        <v>S27 - 2024</v>
      </c>
      <c r="C1696" s="7">
        <f t="shared" si="781"/>
        <v>7</v>
      </c>
      <c r="D1696" s="7" t="str">
        <f t="shared" si="782"/>
        <v>T3 - 2024</v>
      </c>
      <c r="E1696" s="7">
        <f t="shared" si="783"/>
        <v>2024</v>
      </c>
      <c r="F1696" s="128" t="s">
        <v>7</v>
      </c>
      <c r="G1696" s="130"/>
      <c r="H1696" s="143" t="str">
        <f t="shared" si="784"/>
        <v/>
      </c>
      <c r="I1696" s="131"/>
      <c r="J1696" s="150" t="str">
        <f t="shared" si="785"/>
        <v/>
      </c>
      <c r="K1696" s="132"/>
      <c r="L1696" s="165" t="str">
        <f t="shared" si="786"/>
        <v/>
      </c>
    </row>
    <row r="1697" spans="1:12" x14ac:dyDescent="0.25">
      <c r="A1697" s="6">
        <v>45475</v>
      </c>
      <c r="B1697" s="7" t="str">
        <f t="shared" si="747"/>
        <v>S27 - 2024</v>
      </c>
      <c r="C1697" s="7">
        <f t="shared" si="781"/>
        <v>7</v>
      </c>
      <c r="D1697" s="7" t="str">
        <f t="shared" si="782"/>
        <v>T3 - 2024</v>
      </c>
      <c r="E1697" s="7">
        <f t="shared" si="783"/>
        <v>2024</v>
      </c>
      <c r="F1697" s="129" t="s">
        <v>8</v>
      </c>
      <c r="G1697" s="133"/>
      <c r="H1697" s="144" t="str">
        <f t="shared" si="784"/>
        <v/>
      </c>
      <c r="I1697" s="134"/>
      <c r="J1697" s="151" t="str">
        <f t="shared" si="785"/>
        <v/>
      </c>
      <c r="K1697" s="135"/>
      <c r="L1697" s="166" t="str">
        <f t="shared" si="786"/>
        <v/>
      </c>
    </row>
    <row r="1698" spans="1:12" x14ac:dyDescent="0.25">
      <c r="A1698" s="6">
        <v>45475</v>
      </c>
      <c r="B1698" s="7" t="str">
        <f t="shared" si="747"/>
        <v>S27 - 2024</v>
      </c>
      <c r="C1698" s="7">
        <f t="shared" si="781"/>
        <v>7</v>
      </c>
      <c r="D1698" s="7" t="str">
        <f t="shared" si="782"/>
        <v>T3 - 2024</v>
      </c>
      <c r="E1698" s="7">
        <f t="shared" si="783"/>
        <v>2024</v>
      </c>
      <c r="F1698" s="21" t="s">
        <v>4</v>
      </c>
      <c r="G1698" s="76"/>
      <c r="H1698" s="145" t="str">
        <f t="shared" si="784"/>
        <v/>
      </c>
      <c r="I1698" s="77"/>
      <c r="J1698" s="152" t="str">
        <f t="shared" si="785"/>
        <v/>
      </c>
      <c r="K1698" s="87"/>
      <c r="L1698" s="167" t="str">
        <f t="shared" si="786"/>
        <v/>
      </c>
    </row>
    <row r="1699" spans="1:12" x14ac:dyDescent="0.25">
      <c r="A1699" s="6">
        <v>45475</v>
      </c>
      <c r="B1699" s="7" t="str">
        <f t="shared" si="747"/>
        <v>S27 - 2024</v>
      </c>
      <c r="C1699" s="7">
        <f t="shared" si="781"/>
        <v>7</v>
      </c>
      <c r="D1699" s="7" t="str">
        <f t="shared" si="782"/>
        <v>T3 - 2024</v>
      </c>
      <c r="E1699" s="7">
        <f t="shared" si="783"/>
        <v>2024</v>
      </c>
      <c r="F1699" s="8" t="s">
        <v>5</v>
      </c>
      <c r="G1699" s="72"/>
      <c r="H1699" s="146" t="str">
        <f t="shared" si="784"/>
        <v/>
      </c>
      <c r="I1699" s="73"/>
      <c r="J1699" s="153" t="str">
        <f t="shared" si="785"/>
        <v/>
      </c>
      <c r="K1699" s="88">
        <v>240</v>
      </c>
      <c r="L1699" s="168" t="str">
        <f t="shared" si="786"/>
        <v>AP 24h</v>
      </c>
    </row>
    <row r="1700" spans="1:12" x14ac:dyDescent="0.25">
      <c r="A1700" s="6">
        <v>45475</v>
      </c>
      <c r="B1700" s="7" t="str">
        <f t="shared" si="747"/>
        <v>S27 - 2024</v>
      </c>
      <c r="C1700" s="7">
        <f t="shared" si="781"/>
        <v>7</v>
      </c>
      <c r="D1700" s="7" t="str">
        <f t="shared" si="782"/>
        <v>T3 - 2024</v>
      </c>
      <c r="E1700" s="7">
        <f t="shared" si="783"/>
        <v>2024</v>
      </c>
      <c r="F1700" s="8" t="s">
        <v>6</v>
      </c>
      <c r="G1700" s="72">
        <v>240</v>
      </c>
      <c r="H1700" s="146" t="str">
        <f t="shared" si="784"/>
        <v/>
      </c>
      <c r="I1700" s="73"/>
      <c r="J1700" s="153" t="str">
        <f t="shared" si="785"/>
        <v/>
      </c>
      <c r="K1700" s="88">
        <v>240</v>
      </c>
      <c r="L1700" s="168" t="str">
        <f t="shared" si="786"/>
        <v/>
      </c>
    </row>
    <row r="1701" spans="1:12" x14ac:dyDescent="0.25">
      <c r="A1701" s="6">
        <v>45475</v>
      </c>
      <c r="B1701" s="7" t="str">
        <f t="shared" si="747"/>
        <v>S27 - 2024</v>
      </c>
      <c r="C1701" s="7">
        <f t="shared" si="781"/>
        <v>7</v>
      </c>
      <c r="D1701" s="7" t="str">
        <f t="shared" si="782"/>
        <v>T3 - 2024</v>
      </c>
      <c r="E1701" s="7">
        <f t="shared" si="783"/>
        <v>2024</v>
      </c>
      <c r="F1701" s="8" t="s">
        <v>1</v>
      </c>
      <c r="G1701" s="72">
        <v>1047</v>
      </c>
      <c r="H1701" s="146" t="str">
        <f t="shared" si="784"/>
        <v/>
      </c>
      <c r="I1701" s="73">
        <v>841</v>
      </c>
      <c r="J1701" s="153" t="str">
        <f t="shared" si="785"/>
        <v/>
      </c>
      <c r="K1701" s="88">
        <v>714</v>
      </c>
      <c r="L1701" s="168" t="str">
        <f t="shared" si="786"/>
        <v/>
      </c>
    </row>
    <row r="1702" spans="1:12" x14ac:dyDescent="0.25">
      <c r="A1702" s="9">
        <v>45475</v>
      </c>
      <c r="B1702" s="10" t="str">
        <f t="shared" si="747"/>
        <v>S27 - 2024</v>
      </c>
      <c r="C1702" s="10">
        <f t="shared" si="781"/>
        <v>7</v>
      </c>
      <c r="D1702" s="10" t="str">
        <f t="shared" si="782"/>
        <v>T3 - 2024</v>
      </c>
      <c r="E1702" s="10">
        <f t="shared" si="783"/>
        <v>2024</v>
      </c>
      <c r="F1702" s="11" t="s">
        <v>14</v>
      </c>
      <c r="G1702" s="80">
        <f>SUM(G1694:G1701)</f>
        <v>1440</v>
      </c>
      <c r="H1702" s="147" t="str">
        <f t="shared" si="784"/>
        <v/>
      </c>
      <c r="I1702" s="83">
        <f t="shared" ref="I1702" si="787">SUM(I1694:I1701)</f>
        <v>1440</v>
      </c>
      <c r="J1702" s="154" t="str">
        <f t="shared" si="785"/>
        <v/>
      </c>
      <c r="K1702" s="89">
        <f t="shared" ref="K1702" si="788">SUM(K1694:K1701)</f>
        <v>1440</v>
      </c>
      <c r="L1702" s="169" t="str">
        <f t="shared" si="786"/>
        <v/>
      </c>
    </row>
    <row r="1703" spans="1:12" x14ac:dyDescent="0.25">
      <c r="A1703" s="4">
        <v>45476</v>
      </c>
      <c r="B1703" s="5" t="str">
        <f t="shared" si="747"/>
        <v>S28 - 2024</v>
      </c>
      <c r="C1703" s="5">
        <f t="shared" ref="C1703:C1711" si="789">MONTH(A1703)</f>
        <v>7</v>
      </c>
      <c r="D1703" s="5" t="str">
        <f t="shared" ref="D1703:D1711" si="790">IF(OR(MONTH(A1703)=1,MONTH(A1703)=2,MONTH(A1703)=3),"T1 - "&amp;E1703,IF(OR(MONTH(A1703)=4,MONTH(A1703)=5,MONTH(A1703)=6),"T2 - "&amp;E1703,IF(OR(MONTH(A1703)=7,MONTH(A1703)=8,MONTH(A1703)=9),"T3 - "&amp;E1703,"T4 - "&amp;E1703)))</f>
        <v>T3 - 2024</v>
      </c>
      <c r="E1703" s="5">
        <f t="shared" ref="E1703:E1711" si="791">YEAR(A1703)</f>
        <v>2024</v>
      </c>
      <c r="F1703" s="14" t="s">
        <v>2</v>
      </c>
      <c r="G1703" s="79">
        <v>120</v>
      </c>
      <c r="H1703" s="141" t="str">
        <f t="shared" si="784"/>
        <v/>
      </c>
      <c r="I1703" s="82">
        <v>160</v>
      </c>
      <c r="J1703" s="148" t="str">
        <f t="shared" si="785"/>
        <v/>
      </c>
      <c r="K1703" s="85">
        <v>80</v>
      </c>
      <c r="L1703" s="163" t="str">
        <f t="shared" si="786"/>
        <v/>
      </c>
    </row>
    <row r="1704" spans="1:12" x14ac:dyDescent="0.25">
      <c r="A1704" s="6">
        <v>45476</v>
      </c>
      <c r="B1704" s="7" t="str">
        <f t="shared" si="747"/>
        <v>S28 - 2024</v>
      </c>
      <c r="C1704" s="7">
        <f t="shared" si="789"/>
        <v>7</v>
      </c>
      <c r="D1704" s="7" t="str">
        <f t="shared" si="790"/>
        <v>T3 - 2024</v>
      </c>
      <c r="E1704" s="7">
        <f t="shared" si="791"/>
        <v>2024</v>
      </c>
      <c r="F1704" s="19" t="s">
        <v>3</v>
      </c>
      <c r="G1704" s="74">
        <v>57</v>
      </c>
      <c r="H1704" s="142" t="str">
        <f t="shared" si="784"/>
        <v/>
      </c>
      <c r="I1704" s="75">
        <f>17+108</f>
        <v>125</v>
      </c>
      <c r="J1704" s="149" t="str">
        <f t="shared" si="785"/>
        <v/>
      </c>
      <c r="K1704" s="86">
        <v>82</v>
      </c>
      <c r="L1704" s="164" t="str">
        <f t="shared" si="786"/>
        <v/>
      </c>
    </row>
    <row r="1705" spans="1:12" x14ac:dyDescent="0.25">
      <c r="A1705" s="6">
        <v>45476</v>
      </c>
      <c r="B1705" s="7" t="str">
        <f t="shared" si="747"/>
        <v>S28 - 2024</v>
      </c>
      <c r="C1705" s="7">
        <f t="shared" si="789"/>
        <v>7</v>
      </c>
      <c r="D1705" s="7" t="str">
        <f t="shared" si="790"/>
        <v>T3 - 2024</v>
      </c>
      <c r="E1705" s="7">
        <f t="shared" si="791"/>
        <v>2024</v>
      </c>
      <c r="F1705" s="128" t="s">
        <v>7</v>
      </c>
      <c r="G1705" s="130">
        <v>17</v>
      </c>
      <c r="H1705" s="143" t="str">
        <f t="shared" si="784"/>
        <v/>
      </c>
      <c r="I1705" s="131">
        <f>459-108</f>
        <v>351</v>
      </c>
      <c r="J1705" s="150" t="str">
        <f t="shared" si="785"/>
        <v>351' : Fuite hydraulique Rl Moteur Segt 8 F3</v>
      </c>
      <c r="K1705" s="132"/>
      <c r="L1705" s="165" t="str">
        <f t="shared" si="786"/>
        <v/>
      </c>
    </row>
    <row r="1706" spans="1:12" x14ac:dyDescent="0.25">
      <c r="A1706" s="6">
        <v>45476</v>
      </c>
      <c r="B1706" s="7" t="str">
        <f t="shared" si="747"/>
        <v>S28 - 2024</v>
      </c>
      <c r="C1706" s="7">
        <f t="shared" si="789"/>
        <v>7</v>
      </c>
      <c r="D1706" s="7" t="str">
        <f t="shared" si="790"/>
        <v>T3 - 2024</v>
      </c>
      <c r="E1706" s="7">
        <f t="shared" si="791"/>
        <v>2024</v>
      </c>
      <c r="F1706" s="129" t="s">
        <v>8</v>
      </c>
      <c r="G1706" s="133"/>
      <c r="H1706" s="144" t="str">
        <f t="shared" si="784"/>
        <v/>
      </c>
      <c r="I1706" s="134"/>
      <c r="J1706" s="151" t="str">
        <f t="shared" si="785"/>
        <v/>
      </c>
      <c r="K1706" s="135"/>
      <c r="L1706" s="166" t="str">
        <f t="shared" si="786"/>
        <v/>
      </c>
    </row>
    <row r="1707" spans="1:12" x14ac:dyDescent="0.25">
      <c r="A1707" s="6">
        <v>45476</v>
      </c>
      <c r="B1707" s="7" t="str">
        <f t="shared" si="747"/>
        <v>S28 - 2024</v>
      </c>
      <c r="C1707" s="7">
        <f t="shared" si="789"/>
        <v>7</v>
      </c>
      <c r="D1707" s="7" t="str">
        <f t="shared" si="790"/>
        <v>T3 - 2024</v>
      </c>
      <c r="E1707" s="7">
        <f t="shared" si="791"/>
        <v>2024</v>
      </c>
      <c r="F1707" s="21" t="s">
        <v>4</v>
      </c>
      <c r="G1707" s="76"/>
      <c r="H1707" s="145" t="str">
        <f t="shared" si="784"/>
        <v/>
      </c>
      <c r="I1707" s="77"/>
      <c r="J1707" s="152" t="str">
        <f t="shared" si="785"/>
        <v/>
      </c>
      <c r="K1707" s="87"/>
      <c r="L1707" s="167" t="str">
        <f t="shared" si="786"/>
        <v/>
      </c>
    </row>
    <row r="1708" spans="1:12" x14ac:dyDescent="0.25">
      <c r="A1708" s="6">
        <v>45476</v>
      </c>
      <c r="B1708" s="7" t="str">
        <f t="shared" si="747"/>
        <v>S28 - 2024</v>
      </c>
      <c r="C1708" s="7">
        <f t="shared" si="789"/>
        <v>7</v>
      </c>
      <c r="D1708" s="7" t="str">
        <f t="shared" si="790"/>
        <v>T3 - 2024</v>
      </c>
      <c r="E1708" s="7">
        <f t="shared" si="791"/>
        <v>2024</v>
      </c>
      <c r="F1708" s="8" t="s">
        <v>5</v>
      </c>
      <c r="G1708" s="72"/>
      <c r="H1708" s="146" t="str">
        <f t="shared" si="784"/>
        <v/>
      </c>
      <c r="I1708" s="73"/>
      <c r="J1708" s="153" t="str">
        <f t="shared" si="785"/>
        <v/>
      </c>
      <c r="K1708" s="88">
        <v>409</v>
      </c>
      <c r="L1708" s="168" t="str">
        <f t="shared" si="786"/>
        <v>AP 24h reporté de 24h suite panne CC22</v>
      </c>
    </row>
    <row r="1709" spans="1:12" x14ac:dyDescent="0.25">
      <c r="A1709" s="6">
        <v>45476</v>
      </c>
      <c r="B1709" s="7" t="str">
        <f t="shared" ref="B1709:B1756" si="792">"S"&amp;WEEKNUM($A1709,13)&amp;" - "&amp;YEAR($A1709)</f>
        <v>S28 - 2024</v>
      </c>
      <c r="C1709" s="7">
        <f t="shared" si="789"/>
        <v>7</v>
      </c>
      <c r="D1709" s="7" t="str">
        <f t="shared" si="790"/>
        <v>T3 - 2024</v>
      </c>
      <c r="E1709" s="7">
        <f t="shared" si="791"/>
        <v>2024</v>
      </c>
      <c r="F1709" s="8" t="s">
        <v>6</v>
      </c>
      <c r="G1709" s="72"/>
      <c r="H1709" s="146" t="str">
        <f t="shared" si="784"/>
        <v/>
      </c>
      <c r="I1709" s="73">
        <v>120</v>
      </c>
      <c r="J1709" s="153" t="str">
        <f t="shared" si="785"/>
        <v/>
      </c>
      <c r="K1709" s="88">
        <v>240</v>
      </c>
      <c r="L1709" s="168" t="str">
        <f t="shared" si="786"/>
        <v/>
      </c>
    </row>
    <row r="1710" spans="1:12" x14ac:dyDescent="0.25">
      <c r="A1710" s="6">
        <v>45476</v>
      </c>
      <c r="B1710" s="7" t="str">
        <f t="shared" si="792"/>
        <v>S28 - 2024</v>
      </c>
      <c r="C1710" s="7">
        <f t="shared" si="789"/>
        <v>7</v>
      </c>
      <c r="D1710" s="7" t="str">
        <f t="shared" si="790"/>
        <v>T3 - 2024</v>
      </c>
      <c r="E1710" s="7">
        <f t="shared" si="791"/>
        <v>2024</v>
      </c>
      <c r="F1710" s="8" t="s">
        <v>1</v>
      </c>
      <c r="G1710" s="72">
        <v>1246</v>
      </c>
      <c r="H1710" s="146" t="str">
        <f t="shared" si="784"/>
        <v/>
      </c>
      <c r="I1710" s="73">
        <v>684</v>
      </c>
      <c r="J1710" s="153" t="str">
        <f t="shared" si="785"/>
        <v/>
      </c>
      <c r="K1710" s="88">
        <v>629</v>
      </c>
      <c r="L1710" s="168" t="str">
        <f t="shared" si="786"/>
        <v/>
      </c>
    </row>
    <row r="1711" spans="1:12" x14ac:dyDescent="0.25">
      <c r="A1711" s="9">
        <v>45476</v>
      </c>
      <c r="B1711" s="10" t="str">
        <f t="shared" si="792"/>
        <v>S28 - 2024</v>
      </c>
      <c r="C1711" s="10">
        <f t="shared" si="789"/>
        <v>7</v>
      </c>
      <c r="D1711" s="10" t="str">
        <f t="shared" si="790"/>
        <v>T3 - 2024</v>
      </c>
      <c r="E1711" s="10">
        <f t="shared" si="791"/>
        <v>2024</v>
      </c>
      <c r="F1711" s="11" t="s">
        <v>14</v>
      </c>
      <c r="G1711" s="80">
        <f>SUM(G1703:G1710)</f>
        <v>1440</v>
      </c>
      <c r="H1711" s="147" t="str">
        <f t="shared" si="784"/>
        <v/>
      </c>
      <c r="I1711" s="83">
        <f t="shared" ref="I1711" si="793">SUM(I1703:I1710)</f>
        <v>1440</v>
      </c>
      <c r="J1711" s="154" t="str">
        <f t="shared" si="785"/>
        <v/>
      </c>
      <c r="K1711" s="89">
        <f t="shared" ref="K1711" si="794">SUM(K1703:K1710)</f>
        <v>1440</v>
      </c>
      <c r="L1711" s="169" t="str">
        <f t="shared" si="786"/>
        <v/>
      </c>
    </row>
    <row r="1712" spans="1:12" x14ac:dyDescent="0.25">
      <c r="A1712" s="4">
        <v>45477</v>
      </c>
      <c r="B1712" s="5" t="str">
        <f t="shared" si="792"/>
        <v>S28 - 2024</v>
      </c>
      <c r="C1712" s="5">
        <f t="shared" ref="C1712:C1720" si="795">MONTH(A1712)</f>
        <v>7</v>
      </c>
      <c r="D1712" s="5" t="str">
        <f t="shared" ref="D1712:D1720" si="796">IF(OR(MONTH(A1712)=1,MONTH(A1712)=2,MONTH(A1712)=3),"T1 - "&amp;E1712,IF(OR(MONTH(A1712)=4,MONTH(A1712)=5,MONTH(A1712)=6),"T2 - "&amp;E1712,IF(OR(MONTH(A1712)=7,MONTH(A1712)=8,MONTH(A1712)=9),"T3 - "&amp;E1712,"T4 - "&amp;E1712)))</f>
        <v>T3 - 2024</v>
      </c>
      <c r="E1712" s="5">
        <f t="shared" ref="E1712:E1720" si="797">YEAR(A1712)</f>
        <v>2024</v>
      </c>
      <c r="F1712" s="14" t="s">
        <v>2</v>
      </c>
      <c r="G1712" s="79">
        <v>126</v>
      </c>
      <c r="H1712" s="141" t="str">
        <f t="shared" si="784"/>
        <v/>
      </c>
      <c r="I1712" s="82">
        <f>120+30</f>
        <v>150</v>
      </c>
      <c r="J1712" s="148" t="str">
        <f t="shared" si="785"/>
        <v/>
      </c>
      <c r="K1712" s="85"/>
      <c r="L1712" s="163" t="str">
        <f t="shared" si="786"/>
        <v/>
      </c>
    </row>
    <row r="1713" spans="1:12" x14ac:dyDescent="0.25">
      <c r="A1713" s="6">
        <v>45477</v>
      </c>
      <c r="B1713" s="7" t="str">
        <f t="shared" si="792"/>
        <v>S28 - 2024</v>
      </c>
      <c r="C1713" s="7">
        <f t="shared" si="795"/>
        <v>7</v>
      </c>
      <c r="D1713" s="7" t="str">
        <f t="shared" si="796"/>
        <v>T3 - 2024</v>
      </c>
      <c r="E1713" s="7">
        <f t="shared" si="797"/>
        <v>2024</v>
      </c>
      <c r="F1713" s="19" t="s">
        <v>3</v>
      </c>
      <c r="G1713" s="74">
        <v>89</v>
      </c>
      <c r="H1713" s="142" t="str">
        <f t="shared" si="784"/>
        <v/>
      </c>
      <c r="I1713" s="75">
        <v>30</v>
      </c>
      <c r="J1713" s="149" t="str">
        <f t="shared" si="785"/>
        <v/>
      </c>
      <c r="K1713" s="86">
        <v>17</v>
      </c>
      <c r="L1713" s="164" t="str">
        <f t="shared" si="786"/>
        <v/>
      </c>
    </row>
    <row r="1714" spans="1:12" x14ac:dyDescent="0.25">
      <c r="A1714" s="6">
        <v>45477</v>
      </c>
      <c r="B1714" s="7" t="str">
        <f t="shared" si="792"/>
        <v>S28 - 2024</v>
      </c>
      <c r="C1714" s="7">
        <f t="shared" si="795"/>
        <v>7</v>
      </c>
      <c r="D1714" s="7" t="str">
        <f t="shared" si="796"/>
        <v>T3 - 2024</v>
      </c>
      <c r="E1714" s="7">
        <f t="shared" si="797"/>
        <v>2024</v>
      </c>
      <c r="F1714" s="128" t="s">
        <v>7</v>
      </c>
      <c r="G1714" s="130">
        <v>301</v>
      </c>
      <c r="H1714" s="143" t="str">
        <f t="shared" si="784"/>
        <v>181' : KH Chalumeau 2 F1
120' : KH Chalumeau 1 F2</v>
      </c>
      <c r="I1714" s="131"/>
      <c r="J1714" s="150" t="str">
        <f t="shared" si="785"/>
        <v/>
      </c>
      <c r="K1714" s="132"/>
      <c r="L1714" s="165" t="str">
        <f t="shared" si="786"/>
        <v/>
      </c>
    </row>
    <row r="1715" spans="1:12" x14ac:dyDescent="0.25">
      <c r="A1715" s="6">
        <v>45477</v>
      </c>
      <c r="B1715" s="7" t="str">
        <f t="shared" si="792"/>
        <v>S28 - 2024</v>
      </c>
      <c r="C1715" s="7">
        <f t="shared" si="795"/>
        <v>7</v>
      </c>
      <c r="D1715" s="7" t="str">
        <f t="shared" si="796"/>
        <v>T3 - 2024</v>
      </c>
      <c r="E1715" s="7">
        <f t="shared" si="797"/>
        <v>2024</v>
      </c>
      <c r="F1715" s="129" t="s">
        <v>8</v>
      </c>
      <c r="G1715" s="133"/>
      <c r="H1715" s="144" t="str">
        <f t="shared" si="784"/>
        <v/>
      </c>
      <c r="I1715" s="134"/>
      <c r="J1715" s="151" t="str">
        <f t="shared" si="785"/>
        <v/>
      </c>
      <c r="K1715" s="135"/>
      <c r="L1715" s="166" t="str">
        <f t="shared" si="786"/>
        <v/>
      </c>
    </row>
    <row r="1716" spans="1:12" x14ac:dyDescent="0.25">
      <c r="A1716" s="6">
        <v>45477</v>
      </c>
      <c r="B1716" s="7" t="str">
        <f t="shared" si="792"/>
        <v>S28 - 2024</v>
      </c>
      <c r="C1716" s="7">
        <f t="shared" si="795"/>
        <v>7</v>
      </c>
      <c r="D1716" s="7" t="str">
        <f t="shared" si="796"/>
        <v>T3 - 2024</v>
      </c>
      <c r="E1716" s="7">
        <f t="shared" si="797"/>
        <v>2024</v>
      </c>
      <c r="F1716" s="21" t="s">
        <v>4</v>
      </c>
      <c r="G1716" s="76"/>
      <c r="H1716" s="145" t="str">
        <f t="shared" si="784"/>
        <v/>
      </c>
      <c r="I1716" s="77"/>
      <c r="J1716" s="152" t="str">
        <f t="shared" si="785"/>
        <v/>
      </c>
      <c r="K1716" s="87"/>
      <c r="L1716" s="167" t="str">
        <f t="shared" si="786"/>
        <v/>
      </c>
    </row>
    <row r="1717" spans="1:12" x14ac:dyDescent="0.25">
      <c r="A1717" s="6">
        <v>45477</v>
      </c>
      <c r="B1717" s="7" t="str">
        <f t="shared" si="792"/>
        <v>S28 - 2024</v>
      </c>
      <c r="C1717" s="7">
        <f t="shared" si="795"/>
        <v>7</v>
      </c>
      <c r="D1717" s="7" t="str">
        <f t="shared" si="796"/>
        <v>T3 - 2024</v>
      </c>
      <c r="E1717" s="7">
        <f t="shared" si="797"/>
        <v>2024</v>
      </c>
      <c r="F1717" s="8" t="s">
        <v>5</v>
      </c>
      <c r="G1717" s="72"/>
      <c r="H1717" s="146" t="str">
        <f t="shared" si="784"/>
        <v/>
      </c>
      <c r="I1717" s="73"/>
      <c r="J1717" s="153" t="str">
        <f t="shared" si="785"/>
        <v/>
      </c>
      <c r="K1717" s="88">
        <v>1350</v>
      </c>
      <c r="L1717" s="168" t="str">
        <f t="shared" si="786"/>
        <v>AP 24h</v>
      </c>
    </row>
    <row r="1718" spans="1:12" x14ac:dyDescent="0.25">
      <c r="A1718" s="6">
        <v>45477</v>
      </c>
      <c r="B1718" s="7" t="str">
        <f t="shared" si="792"/>
        <v>S28 - 2024</v>
      </c>
      <c r="C1718" s="7">
        <f t="shared" si="795"/>
        <v>7</v>
      </c>
      <c r="D1718" s="7" t="str">
        <f t="shared" si="796"/>
        <v>T3 - 2024</v>
      </c>
      <c r="E1718" s="7">
        <f t="shared" si="797"/>
        <v>2024</v>
      </c>
      <c r="F1718" s="8" t="s">
        <v>6</v>
      </c>
      <c r="G1718" s="72"/>
      <c r="H1718" s="146" t="str">
        <f t="shared" si="784"/>
        <v/>
      </c>
      <c r="I1718" s="73"/>
      <c r="J1718" s="153" t="str">
        <f t="shared" si="785"/>
        <v/>
      </c>
      <c r="K1718" s="88"/>
      <c r="L1718" s="168" t="str">
        <f t="shared" si="786"/>
        <v/>
      </c>
    </row>
    <row r="1719" spans="1:12" x14ac:dyDescent="0.25">
      <c r="A1719" s="6">
        <v>45477</v>
      </c>
      <c r="B1719" s="7" t="str">
        <f t="shared" si="792"/>
        <v>S28 - 2024</v>
      </c>
      <c r="C1719" s="7">
        <f t="shared" si="795"/>
        <v>7</v>
      </c>
      <c r="D1719" s="7" t="str">
        <f t="shared" si="796"/>
        <v>T3 - 2024</v>
      </c>
      <c r="E1719" s="7">
        <f t="shared" si="797"/>
        <v>2024</v>
      </c>
      <c r="F1719" s="8" t="s">
        <v>1</v>
      </c>
      <c r="G1719" s="72">
        <v>924</v>
      </c>
      <c r="H1719" s="146" t="str">
        <f t="shared" si="784"/>
        <v/>
      </c>
      <c r="I1719" s="73">
        <v>1260</v>
      </c>
      <c r="J1719" s="153" t="str">
        <f t="shared" si="785"/>
        <v/>
      </c>
      <c r="K1719" s="88">
        <v>73</v>
      </c>
      <c r="L1719" s="168" t="str">
        <f t="shared" si="786"/>
        <v/>
      </c>
    </row>
    <row r="1720" spans="1:12" x14ac:dyDescent="0.25">
      <c r="A1720" s="9">
        <v>45477</v>
      </c>
      <c r="B1720" s="10" t="str">
        <f t="shared" si="792"/>
        <v>S28 - 2024</v>
      </c>
      <c r="C1720" s="10">
        <f t="shared" si="795"/>
        <v>7</v>
      </c>
      <c r="D1720" s="10" t="str">
        <f t="shared" si="796"/>
        <v>T3 - 2024</v>
      </c>
      <c r="E1720" s="10">
        <f t="shared" si="797"/>
        <v>2024</v>
      </c>
      <c r="F1720" s="11" t="s">
        <v>14</v>
      </c>
      <c r="G1720" s="80">
        <f>SUM(G1712:G1719)</f>
        <v>1440</v>
      </c>
      <c r="H1720" s="147" t="str">
        <f t="shared" si="784"/>
        <v/>
      </c>
      <c r="I1720" s="83">
        <f t="shared" ref="I1720" si="798">SUM(I1712:I1719)</f>
        <v>1440</v>
      </c>
      <c r="J1720" s="154" t="str">
        <f t="shared" si="785"/>
        <v/>
      </c>
      <c r="K1720" s="89">
        <f t="shared" ref="K1720" si="799">SUM(K1712:K1719)</f>
        <v>1440</v>
      </c>
      <c r="L1720" s="169" t="str">
        <f t="shared" si="786"/>
        <v/>
      </c>
    </row>
    <row r="1721" spans="1:12" x14ac:dyDescent="0.25">
      <c r="A1721" s="4">
        <v>45478</v>
      </c>
      <c r="B1721" s="5" t="str">
        <f t="shared" si="792"/>
        <v>S28 - 2024</v>
      </c>
      <c r="C1721" s="5">
        <f t="shared" ref="C1721:C1729" si="800">MONTH(A1721)</f>
        <v>7</v>
      </c>
      <c r="D1721" s="5" t="str">
        <f t="shared" ref="D1721:D1729" si="801">IF(OR(MONTH(A1721)=1,MONTH(A1721)=2,MONTH(A1721)=3),"T1 - "&amp;E1721,IF(OR(MONTH(A1721)=4,MONTH(A1721)=5,MONTH(A1721)=6),"T2 - "&amp;E1721,IF(OR(MONTH(A1721)=7,MONTH(A1721)=8,MONTH(A1721)=9),"T3 - "&amp;E1721,"T4 - "&amp;E1721)))</f>
        <v>T3 - 2024</v>
      </c>
      <c r="E1721" s="5">
        <f t="shared" ref="E1721:E1729" si="802">YEAR(A1721)</f>
        <v>2024</v>
      </c>
      <c r="F1721" s="14" t="s">
        <v>2</v>
      </c>
      <c r="G1721" s="79">
        <v>114</v>
      </c>
      <c r="H1721" s="141" t="str">
        <f t="shared" si="784"/>
        <v/>
      </c>
      <c r="I1721" s="82">
        <f>80+15</f>
        <v>95</v>
      </c>
      <c r="J1721" s="148" t="str">
        <f t="shared" si="785"/>
        <v/>
      </c>
      <c r="K1721" s="85">
        <f>160+8</f>
        <v>168</v>
      </c>
      <c r="L1721" s="163" t="str">
        <f t="shared" si="786"/>
        <v/>
      </c>
    </row>
    <row r="1722" spans="1:12" x14ac:dyDescent="0.25">
      <c r="A1722" s="6">
        <v>45478</v>
      </c>
      <c r="B1722" s="7" t="str">
        <f t="shared" si="792"/>
        <v>S28 - 2024</v>
      </c>
      <c r="C1722" s="7">
        <f t="shared" si="800"/>
        <v>7</v>
      </c>
      <c r="D1722" s="7" t="str">
        <f t="shared" si="801"/>
        <v>T3 - 2024</v>
      </c>
      <c r="E1722" s="7">
        <f t="shared" si="802"/>
        <v>2024</v>
      </c>
      <c r="F1722" s="19" t="s">
        <v>3</v>
      </c>
      <c r="G1722" s="74">
        <v>118</v>
      </c>
      <c r="H1722" s="142" t="str">
        <f t="shared" si="784"/>
        <v/>
      </c>
      <c r="I1722" s="75">
        <v>122</v>
      </c>
      <c r="J1722" s="149" t="str">
        <f t="shared" si="785"/>
        <v/>
      </c>
      <c r="K1722" s="86">
        <f>152+12+54</f>
        <v>218</v>
      </c>
      <c r="L1722" s="164" t="str">
        <f t="shared" si="786"/>
        <v/>
      </c>
    </row>
    <row r="1723" spans="1:12" x14ac:dyDescent="0.25">
      <c r="A1723" s="6">
        <v>45478</v>
      </c>
      <c r="B1723" s="7" t="str">
        <f t="shared" si="792"/>
        <v>S28 - 2024</v>
      </c>
      <c r="C1723" s="7">
        <f t="shared" si="800"/>
        <v>7</v>
      </c>
      <c r="D1723" s="7" t="str">
        <f t="shared" si="801"/>
        <v>T3 - 2024</v>
      </c>
      <c r="E1723" s="7">
        <f t="shared" si="802"/>
        <v>2024</v>
      </c>
      <c r="F1723" s="128" t="s">
        <v>7</v>
      </c>
      <c r="G1723" s="130"/>
      <c r="H1723" s="143" t="str">
        <f t="shared" si="784"/>
        <v/>
      </c>
      <c r="I1723" s="131"/>
      <c r="J1723" s="150" t="str">
        <f t="shared" si="785"/>
        <v/>
      </c>
      <c r="K1723" s="132">
        <v>120</v>
      </c>
      <c r="L1723" s="165" t="str">
        <f t="shared" si="786"/>
        <v>120' : KH Segt 8 F6 (Rl 61 inf affaissé - 84 kt)</v>
      </c>
    </row>
    <row r="1724" spans="1:12" x14ac:dyDescent="0.25">
      <c r="A1724" s="6">
        <v>45478</v>
      </c>
      <c r="B1724" s="7" t="str">
        <f t="shared" si="792"/>
        <v>S28 - 2024</v>
      </c>
      <c r="C1724" s="7">
        <f t="shared" si="800"/>
        <v>7</v>
      </c>
      <c r="D1724" s="7" t="str">
        <f t="shared" si="801"/>
        <v>T3 - 2024</v>
      </c>
      <c r="E1724" s="7">
        <f t="shared" si="802"/>
        <v>2024</v>
      </c>
      <c r="F1724" s="129" t="s">
        <v>8</v>
      </c>
      <c r="G1724" s="133"/>
      <c r="H1724" s="144" t="str">
        <f t="shared" si="784"/>
        <v/>
      </c>
      <c r="I1724" s="134"/>
      <c r="J1724" s="151" t="str">
        <f t="shared" si="785"/>
        <v/>
      </c>
      <c r="K1724" s="135"/>
      <c r="L1724" s="166" t="str">
        <f t="shared" si="786"/>
        <v/>
      </c>
    </row>
    <row r="1725" spans="1:12" x14ac:dyDescent="0.25">
      <c r="A1725" s="6">
        <v>45478</v>
      </c>
      <c r="B1725" s="7" t="str">
        <f t="shared" si="792"/>
        <v>S28 - 2024</v>
      </c>
      <c r="C1725" s="7">
        <f t="shared" si="800"/>
        <v>7</v>
      </c>
      <c r="D1725" s="7" t="str">
        <f t="shared" si="801"/>
        <v>T3 - 2024</v>
      </c>
      <c r="E1725" s="7">
        <f t="shared" si="802"/>
        <v>2024</v>
      </c>
      <c r="F1725" s="21" t="s">
        <v>4</v>
      </c>
      <c r="G1725" s="76"/>
      <c r="H1725" s="145" t="str">
        <f t="shared" si="784"/>
        <v/>
      </c>
      <c r="I1725" s="77"/>
      <c r="J1725" s="152" t="str">
        <f t="shared" si="785"/>
        <v/>
      </c>
      <c r="K1725" s="87"/>
      <c r="L1725" s="167" t="str">
        <f t="shared" si="786"/>
        <v/>
      </c>
    </row>
    <row r="1726" spans="1:12" x14ac:dyDescent="0.25">
      <c r="A1726" s="6">
        <v>45478</v>
      </c>
      <c r="B1726" s="7" t="str">
        <f t="shared" si="792"/>
        <v>S28 - 2024</v>
      </c>
      <c r="C1726" s="7">
        <f t="shared" si="800"/>
        <v>7</v>
      </c>
      <c r="D1726" s="7" t="str">
        <f t="shared" si="801"/>
        <v>T3 - 2024</v>
      </c>
      <c r="E1726" s="7">
        <f t="shared" si="802"/>
        <v>2024</v>
      </c>
      <c r="F1726" s="8" t="s">
        <v>5</v>
      </c>
      <c r="G1726" s="72"/>
      <c r="H1726" s="146" t="str">
        <f t="shared" ref="H1726:H1755" si="803">getcomment(G1726)</f>
        <v/>
      </c>
      <c r="I1726" s="73"/>
      <c r="J1726" s="153" t="str">
        <f t="shared" ref="J1726:J1755" si="804">getcomment(I1726)</f>
        <v/>
      </c>
      <c r="K1726" s="88"/>
      <c r="L1726" s="168" t="str">
        <f t="shared" ref="L1726:L1755" si="805">getcomment(K1726)</f>
        <v/>
      </c>
    </row>
    <row r="1727" spans="1:12" x14ac:dyDescent="0.25">
      <c r="A1727" s="6">
        <v>45478</v>
      </c>
      <c r="B1727" s="7" t="str">
        <f t="shared" si="792"/>
        <v>S28 - 2024</v>
      </c>
      <c r="C1727" s="7">
        <f t="shared" si="800"/>
        <v>7</v>
      </c>
      <c r="D1727" s="7" t="str">
        <f t="shared" si="801"/>
        <v>T3 - 2024</v>
      </c>
      <c r="E1727" s="7">
        <f t="shared" si="802"/>
        <v>2024</v>
      </c>
      <c r="F1727" s="8" t="s">
        <v>6</v>
      </c>
      <c r="G1727" s="72">
        <v>60</v>
      </c>
      <c r="H1727" s="146" t="str">
        <f t="shared" si="803"/>
        <v/>
      </c>
      <c r="I1727" s="73">
        <v>163</v>
      </c>
      <c r="J1727" s="153" t="str">
        <f t="shared" si="804"/>
        <v/>
      </c>
      <c r="K1727" s="88">
        <v>257</v>
      </c>
      <c r="L1727" s="168" t="str">
        <f t="shared" si="805"/>
        <v/>
      </c>
    </row>
    <row r="1728" spans="1:12" x14ac:dyDescent="0.25">
      <c r="A1728" s="6">
        <v>45478</v>
      </c>
      <c r="B1728" s="7" t="str">
        <f t="shared" si="792"/>
        <v>S28 - 2024</v>
      </c>
      <c r="C1728" s="7">
        <f t="shared" si="800"/>
        <v>7</v>
      </c>
      <c r="D1728" s="7" t="str">
        <f t="shared" si="801"/>
        <v>T3 - 2024</v>
      </c>
      <c r="E1728" s="7">
        <f t="shared" si="802"/>
        <v>2024</v>
      </c>
      <c r="F1728" s="8" t="s">
        <v>1</v>
      </c>
      <c r="G1728" s="72">
        <v>1148</v>
      </c>
      <c r="H1728" s="146" t="str">
        <f t="shared" si="803"/>
        <v/>
      </c>
      <c r="I1728" s="73">
        <v>1060</v>
      </c>
      <c r="J1728" s="153" t="str">
        <f t="shared" si="804"/>
        <v/>
      </c>
      <c r="K1728" s="88">
        <v>677</v>
      </c>
      <c r="L1728" s="168" t="str">
        <f t="shared" si="805"/>
        <v/>
      </c>
    </row>
    <row r="1729" spans="1:12" x14ac:dyDescent="0.25">
      <c r="A1729" s="9">
        <v>45478</v>
      </c>
      <c r="B1729" s="10" t="str">
        <f t="shared" si="792"/>
        <v>S28 - 2024</v>
      </c>
      <c r="C1729" s="10">
        <f t="shared" si="800"/>
        <v>7</v>
      </c>
      <c r="D1729" s="10" t="str">
        <f t="shared" si="801"/>
        <v>T3 - 2024</v>
      </c>
      <c r="E1729" s="10">
        <f t="shared" si="802"/>
        <v>2024</v>
      </c>
      <c r="F1729" s="11" t="s">
        <v>14</v>
      </c>
      <c r="G1729" s="80">
        <f>SUM(G1721:G1728)</f>
        <v>1440</v>
      </c>
      <c r="H1729" s="147" t="str">
        <f t="shared" si="803"/>
        <v/>
      </c>
      <c r="I1729" s="83">
        <f t="shared" ref="I1729" si="806">SUM(I1721:I1728)</f>
        <v>1440</v>
      </c>
      <c r="J1729" s="154" t="str">
        <f t="shared" si="804"/>
        <v/>
      </c>
      <c r="K1729" s="89">
        <f t="shared" ref="K1729" si="807">SUM(K1721:K1728)</f>
        <v>1440</v>
      </c>
      <c r="L1729" s="169" t="str">
        <f t="shared" si="805"/>
        <v/>
      </c>
    </row>
    <row r="1730" spans="1:12" x14ac:dyDescent="0.25">
      <c r="A1730" s="4">
        <v>45479</v>
      </c>
      <c r="B1730" s="5" t="str">
        <f t="shared" si="792"/>
        <v>S28 - 2024</v>
      </c>
      <c r="C1730" s="5">
        <f t="shared" ref="C1730:C1738" si="808">MONTH(A1730)</f>
        <v>7</v>
      </c>
      <c r="D1730" s="5" t="str">
        <f t="shared" ref="D1730:D1738" si="809">IF(OR(MONTH(A1730)=1,MONTH(A1730)=2,MONTH(A1730)=3),"T1 - "&amp;E1730,IF(OR(MONTH(A1730)=4,MONTH(A1730)=5,MONTH(A1730)=6),"T2 - "&amp;E1730,IF(OR(MONTH(A1730)=7,MONTH(A1730)=8,MONTH(A1730)=9),"T3 - "&amp;E1730,"T4 - "&amp;E1730)))</f>
        <v>T3 - 2024</v>
      </c>
      <c r="E1730" s="5">
        <f t="shared" ref="E1730:E1738" si="810">YEAR(A1730)</f>
        <v>2024</v>
      </c>
      <c r="F1730" s="14" t="s">
        <v>2</v>
      </c>
      <c r="G1730" s="79">
        <v>80</v>
      </c>
      <c r="H1730" s="141" t="str">
        <f t="shared" si="803"/>
        <v/>
      </c>
      <c r="I1730" s="82">
        <f>120+30</f>
        <v>150</v>
      </c>
      <c r="J1730" s="148" t="str">
        <f t="shared" si="804"/>
        <v/>
      </c>
      <c r="K1730" s="85">
        <v>40</v>
      </c>
      <c r="L1730" s="163" t="str">
        <f t="shared" si="805"/>
        <v/>
      </c>
    </row>
    <row r="1731" spans="1:12" x14ac:dyDescent="0.25">
      <c r="A1731" s="6">
        <v>45479</v>
      </c>
      <c r="B1731" s="7" t="str">
        <f t="shared" si="792"/>
        <v>S28 - 2024</v>
      </c>
      <c r="C1731" s="7">
        <f t="shared" si="808"/>
        <v>7</v>
      </c>
      <c r="D1731" s="7" t="str">
        <f t="shared" si="809"/>
        <v>T3 - 2024</v>
      </c>
      <c r="E1731" s="7">
        <f t="shared" si="810"/>
        <v>2024</v>
      </c>
      <c r="F1731" s="19" t="s">
        <v>3</v>
      </c>
      <c r="G1731" s="74">
        <v>1</v>
      </c>
      <c r="H1731" s="142" t="str">
        <f t="shared" si="803"/>
        <v/>
      </c>
      <c r="I1731" s="75">
        <v>35</v>
      </c>
      <c r="J1731" s="149" t="str">
        <f t="shared" si="804"/>
        <v/>
      </c>
      <c r="K1731" s="86">
        <v>177</v>
      </c>
      <c r="L1731" s="164" t="str">
        <f t="shared" si="805"/>
        <v/>
      </c>
    </row>
    <row r="1732" spans="1:12" x14ac:dyDescent="0.25">
      <c r="A1732" s="6">
        <v>45479</v>
      </c>
      <c r="B1732" s="7" t="str">
        <f t="shared" si="792"/>
        <v>S28 - 2024</v>
      </c>
      <c r="C1732" s="7">
        <f t="shared" si="808"/>
        <v>7</v>
      </c>
      <c r="D1732" s="7" t="str">
        <f t="shared" si="809"/>
        <v>T3 - 2024</v>
      </c>
      <c r="E1732" s="7">
        <f t="shared" si="810"/>
        <v>2024</v>
      </c>
      <c r="F1732" s="128" t="s">
        <v>7</v>
      </c>
      <c r="G1732" s="130">
        <v>255</v>
      </c>
      <c r="H1732" s="143" t="str">
        <f t="shared" si="803"/>
        <v>255' : KH MALV F2 (recollt au vérin - 456 coulées)</v>
      </c>
      <c r="I1732" s="131"/>
      <c r="J1732" s="150" t="str">
        <f t="shared" si="804"/>
        <v/>
      </c>
      <c r="K1732" s="132">
        <v>360</v>
      </c>
      <c r="L1732" s="165" t="str">
        <f t="shared" si="805"/>
        <v>360' : KH Segt 8 F6 (Rl 61 Inf affaissé - 84 kt)</v>
      </c>
    </row>
    <row r="1733" spans="1:12" x14ac:dyDescent="0.25">
      <c r="A1733" s="6">
        <v>45479</v>
      </c>
      <c r="B1733" s="7" t="str">
        <f t="shared" si="792"/>
        <v>S28 - 2024</v>
      </c>
      <c r="C1733" s="7">
        <f t="shared" si="808"/>
        <v>7</v>
      </c>
      <c r="D1733" s="7" t="str">
        <f t="shared" si="809"/>
        <v>T3 - 2024</v>
      </c>
      <c r="E1733" s="7">
        <f t="shared" si="810"/>
        <v>2024</v>
      </c>
      <c r="F1733" s="129" t="s">
        <v>8</v>
      </c>
      <c r="G1733" s="133"/>
      <c r="H1733" s="144" t="str">
        <f t="shared" si="803"/>
        <v/>
      </c>
      <c r="I1733" s="134"/>
      <c r="J1733" s="151" t="str">
        <f t="shared" si="804"/>
        <v/>
      </c>
      <c r="K1733" s="135"/>
      <c r="L1733" s="166" t="str">
        <f t="shared" si="805"/>
        <v/>
      </c>
    </row>
    <row r="1734" spans="1:12" x14ac:dyDescent="0.25">
      <c r="A1734" s="6">
        <v>45479</v>
      </c>
      <c r="B1734" s="7" t="str">
        <f t="shared" si="792"/>
        <v>S28 - 2024</v>
      </c>
      <c r="C1734" s="7">
        <f t="shared" si="808"/>
        <v>7</v>
      </c>
      <c r="D1734" s="7" t="str">
        <f t="shared" si="809"/>
        <v>T3 - 2024</v>
      </c>
      <c r="E1734" s="7">
        <f t="shared" si="810"/>
        <v>2024</v>
      </c>
      <c r="F1734" s="21" t="s">
        <v>4</v>
      </c>
      <c r="G1734" s="76"/>
      <c r="H1734" s="145" t="str">
        <f t="shared" si="803"/>
        <v/>
      </c>
      <c r="I1734" s="77"/>
      <c r="J1734" s="152" t="str">
        <f t="shared" si="804"/>
        <v/>
      </c>
      <c r="K1734" s="87">
        <v>120</v>
      </c>
      <c r="L1734" s="167" t="str">
        <f t="shared" si="805"/>
        <v>Sarclad F6</v>
      </c>
    </row>
    <row r="1735" spans="1:12" x14ac:dyDescent="0.25">
      <c r="A1735" s="6">
        <v>45479</v>
      </c>
      <c r="B1735" s="7" t="str">
        <f t="shared" si="792"/>
        <v>S28 - 2024</v>
      </c>
      <c r="C1735" s="7">
        <f t="shared" si="808"/>
        <v>7</v>
      </c>
      <c r="D1735" s="7" t="str">
        <f t="shared" si="809"/>
        <v>T3 - 2024</v>
      </c>
      <c r="E1735" s="7">
        <f t="shared" si="810"/>
        <v>2024</v>
      </c>
      <c r="F1735" s="8" t="s">
        <v>5</v>
      </c>
      <c r="G1735" s="72"/>
      <c r="H1735" s="146" t="str">
        <f t="shared" si="803"/>
        <v/>
      </c>
      <c r="I1735" s="73"/>
      <c r="J1735" s="153" t="str">
        <f t="shared" si="804"/>
        <v/>
      </c>
      <c r="K1735" s="88"/>
      <c r="L1735" s="168" t="str">
        <f t="shared" si="805"/>
        <v/>
      </c>
    </row>
    <row r="1736" spans="1:12" x14ac:dyDescent="0.25">
      <c r="A1736" s="6">
        <v>45479</v>
      </c>
      <c r="B1736" s="7" t="str">
        <f t="shared" si="792"/>
        <v>S28 - 2024</v>
      </c>
      <c r="C1736" s="7">
        <f t="shared" si="808"/>
        <v>7</v>
      </c>
      <c r="D1736" s="7" t="str">
        <f t="shared" si="809"/>
        <v>T3 - 2024</v>
      </c>
      <c r="E1736" s="7">
        <f t="shared" si="810"/>
        <v>2024</v>
      </c>
      <c r="F1736" s="8" t="s">
        <v>6</v>
      </c>
      <c r="G1736" s="72">
        <v>240</v>
      </c>
      <c r="H1736" s="146" t="str">
        <f t="shared" si="803"/>
        <v/>
      </c>
      <c r="I1736" s="73">
        <v>180</v>
      </c>
      <c r="J1736" s="153" t="str">
        <f t="shared" si="804"/>
        <v/>
      </c>
      <c r="K1736" s="88">
        <v>60</v>
      </c>
      <c r="L1736" s="168" t="str">
        <f t="shared" si="805"/>
        <v/>
      </c>
    </row>
    <row r="1737" spans="1:12" x14ac:dyDescent="0.25">
      <c r="A1737" s="6">
        <v>45479</v>
      </c>
      <c r="B1737" s="7" t="str">
        <f t="shared" si="792"/>
        <v>S28 - 2024</v>
      </c>
      <c r="C1737" s="7">
        <f t="shared" si="808"/>
        <v>7</v>
      </c>
      <c r="D1737" s="7" t="str">
        <f t="shared" si="809"/>
        <v>T3 - 2024</v>
      </c>
      <c r="E1737" s="7">
        <f t="shared" si="810"/>
        <v>2024</v>
      </c>
      <c r="F1737" s="8" t="s">
        <v>1</v>
      </c>
      <c r="G1737" s="72">
        <v>864</v>
      </c>
      <c r="H1737" s="146" t="str">
        <f t="shared" si="803"/>
        <v/>
      </c>
      <c r="I1737" s="73">
        <v>1075</v>
      </c>
      <c r="J1737" s="153" t="str">
        <f t="shared" si="804"/>
        <v/>
      </c>
      <c r="K1737" s="88">
        <v>683</v>
      </c>
      <c r="L1737" s="168" t="str">
        <f t="shared" si="805"/>
        <v/>
      </c>
    </row>
    <row r="1738" spans="1:12" x14ac:dyDescent="0.25">
      <c r="A1738" s="9">
        <v>45479</v>
      </c>
      <c r="B1738" s="10" t="str">
        <f t="shared" si="792"/>
        <v>S28 - 2024</v>
      </c>
      <c r="C1738" s="10">
        <f t="shared" si="808"/>
        <v>7</v>
      </c>
      <c r="D1738" s="10" t="str">
        <f t="shared" si="809"/>
        <v>T3 - 2024</v>
      </c>
      <c r="E1738" s="10">
        <f t="shared" si="810"/>
        <v>2024</v>
      </c>
      <c r="F1738" s="11" t="s">
        <v>14</v>
      </c>
      <c r="G1738" s="80">
        <f>SUM(G1730:G1737)</f>
        <v>1440</v>
      </c>
      <c r="H1738" s="147" t="str">
        <f t="shared" si="803"/>
        <v/>
      </c>
      <c r="I1738" s="83">
        <f t="shared" ref="I1738" si="811">SUM(I1730:I1737)</f>
        <v>1440</v>
      </c>
      <c r="J1738" s="154" t="str">
        <f t="shared" si="804"/>
        <v/>
      </c>
      <c r="K1738" s="89">
        <f t="shared" ref="K1738" si="812">SUM(K1730:K1737)</f>
        <v>1440</v>
      </c>
      <c r="L1738" s="169" t="str">
        <f t="shared" si="805"/>
        <v/>
      </c>
    </row>
    <row r="1739" spans="1:12" x14ac:dyDescent="0.25">
      <c r="A1739" s="4">
        <v>45480</v>
      </c>
      <c r="B1739" s="5" t="str">
        <f t="shared" si="792"/>
        <v>S28 - 2024</v>
      </c>
      <c r="C1739" s="5">
        <f t="shared" ref="C1739:C1747" si="813">MONTH(A1739)</f>
        <v>7</v>
      </c>
      <c r="D1739" s="5" t="str">
        <f t="shared" ref="D1739:D1747" si="814">IF(OR(MONTH(A1739)=1,MONTH(A1739)=2,MONTH(A1739)=3),"T1 - "&amp;E1739,IF(OR(MONTH(A1739)=4,MONTH(A1739)=5,MONTH(A1739)=6),"T2 - "&amp;E1739,IF(OR(MONTH(A1739)=7,MONTH(A1739)=8,MONTH(A1739)=9),"T3 - "&amp;E1739,"T4 - "&amp;E1739)))</f>
        <v>T3 - 2024</v>
      </c>
      <c r="E1739" s="5">
        <f t="shared" ref="E1739:E1747" si="815">YEAR(A1739)</f>
        <v>2024</v>
      </c>
      <c r="F1739" s="14" t="s">
        <v>2</v>
      </c>
      <c r="G1739" s="79">
        <v>40</v>
      </c>
      <c r="H1739" s="141" t="str">
        <f t="shared" si="803"/>
        <v/>
      </c>
      <c r="I1739" s="82">
        <v>120</v>
      </c>
      <c r="J1739" s="148" t="str">
        <f t="shared" si="804"/>
        <v/>
      </c>
      <c r="K1739" s="85">
        <v>160</v>
      </c>
      <c r="L1739" s="163" t="str">
        <f t="shared" si="805"/>
        <v/>
      </c>
    </row>
    <row r="1740" spans="1:12" x14ac:dyDescent="0.25">
      <c r="A1740" s="6">
        <v>45480</v>
      </c>
      <c r="B1740" s="7" t="str">
        <f t="shared" si="792"/>
        <v>S28 - 2024</v>
      </c>
      <c r="C1740" s="7">
        <f t="shared" si="813"/>
        <v>7</v>
      </c>
      <c r="D1740" s="7" t="str">
        <f t="shared" si="814"/>
        <v>T3 - 2024</v>
      </c>
      <c r="E1740" s="7">
        <f t="shared" si="815"/>
        <v>2024</v>
      </c>
      <c r="F1740" s="19" t="s">
        <v>3</v>
      </c>
      <c r="G1740" s="74">
        <f>265</f>
        <v>265</v>
      </c>
      <c r="H1740" s="142" t="str">
        <f t="shared" si="803"/>
        <v/>
      </c>
      <c r="I1740" s="75">
        <v>350</v>
      </c>
      <c r="J1740" s="149" t="str">
        <f t="shared" si="804"/>
        <v/>
      </c>
      <c r="K1740" s="86">
        <v>649</v>
      </c>
      <c r="L1740" s="164" t="str">
        <f t="shared" si="805"/>
        <v/>
      </c>
    </row>
    <row r="1741" spans="1:12" x14ac:dyDescent="0.25">
      <c r="A1741" s="6">
        <v>45480</v>
      </c>
      <c r="B1741" s="7" t="str">
        <f t="shared" si="792"/>
        <v>S28 - 2024</v>
      </c>
      <c r="C1741" s="7">
        <f t="shared" si="813"/>
        <v>7</v>
      </c>
      <c r="D1741" s="7" t="str">
        <f t="shared" si="814"/>
        <v>T3 - 2024</v>
      </c>
      <c r="E1741" s="7">
        <f t="shared" si="815"/>
        <v>2024</v>
      </c>
      <c r="F1741" s="128" t="s">
        <v>7</v>
      </c>
      <c r="G1741" s="130">
        <v>20</v>
      </c>
      <c r="H1741" s="143" t="str">
        <f t="shared" si="803"/>
        <v>20' : KH MALV F2 (recollt vérin - 456 coulées)</v>
      </c>
      <c r="I1741" s="131"/>
      <c r="J1741" s="150" t="str">
        <f t="shared" si="804"/>
        <v/>
      </c>
      <c r="K1741" s="132">
        <v>19</v>
      </c>
      <c r="L1741" s="165" t="str">
        <f t="shared" si="805"/>
        <v>19' : T° haute chariot oxy F5</v>
      </c>
    </row>
    <row r="1742" spans="1:12" x14ac:dyDescent="0.25">
      <c r="A1742" s="6">
        <v>45480</v>
      </c>
      <c r="B1742" s="7" t="str">
        <f t="shared" si="792"/>
        <v>S28 - 2024</v>
      </c>
      <c r="C1742" s="7">
        <f t="shared" si="813"/>
        <v>7</v>
      </c>
      <c r="D1742" s="7" t="str">
        <f t="shared" si="814"/>
        <v>T3 - 2024</v>
      </c>
      <c r="E1742" s="7">
        <f t="shared" si="815"/>
        <v>2024</v>
      </c>
      <c r="F1742" s="129" t="s">
        <v>8</v>
      </c>
      <c r="G1742" s="133"/>
      <c r="H1742" s="144" t="str">
        <f t="shared" si="803"/>
        <v/>
      </c>
      <c r="I1742" s="134"/>
      <c r="J1742" s="151" t="str">
        <f t="shared" si="804"/>
        <v/>
      </c>
      <c r="K1742" s="135"/>
      <c r="L1742" s="166" t="str">
        <f t="shared" si="805"/>
        <v/>
      </c>
    </row>
    <row r="1743" spans="1:12" x14ac:dyDescent="0.25">
      <c r="A1743" s="6">
        <v>45480</v>
      </c>
      <c r="B1743" s="7" t="str">
        <f t="shared" si="792"/>
        <v>S28 - 2024</v>
      </c>
      <c r="C1743" s="7">
        <f t="shared" si="813"/>
        <v>7</v>
      </c>
      <c r="D1743" s="7" t="str">
        <f t="shared" si="814"/>
        <v>T3 - 2024</v>
      </c>
      <c r="E1743" s="7">
        <f t="shared" si="815"/>
        <v>2024</v>
      </c>
      <c r="F1743" s="21" t="s">
        <v>4</v>
      </c>
      <c r="G1743" s="76"/>
      <c r="H1743" s="145" t="str">
        <f t="shared" si="803"/>
        <v/>
      </c>
      <c r="I1743" s="77">
        <v>90</v>
      </c>
      <c r="J1743" s="152" t="str">
        <f t="shared" si="804"/>
        <v>Sarclad F4</v>
      </c>
      <c r="K1743" s="87"/>
      <c r="L1743" s="167" t="str">
        <f t="shared" si="805"/>
        <v/>
      </c>
    </row>
    <row r="1744" spans="1:12" x14ac:dyDescent="0.25">
      <c r="A1744" s="6">
        <v>45480</v>
      </c>
      <c r="B1744" s="7" t="str">
        <f t="shared" si="792"/>
        <v>S28 - 2024</v>
      </c>
      <c r="C1744" s="7">
        <f t="shared" si="813"/>
        <v>7</v>
      </c>
      <c r="D1744" s="7" t="str">
        <f t="shared" si="814"/>
        <v>T3 - 2024</v>
      </c>
      <c r="E1744" s="7">
        <f t="shared" si="815"/>
        <v>2024</v>
      </c>
      <c r="F1744" s="8" t="s">
        <v>5</v>
      </c>
      <c r="G1744" s="72"/>
      <c r="H1744" s="146" t="str">
        <f t="shared" si="803"/>
        <v/>
      </c>
      <c r="I1744" s="73"/>
      <c r="J1744" s="153" t="str">
        <f t="shared" si="804"/>
        <v/>
      </c>
      <c r="K1744" s="88"/>
      <c r="L1744" s="168" t="str">
        <f t="shared" si="805"/>
        <v/>
      </c>
    </row>
    <row r="1745" spans="1:12" x14ac:dyDescent="0.25">
      <c r="A1745" s="6">
        <v>45480</v>
      </c>
      <c r="B1745" s="7" t="str">
        <f t="shared" si="792"/>
        <v>S28 - 2024</v>
      </c>
      <c r="C1745" s="7">
        <f t="shared" si="813"/>
        <v>7</v>
      </c>
      <c r="D1745" s="7" t="str">
        <f t="shared" si="814"/>
        <v>T3 - 2024</v>
      </c>
      <c r="E1745" s="7">
        <f t="shared" si="815"/>
        <v>2024</v>
      </c>
      <c r="F1745" s="8" t="s">
        <v>6</v>
      </c>
      <c r="G1745" s="72">
        <v>480</v>
      </c>
      <c r="H1745" s="146" t="str">
        <f t="shared" si="803"/>
        <v/>
      </c>
      <c r="I1745" s="73"/>
      <c r="J1745" s="153" t="str">
        <f t="shared" si="804"/>
        <v/>
      </c>
      <c r="K1745" s="88"/>
      <c r="L1745" s="168" t="str">
        <f t="shared" si="805"/>
        <v/>
      </c>
    </row>
    <row r="1746" spans="1:12" x14ac:dyDescent="0.25">
      <c r="A1746" s="6">
        <v>45480</v>
      </c>
      <c r="B1746" s="7" t="str">
        <f t="shared" si="792"/>
        <v>S28 - 2024</v>
      </c>
      <c r="C1746" s="7">
        <f t="shared" si="813"/>
        <v>7</v>
      </c>
      <c r="D1746" s="7" t="str">
        <f t="shared" si="814"/>
        <v>T3 - 2024</v>
      </c>
      <c r="E1746" s="7">
        <f t="shared" si="815"/>
        <v>2024</v>
      </c>
      <c r="F1746" s="8" t="s">
        <v>1</v>
      </c>
      <c r="G1746" s="72">
        <v>635</v>
      </c>
      <c r="H1746" s="146" t="str">
        <f t="shared" si="803"/>
        <v/>
      </c>
      <c r="I1746" s="73">
        <v>880</v>
      </c>
      <c r="J1746" s="153" t="str">
        <f t="shared" si="804"/>
        <v/>
      </c>
      <c r="K1746" s="88">
        <v>612</v>
      </c>
      <c r="L1746" s="168" t="str">
        <f t="shared" si="805"/>
        <v/>
      </c>
    </row>
    <row r="1747" spans="1:12" x14ac:dyDescent="0.25">
      <c r="A1747" s="9">
        <v>45480</v>
      </c>
      <c r="B1747" s="10" t="str">
        <f t="shared" si="792"/>
        <v>S28 - 2024</v>
      </c>
      <c r="C1747" s="10">
        <f t="shared" si="813"/>
        <v>7</v>
      </c>
      <c r="D1747" s="10" t="str">
        <f t="shared" si="814"/>
        <v>T3 - 2024</v>
      </c>
      <c r="E1747" s="10">
        <f t="shared" si="815"/>
        <v>2024</v>
      </c>
      <c r="F1747" s="11" t="s">
        <v>14</v>
      </c>
      <c r="G1747" s="80">
        <f>SUM(G1739:G1746)</f>
        <v>1440</v>
      </c>
      <c r="H1747" s="147" t="str">
        <f t="shared" si="803"/>
        <v/>
      </c>
      <c r="I1747" s="83">
        <f t="shared" ref="I1747" si="816">SUM(I1739:I1746)</f>
        <v>1440</v>
      </c>
      <c r="J1747" s="154" t="str">
        <f t="shared" si="804"/>
        <v/>
      </c>
      <c r="K1747" s="89">
        <f t="shared" ref="K1747" si="817">SUM(K1739:K1746)</f>
        <v>1440</v>
      </c>
      <c r="L1747" s="169" t="str">
        <f t="shared" si="805"/>
        <v/>
      </c>
    </row>
    <row r="1748" spans="1:12" x14ac:dyDescent="0.25">
      <c r="A1748" s="4">
        <v>45481</v>
      </c>
      <c r="B1748" s="5" t="str">
        <f t="shared" si="792"/>
        <v>S28 - 2024</v>
      </c>
      <c r="C1748" s="5">
        <f t="shared" ref="C1748:C1756" si="818">MONTH(A1748)</f>
        <v>7</v>
      </c>
      <c r="D1748" s="5" t="str">
        <f t="shared" ref="D1748:D1756" si="819">IF(OR(MONTH(A1748)=1,MONTH(A1748)=2,MONTH(A1748)=3),"T1 - "&amp;E1748,IF(OR(MONTH(A1748)=4,MONTH(A1748)=5,MONTH(A1748)=6),"T2 - "&amp;E1748,IF(OR(MONTH(A1748)=7,MONTH(A1748)=8,MONTH(A1748)=9),"T3 - "&amp;E1748,"T4 - "&amp;E1748)))</f>
        <v>T3 - 2024</v>
      </c>
      <c r="E1748" s="5">
        <f t="shared" ref="E1748:E1756" si="820">YEAR(A1748)</f>
        <v>2024</v>
      </c>
      <c r="F1748" s="14" t="s">
        <v>2</v>
      </c>
      <c r="G1748" s="79">
        <v>80</v>
      </c>
      <c r="H1748" s="141" t="str">
        <f t="shared" si="803"/>
        <v/>
      </c>
      <c r="I1748" s="82">
        <v>80</v>
      </c>
      <c r="J1748" s="148" t="str">
        <f t="shared" si="804"/>
        <v/>
      </c>
      <c r="K1748" s="85">
        <f>120+11</f>
        <v>131</v>
      </c>
      <c r="L1748" s="163" t="str">
        <f t="shared" si="805"/>
        <v/>
      </c>
    </row>
    <row r="1749" spans="1:12" x14ac:dyDescent="0.25">
      <c r="A1749" s="6">
        <v>45481</v>
      </c>
      <c r="B1749" s="7" t="str">
        <f t="shared" si="792"/>
        <v>S28 - 2024</v>
      </c>
      <c r="C1749" s="7">
        <f t="shared" si="818"/>
        <v>7</v>
      </c>
      <c r="D1749" s="7" t="str">
        <f t="shared" si="819"/>
        <v>T3 - 2024</v>
      </c>
      <c r="E1749" s="7">
        <f t="shared" si="820"/>
        <v>2024</v>
      </c>
      <c r="F1749" s="19" t="s">
        <v>3</v>
      </c>
      <c r="G1749" s="74">
        <f>571+60</f>
        <v>631</v>
      </c>
      <c r="H1749" s="142" t="str">
        <f t="shared" si="803"/>
        <v/>
      </c>
      <c r="I1749" s="75">
        <v>483</v>
      </c>
      <c r="J1749" s="149" t="str">
        <f t="shared" si="804"/>
        <v/>
      </c>
      <c r="K1749" s="86">
        <f>53+112+336</f>
        <v>501</v>
      </c>
      <c r="L1749" s="164" t="str">
        <f t="shared" si="805"/>
        <v/>
      </c>
    </row>
    <row r="1750" spans="1:12" x14ac:dyDescent="0.25">
      <c r="A1750" s="6">
        <v>45481</v>
      </c>
      <c r="B1750" s="7" t="str">
        <f t="shared" si="792"/>
        <v>S28 - 2024</v>
      </c>
      <c r="C1750" s="7">
        <f t="shared" si="818"/>
        <v>7</v>
      </c>
      <c r="D1750" s="7" t="str">
        <f t="shared" si="819"/>
        <v>T3 - 2024</v>
      </c>
      <c r="E1750" s="7">
        <f t="shared" si="820"/>
        <v>2024</v>
      </c>
      <c r="F1750" s="128" t="s">
        <v>7</v>
      </c>
      <c r="G1750" s="130">
        <v>247</v>
      </c>
      <c r="H1750" s="143" t="str">
        <f t="shared" si="803"/>
        <v>80' : Pb robot à la reconnexion
167' : Pb chalumeau 2 F1</v>
      </c>
      <c r="I1750" s="131"/>
      <c r="J1750" s="150" t="str">
        <f t="shared" si="804"/>
        <v/>
      </c>
      <c r="K1750" s="132">
        <v>199</v>
      </c>
      <c r="L1750" s="165" t="str">
        <f t="shared" si="805"/>
        <v>199' : T° haute chariot oxy F5</v>
      </c>
    </row>
    <row r="1751" spans="1:12" x14ac:dyDescent="0.25">
      <c r="A1751" s="6">
        <v>45481</v>
      </c>
      <c r="B1751" s="7" t="str">
        <f t="shared" si="792"/>
        <v>S28 - 2024</v>
      </c>
      <c r="C1751" s="7">
        <f t="shared" si="818"/>
        <v>7</v>
      </c>
      <c r="D1751" s="7" t="str">
        <f t="shared" si="819"/>
        <v>T3 - 2024</v>
      </c>
      <c r="E1751" s="7">
        <f t="shared" si="820"/>
        <v>2024</v>
      </c>
      <c r="F1751" s="129" t="s">
        <v>8</v>
      </c>
      <c r="G1751" s="133"/>
      <c r="H1751" s="144" t="str">
        <f t="shared" si="803"/>
        <v/>
      </c>
      <c r="I1751" s="134"/>
      <c r="J1751" s="151" t="str">
        <f t="shared" si="804"/>
        <v/>
      </c>
      <c r="K1751" s="135"/>
      <c r="L1751" s="166" t="str">
        <f t="shared" si="805"/>
        <v/>
      </c>
    </row>
    <row r="1752" spans="1:12" x14ac:dyDescent="0.25">
      <c r="A1752" s="6">
        <v>45481</v>
      </c>
      <c r="B1752" s="7" t="str">
        <f t="shared" si="792"/>
        <v>S28 - 2024</v>
      </c>
      <c r="C1752" s="7">
        <f t="shared" si="818"/>
        <v>7</v>
      </c>
      <c r="D1752" s="7" t="str">
        <f t="shared" si="819"/>
        <v>T3 - 2024</v>
      </c>
      <c r="E1752" s="7">
        <f t="shared" si="820"/>
        <v>2024</v>
      </c>
      <c r="F1752" s="21" t="s">
        <v>4</v>
      </c>
      <c r="G1752" s="76"/>
      <c r="H1752" s="145" t="str">
        <f t="shared" si="803"/>
        <v/>
      </c>
      <c r="I1752" s="77"/>
      <c r="J1752" s="152" t="str">
        <f t="shared" si="804"/>
        <v/>
      </c>
      <c r="K1752" s="87"/>
      <c r="L1752" s="167" t="str">
        <f t="shared" si="805"/>
        <v/>
      </c>
    </row>
    <row r="1753" spans="1:12" x14ac:dyDescent="0.25">
      <c r="A1753" s="6">
        <v>45481</v>
      </c>
      <c r="B1753" s="7" t="str">
        <f t="shared" si="792"/>
        <v>S28 - 2024</v>
      </c>
      <c r="C1753" s="7">
        <f t="shared" si="818"/>
        <v>7</v>
      </c>
      <c r="D1753" s="7" t="str">
        <f t="shared" si="819"/>
        <v>T3 - 2024</v>
      </c>
      <c r="E1753" s="7">
        <f t="shared" si="820"/>
        <v>2024</v>
      </c>
      <c r="F1753" s="8" t="s">
        <v>5</v>
      </c>
      <c r="G1753" s="72"/>
      <c r="H1753" s="146" t="str">
        <f t="shared" si="803"/>
        <v/>
      </c>
      <c r="I1753" s="73"/>
      <c r="J1753" s="153" t="str">
        <f t="shared" si="804"/>
        <v/>
      </c>
      <c r="K1753" s="88"/>
      <c r="L1753" s="168" t="str">
        <f t="shared" si="805"/>
        <v/>
      </c>
    </row>
    <row r="1754" spans="1:12" x14ac:dyDescent="0.25">
      <c r="A1754" s="6">
        <v>45481</v>
      </c>
      <c r="B1754" s="7" t="str">
        <f t="shared" si="792"/>
        <v>S28 - 2024</v>
      </c>
      <c r="C1754" s="7">
        <f t="shared" si="818"/>
        <v>7</v>
      </c>
      <c r="D1754" s="7" t="str">
        <f t="shared" si="819"/>
        <v>T3 - 2024</v>
      </c>
      <c r="E1754" s="7">
        <f t="shared" si="820"/>
        <v>2024</v>
      </c>
      <c r="F1754" s="8" t="s">
        <v>6</v>
      </c>
      <c r="G1754" s="72"/>
      <c r="H1754" s="146" t="str">
        <f t="shared" si="803"/>
        <v/>
      </c>
      <c r="I1754" s="73">
        <v>480</v>
      </c>
      <c r="J1754" s="153" t="str">
        <f t="shared" si="804"/>
        <v/>
      </c>
      <c r="K1754" s="88"/>
      <c r="L1754" s="168" t="str">
        <f t="shared" si="805"/>
        <v/>
      </c>
    </row>
    <row r="1755" spans="1:12" x14ac:dyDescent="0.25">
      <c r="A1755" s="6">
        <v>45481</v>
      </c>
      <c r="B1755" s="7" t="str">
        <f t="shared" si="792"/>
        <v>S28 - 2024</v>
      </c>
      <c r="C1755" s="7">
        <f t="shared" si="818"/>
        <v>7</v>
      </c>
      <c r="D1755" s="7" t="str">
        <f t="shared" si="819"/>
        <v>T3 - 2024</v>
      </c>
      <c r="E1755" s="7">
        <f t="shared" si="820"/>
        <v>2024</v>
      </c>
      <c r="F1755" s="8" t="s">
        <v>1</v>
      </c>
      <c r="G1755" s="72">
        <v>482</v>
      </c>
      <c r="H1755" s="146" t="str">
        <f t="shared" si="803"/>
        <v/>
      </c>
      <c r="I1755" s="73">
        <v>397</v>
      </c>
      <c r="J1755" s="153" t="str">
        <f t="shared" si="804"/>
        <v/>
      </c>
      <c r="K1755" s="88">
        <v>609</v>
      </c>
      <c r="L1755" s="168" t="str">
        <f t="shared" si="805"/>
        <v/>
      </c>
    </row>
    <row r="1756" spans="1:12" x14ac:dyDescent="0.25">
      <c r="A1756" s="9">
        <v>45481</v>
      </c>
      <c r="B1756" s="10" t="str">
        <f t="shared" si="792"/>
        <v>S28 - 2024</v>
      </c>
      <c r="C1756" s="10">
        <f t="shared" si="818"/>
        <v>7</v>
      </c>
      <c r="D1756" s="10" t="str">
        <f t="shared" si="819"/>
        <v>T3 - 2024</v>
      </c>
      <c r="E1756" s="10">
        <f t="shared" si="820"/>
        <v>2024</v>
      </c>
      <c r="F1756" s="11" t="s">
        <v>14</v>
      </c>
      <c r="G1756" s="80">
        <f>SUM(G1748:G1755)</f>
        <v>1440</v>
      </c>
      <c r="H1756" s="147" t="str">
        <f t="shared" ref="H1756" si="821">getcomment(G1756)</f>
        <v/>
      </c>
      <c r="I1756" s="83">
        <f t="shared" ref="I1756" si="822">SUM(I1748:I1755)</f>
        <v>1440</v>
      </c>
      <c r="J1756" s="154" t="str">
        <f t="shared" ref="J1756" si="823">getcomment(I1756)</f>
        <v/>
      </c>
      <c r="K1756" s="89">
        <f t="shared" ref="K1756" si="824">SUM(K1748:K1755)</f>
        <v>1440</v>
      </c>
      <c r="L1756" s="169" t="str">
        <f t="shared" ref="L1756" si="825">getcomment(K1756)</f>
        <v/>
      </c>
    </row>
  </sheetData>
  <autoFilter ref="A1:F1" xr:uid="{053263D6-DF0D-48BE-94B8-77030BC8B311}"/>
  <pageMargins left="0.7" right="0.7" top="0.75" bottom="0.75" header="0.3" footer="0.3"/>
  <pageSetup paperSize="9" orientation="portrait" r:id="rId1"/>
  <ignoredErrors>
    <ignoredError sqref="K1333 G1333 I1333" formulaRang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E8A3B-AAD6-4121-ABAD-39AC1789C9F1}">
  <sheetPr codeName="Feuil2"/>
  <dimension ref="A1:O645"/>
  <sheetViews>
    <sheetView tabSelected="1" workbookViewId="0">
      <pane ySplit="1" topLeftCell="A615" activePane="bottomLeft" state="frozen"/>
      <selection pane="bottomLeft" activeCell="D631" sqref="D631"/>
    </sheetView>
  </sheetViews>
  <sheetFormatPr baseColWidth="10" defaultRowHeight="15" x14ac:dyDescent="0.25"/>
  <cols>
    <col min="1" max="1" width="9.5703125" bestFit="1" customWidth="1"/>
    <col min="2" max="2" width="11.42578125" hidden="1" customWidth="1"/>
    <col min="3" max="3" width="17" bestFit="1" customWidth="1"/>
    <col min="7" max="7" width="20.5703125" customWidth="1"/>
    <col min="9" max="9" width="17.7109375" bestFit="1" customWidth="1"/>
    <col min="12" max="12" width="37.5703125" customWidth="1"/>
    <col min="13" max="13" width="24" bestFit="1" customWidth="1"/>
    <col min="14" max="14" width="24.140625" bestFit="1" customWidth="1"/>
    <col min="15" max="15" width="13.28515625" bestFit="1" customWidth="1"/>
  </cols>
  <sheetData>
    <row r="1" spans="1:15" ht="33" customHeight="1" thickBot="1" x14ac:dyDescent="0.3">
      <c r="A1" s="62" t="s">
        <v>11</v>
      </c>
      <c r="B1" s="63"/>
      <c r="C1" s="64" t="s">
        <v>10</v>
      </c>
      <c r="D1" s="64" t="s">
        <v>0</v>
      </c>
      <c r="E1" s="64" t="s">
        <v>12</v>
      </c>
      <c r="F1" s="65" t="s">
        <v>13</v>
      </c>
      <c r="I1" s="13"/>
      <c r="J1" s="13"/>
      <c r="K1" s="13"/>
      <c r="L1" s="13"/>
      <c r="M1" s="13"/>
      <c r="N1" s="13"/>
      <c r="O1" s="13"/>
    </row>
    <row r="2" spans="1:15" ht="15.75" x14ac:dyDescent="0.25">
      <c r="A2" s="24" t="str">
        <f>"S"&amp;WEEKNUM(B2+6,13)&amp;" - "&amp;YEAR(B2+6)</f>
        <v>S1 - 2024</v>
      </c>
      <c r="B2" s="25">
        <v>45287</v>
      </c>
      <c r="C2" s="26" t="s">
        <v>2</v>
      </c>
      <c r="D2" s="27">
        <f>SUMIFS(Quotidien!G:G,Quotidien!$B:$B,$A2,Quotidien!$F:$F,$C2)</f>
        <v>2874</v>
      </c>
      <c r="E2" s="28">
        <f>SUMIFS(Quotidien!I:I,Quotidien!$B:$B,$A2,Quotidien!$F:$F,$C2)</f>
        <v>3300</v>
      </c>
      <c r="F2" s="29">
        <f>SUMIFS(Quotidien!K:K,Quotidien!$B:$B,$A2,Quotidien!$F:$F,$C2)</f>
        <v>2908</v>
      </c>
      <c r="G2" t="str">
        <f>"Du "&amp;DAY($B2)&amp;"/"&amp;MONTH($B2)&amp;" Au "&amp;DAY($B2+6)&amp;"/"&amp;MONTH($B2+6)&amp;" Inclus"</f>
        <v>Du 27/12 Au 2/1 Inclus</v>
      </c>
      <c r="I2" s="170" t="str">
        <f>"Résultats fiabilité CC "&amp;A2</f>
        <v>Résultats fiabilité CC S1 - 2024</v>
      </c>
      <c r="J2" s="171"/>
      <c r="K2" s="171"/>
      <c r="L2" s="171"/>
      <c r="M2" s="171"/>
      <c r="N2" s="171"/>
      <c r="O2" s="172"/>
    </row>
    <row r="3" spans="1:15" x14ac:dyDescent="0.25">
      <c r="A3" s="30" t="str">
        <f t="shared" ref="A3:A66" si="0">A2</f>
        <v>S1 - 2024</v>
      </c>
      <c r="B3" s="18"/>
      <c r="C3" s="19" t="s">
        <v>3</v>
      </c>
      <c r="D3" s="46">
        <f>SUMIFS(Quotidien!G:G,Quotidien!$B:$B,$A3,Quotidien!$F:$F,$C3)</f>
        <v>9748</v>
      </c>
      <c r="E3" s="47">
        <f>SUMIFS(Quotidien!I:I,Quotidien!$B:$B,$A3,Quotidien!$F:$F,$C3)</f>
        <v>12648</v>
      </c>
      <c r="F3" s="48">
        <f>SUMIFS(Quotidien!K:K,Quotidien!$B:$B,$A3,Quotidien!$F:$F,$C3)</f>
        <v>10852</v>
      </c>
      <c r="I3" s="90" t="s">
        <v>31</v>
      </c>
      <c r="J3" s="91" t="s">
        <v>32</v>
      </c>
      <c r="K3" s="91" t="s">
        <v>33</v>
      </c>
      <c r="L3" s="92" t="s">
        <v>34</v>
      </c>
      <c r="M3" s="101" t="s">
        <v>35</v>
      </c>
      <c r="N3" s="102" t="s">
        <v>36</v>
      </c>
      <c r="O3" s="103" t="s">
        <v>37</v>
      </c>
    </row>
    <row r="4" spans="1:15" x14ac:dyDescent="0.25">
      <c r="A4" s="30" t="str">
        <f t="shared" si="0"/>
        <v>S1 - 2024</v>
      </c>
      <c r="B4" s="22"/>
      <c r="C4" s="128" t="s">
        <v>7</v>
      </c>
      <c r="D4" s="122">
        <f>SUMIFS(Quotidien!G:G,Quotidien!$B:$B,$A4,Quotidien!$F:$F,$C4)</f>
        <v>2781</v>
      </c>
      <c r="E4" s="123">
        <f>SUMIFS(Quotidien!I:I,Quotidien!$B:$B,$A4,Quotidien!$F:$F,$C4)</f>
        <v>3187</v>
      </c>
      <c r="F4" s="124">
        <f>SUMIFS(Quotidien!K:K,Quotidien!$B:$B,$A4,Quotidien!$F:$F,$C4)</f>
        <v>1420</v>
      </c>
      <c r="I4" s="93" t="s">
        <v>0</v>
      </c>
      <c r="J4" s="68">
        <f>D16</f>
        <v>0.9325738416204552</v>
      </c>
      <c r="K4" s="69">
        <f>D17</f>
        <v>13.762306936742528</v>
      </c>
      <c r="L4" s="94"/>
      <c r="M4" s="104"/>
      <c r="N4" s="66"/>
      <c r="O4" s="105"/>
    </row>
    <row r="5" spans="1:15" x14ac:dyDescent="0.25">
      <c r="A5" s="30" t="str">
        <f t="shared" si="0"/>
        <v>S1 - 2024</v>
      </c>
      <c r="B5" s="23"/>
      <c r="C5" s="129" t="s">
        <v>8</v>
      </c>
      <c r="D5" s="125">
        <f>SUMIFS(Quotidien!G:G,Quotidien!$B:$B,$A5,Quotidien!$F:$F,$C5)</f>
        <v>125</v>
      </c>
      <c r="E5" s="126">
        <f>SUMIFS(Quotidien!I:I,Quotidien!$B:$B,$A5,Quotidien!$F:$F,$C5)</f>
        <v>553</v>
      </c>
      <c r="F5" s="127">
        <f>SUMIFS(Quotidien!K:K,Quotidien!$B:$B,$A5,Quotidien!$F:$F,$C5)</f>
        <v>1855</v>
      </c>
      <c r="I5" s="95" t="s">
        <v>12</v>
      </c>
      <c r="J5" s="70">
        <f>E16</f>
        <v>0.9136278607884345</v>
      </c>
      <c r="K5" s="71">
        <f>E17</f>
        <v>10.604643464739079</v>
      </c>
      <c r="L5" s="96"/>
      <c r="M5" s="106"/>
      <c r="N5" s="67"/>
      <c r="O5" s="107"/>
    </row>
    <row r="6" spans="1:15" x14ac:dyDescent="0.25">
      <c r="A6" s="30" t="str">
        <f t="shared" si="0"/>
        <v>S1 - 2024</v>
      </c>
      <c r="B6" s="20"/>
      <c r="C6" s="21" t="s">
        <v>4</v>
      </c>
      <c r="D6" s="59">
        <f>SUMIFS(Quotidien!G:G,Quotidien!$B:$B,$A6,Quotidien!$F:$F,$C6)</f>
        <v>0</v>
      </c>
      <c r="E6" s="60">
        <f>SUMIFS(Quotidien!I:I,Quotidien!$B:$B,$A6,Quotidien!$F:$F,$C6)</f>
        <v>0</v>
      </c>
      <c r="F6" s="61">
        <f>SUMIFS(Quotidien!K:K,Quotidien!$B:$B,$A6,Quotidien!$F:$F,$C6)</f>
        <v>0</v>
      </c>
      <c r="I6" s="93" t="s">
        <v>13</v>
      </c>
      <c r="J6" s="68">
        <f>F16</f>
        <v>0.92216095450872271</v>
      </c>
      <c r="K6" s="69">
        <f>F17</f>
        <v>12.02682575145378</v>
      </c>
      <c r="L6" s="94"/>
      <c r="M6" s="104"/>
      <c r="N6" s="66"/>
      <c r="O6" s="105"/>
    </row>
    <row r="7" spans="1:15" x14ac:dyDescent="0.25">
      <c r="A7" s="30" t="str">
        <f t="shared" si="0"/>
        <v>S1 - 2024</v>
      </c>
      <c r="B7" s="7"/>
      <c r="C7" s="8" t="s">
        <v>5</v>
      </c>
      <c r="D7" s="31">
        <f>SUMIFS(Quotidien!G:G,Quotidien!$B:$B,$A7,Quotidien!$F:$F,$C7)</f>
        <v>1541</v>
      </c>
      <c r="E7" s="32">
        <f>SUMIFS(Quotidien!I:I,Quotidien!$B:$B,$A7,Quotidien!$F:$F,$C7)</f>
        <v>1339</v>
      </c>
      <c r="F7" s="33">
        <f>SUMIFS(Quotidien!K:K,Quotidien!$B:$B,$A7,Quotidien!$F:$F,$C7)</f>
        <v>2566</v>
      </c>
      <c r="I7" s="97" t="s">
        <v>38</v>
      </c>
      <c r="J7" s="98">
        <f>D23</f>
        <v>0.92278755230587084</v>
      </c>
      <c r="K7" s="99">
        <f>D24</f>
        <v>12.131258717645135</v>
      </c>
      <c r="L7" s="100"/>
      <c r="M7" s="108"/>
      <c r="N7" s="109"/>
      <c r="O7" s="110"/>
    </row>
    <row r="8" spans="1:15" x14ac:dyDescent="0.25">
      <c r="A8" s="30" t="str">
        <f t="shared" si="0"/>
        <v>S1 - 2024</v>
      </c>
      <c r="B8" s="7"/>
      <c r="C8" s="8" t="s">
        <v>6</v>
      </c>
      <c r="D8" s="31">
        <f>SUMIFS(Quotidien!G:G,Quotidien!$B:$B,$A8,Quotidien!$F:$F,$C8)</f>
        <v>0</v>
      </c>
      <c r="E8" s="32">
        <f>SUMIFS(Quotidien!I:I,Quotidien!$B:$B,$A8,Quotidien!$F:$F,$C8)</f>
        <v>0</v>
      </c>
      <c r="F8" s="33">
        <f>SUMIFS(Quotidien!K:K,Quotidien!$B:$B,$A8,Quotidien!$F:$F,$C8)</f>
        <v>0</v>
      </c>
    </row>
    <row r="9" spans="1:15" x14ac:dyDescent="0.25">
      <c r="A9" s="30" t="str">
        <f t="shared" si="0"/>
        <v>S1 - 2024</v>
      </c>
      <c r="B9" s="7"/>
      <c r="C9" s="8" t="s">
        <v>1</v>
      </c>
      <c r="D9" s="31">
        <f>SUMIFS(Quotidien!G:G,Quotidien!$B:$B,$A9,Quotidien!$F:$F,$C9)</f>
        <v>27571</v>
      </c>
      <c r="E9" s="32">
        <f>SUMIFS(Quotidien!I:I,Quotidien!$B:$B,$A9,Quotidien!$F:$F,$C9)</f>
        <v>23613</v>
      </c>
      <c r="F9" s="33">
        <f>SUMIFS(Quotidien!K:K,Quotidien!$B:$B,$A9,Quotidien!$F:$F,$C9)</f>
        <v>25039</v>
      </c>
    </row>
    <row r="10" spans="1:15" x14ac:dyDescent="0.25">
      <c r="A10" s="45" t="str">
        <f t="shared" si="0"/>
        <v>S1 - 2024</v>
      </c>
      <c r="B10" s="17"/>
      <c r="C10" s="19" t="s">
        <v>14</v>
      </c>
      <c r="D10" s="111">
        <f>SUMIFS(Quotidien!G:G,Quotidien!$B:$B,$A10,Quotidien!$F:$F,$C10)</f>
        <v>44640</v>
      </c>
      <c r="E10" s="112">
        <f>SUMIFS(Quotidien!I:I,Quotidien!$B:$B,$A10,Quotidien!$F:$F,$C10)</f>
        <v>44640</v>
      </c>
      <c r="F10" s="113">
        <f>SUMIFS(Quotidien!K:K,Quotidien!$B:$B,$A10,Quotidien!$F:$F,$C10)</f>
        <v>44640</v>
      </c>
    </row>
    <row r="11" spans="1:15" x14ac:dyDescent="0.25">
      <c r="A11" s="49" t="str">
        <f t="shared" si="0"/>
        <v>S1 - 2024</v>
      </c>
      <c r="B11" s="5"/>
      <c r="C11" s="50" t="s">
        <v>16</v>
      </c>
      <c r="D11" s="51">
        <f>D4/(D10-D8-D7)</f>
        <v>6.4525859068655891E-2</v>
      </c>
      <c r="E11" s="52">
        <f>E4/(E10-E8-E7)</f>
        <v>7.3601071568785939E-2</v>
      </c>
      <c r="F11" s="53">
        <f>F4/(F10-F8-F7)</f>
        <v>3.3750059419118697E-2</v>
      </c>
    </row>
    <row r="12" spans="1:15" x14ac:dyDescent="0.25">
      <c r="A12" s="34" t="str">
        <f t="shared" si="0"/>
        <v>S1 - 2024</v>
      </c>
      <c r="B12" s="7"/>
      <c r="C12" s="35" t="s">
        <v>17</v>
      </c>
      <c r="D12" s="36">
        <f>D5/(D10-D8-D7)</f>
        <v>2.9002993108888839E-3</v>
      </c>
      <c r="E12" s="37">
        <f>E5/(E10-E8-E7)</f>
        <v>1.2771067642779613E-2</v>
      </c>
      <c r="F12" s="38">
        <f>F5/(F10-F8-F7)</f>
        <v>4.4088986072158574E-2</v>
      </c>
    </row>
    <row r="13" spans="1:15" x14ac:dyDescent="0.25">
      <c r="A13" s="34" t="str">
        <f t="shared" si="0"/>
        <v>S1 - 2024</v>
      </c>
      <c r="B13" s="7"/>
      <c r="C13" s="35" t="s">
        <v>15</v>
      </c>
      <c r="D13" s="36">
        <f>D11+D12</f>
        <v>6.7426158379544771E-2</v>
      </c>
      <c r="E13" s="37">
        <f>E11+E12</f>
        <v>8.6372139211565557E-2</v>
      </c>
      <c r="F13" s="38">
        <f>F11+F12</f>
        <v>7.7839045491277264E-2</v>
      </c>
    </row>
    <row r="14" spans="1:15" x14ac:dyDescent="0.25">
      <c r="A14" s="34" t="str">
        <f t="shared" si="0"/>
        <v>S1 - 2024</v>
      </c>
      <c r="B14" s="7"/>
      <c r="C14" s="35" t="s">
        <v>18</v>
      </c>
      <c r="D14" s="36">
        <f>D7/D10</f>
        <v>3.4520609318996413E-2</v>
      </c>
      <c r="E14" s="37">
        <f>E7/E10</f>
        <v>2.9995519713261649E-2</v>
      </c>
      <c r="F14" s="38">
        <f>F7/F10</f>
        <v>5.7482078853046598E-2</v>
      </c>
    </row>
    <row r="15" spans="1:15" x14ac:dyDescent="0.25">
      <c r="A15" s="34" t="str">
        <f t="shared" si="0"/>
        <v>S1 - 2024</v>
      </c>
      <c r="B15" s="7"/>
      <c r="C15" s="35" t="s">
        <v>27</v>
      </c>
      <c r="D15" s="36">
        <f>D8/D10</f>
        <v>0</v>
      </c>
      <c r="E15" s="37">
        <f>E8/E10</f>
        <v>0</v>
      </c>
      <c r="F15" s="38">
        <f>F8/F10</f>
        <v>0</v>
      </c>
    </row>
    <row r="16" spans="1:15" x14ac:dyDescent="0.25">
      <c r="A16" s="34" t="str">
        <f t="shared" si="0"/>
        <v>S1 - 2024</v>
      </c>
      <c r="B16" s="7"/>
      <c r="C16" s="35" t="s">
        <v>19</v>
      </c>
      <c r="D16" s="36">
        <f>1-D13</f>
        <v>0.9325738416204552</v>
      </c>
      <c r="E16" s="37">
        <f t="shared" ref="E16:F16" si="1">1-E13</f>
        <v>0.9136278607884345</v>
      </c>
      <c r="F16" s="38">
        <f t="shared" si="1"/>
        <v>0.92216095450872271</v>
      </c>
    </row>
    <row r="17" spans="1:15" x14ac:dyDescent="0.25">
      <c r="A17" s="54" t="str">
        <f t="shared" si="0"/>
        <v>S1 - 2024</v>
      </c>
      <c r="B17" s="10"/>
      <c r="C17" s="55" t="s">
        <v>20</v>
      </c>
      <c r="D17" s="56">
        <f>IF(D16&lt;'Calcul CRI'!$B$2,0,IF(AND(D16&gt;='Calcul CRI'!$A$3,D16&lt;'Calcul CRI'!$B$3),(D16-'Calcul CRI'!$A$3)*100/('Calcul CRI'!$F$3-'Calcul CRI'!$E$3)*('Calcul CRI'!$D$3-'Calcul CRI'!$C$3)+'Calcul CRI'!$C$3,IF(AND(D16&gt;='Calcul CRI'!$A$4,D16&lt;'Calcul CRI'!$B$4),(D16-'Calcul CRI'!$A$4)*100/('Calcul CRI'!$F$4-'Calcul CRI'!$E$4)*('Calcul CRI'!$D$4-'Calcul CRI'!$C$4)+'Calcul CRI'!$C$4,IF(AND(D16&gt;='Calcul CRI'!$A$5,D16&lt;'Calcul CRI'!$B$5),(D16-'Calcul CRI'!$A$5)*100/('Calcul CRI'!$F$5-'Calcul CRI'!$E$5)*('Calcul CRI'!$D$5-'Calcul CRI'!$C$5)+'Calcul CRI'!$C$5,IF(AND(D16&gt;='Calcul CRI'!$A$6,D16&lt;'Calcul CRI'!$B$6),(D16-'Calcul CRI'!$A$6)*100/('Calcul CRI'!$F$6-'Calcul CRI'!$E$6)*('Calcul CRI'!$D$6-'Calcul CRI'!$C$6)+'Calcul CRI'!$C$6,IF(AND(D16&gt;='Calcul CRI'!$A$7,D16&lt;'Calcul CRI'!$B$7),(D16-'Calcul CRI'!$A$7)*100/('Calcul CRI'!$F$7-'Calcul CRI'!$E$7)*('Calcul CRI'!$D$7-'Calcul CRI'!$C$7)+'Calcul CRI'!$C$7,25))))))</f>
        <v>13.762306936742528</v>
      </c>
      <c r="E17" s="57">
        <f>IF(E16&lt;'Calcul CRI'!$B$2,0,IF(AND(E16&gt;='Calcul CRI'!$A$3,E16&lt;'Calcul CRI'!$B$3),(E16-'Calcul CRI'!$A$3)*100/('Calcul CRI'!$F$3-'Calcul CRI'!$E$3)*('Calcul CRI'!$D$3-'Calcul CRI'!$C$3)+'Calcul CRI'!$C$3,IF(AND(E16&gt;='Calcul CRI'!$A$4,E16&lt;'Calcul CRI'!$B$4),(E16-'Calcul CRI'!$A$4)*100/('Calcul CRI'!$F$4-'Calcul CRI'!$E$4)*('Calcul CRI'!$D$4-'Calcul CRI'!$C$4)+'Calcul CRI'!$C$4,IF(AND(E16&gt;='Calcul CRI'!$A$5,E16&lt;'Calcul CRI'!$B$5),(E16-'Calcul CRI'!$A$5)*100/('Calcul CRI'!$F$5-'Calcul CRI'!$E$5)*('Calcul CRI'!$D$5-'Calcul CRI'!$C$5)+'Calcul CRI'!$C$5,IF(AND(E16&gt;='Calcul CRI'!$A$6,E16&lt;'Calcul CRI'!$B$6),(E16-'Calcul CRI'!$A$6)*100/('Calcul CRI'!$F$6-'Calcul CRI'!$E$6)*('Calcul CRI'!$D$6-'Calcul CRI'!$C$6)+'Calcul CRI'!$C$6,IF(AND(E16&gt;='Calcul CRI'!$A$7,E16&lt;'Calcul CRI'!$B$7),(E16-'Calcul CRI'!$A$7)*100/('Calcul CRI'!$F$7-'Calcul CRI'!$E$7)*('Calcul CRI'!$D$7-'Calcul CRI'!$C$7)+'Calcul CRI'!$C$7,25))))))</f>
        <v>10.604643464739079</v>
      </c>
      <c r="F17" s="58">
        <f>IF(F16&lt;'Calcul CRI'!$B$2,0,IF(AND(F16&gt;='Calcul CRI'!$A$3,F16&lt;'Calcul CRI'!$B$3),(F16-'Calcul CRI'!$A$3)*100/('Calcul CRI'!$F$3-'Calcul CRI'!$E$3)*('Calcul CRI'!$D$3-'Calcul CRI'!$C$3)+'Calcul CRI'!$C$3,IF(AND(F16&gt;='Calcul CRI'!$A$4,F16&lt;'Calcul CRI'!$B$4),(F16-'Calcul CRI'!$A$4)*100/('Calcul CRI'!$F$4-'Calcul CRI'!$E$4)*('Calcul CRI'!$D$4-'Calcul CRI'!$C$4)+'Calcul CRI'!$C$4,IF(AND(F16&gt;='Calcul CRI'!$A$5,F16&lt;'Calcul CRI'!$B$5),(F16-'Calcul CRI'!$A$5)*100/('Calcul CRI'!$F$5-'Calcul CRI'!$E$5)*('Calcul CRI'!$D$5-'Calcul CRI'!$C$5)+'Calcul CRI'!$C$5,IF(AND(F16&gt;='Calcul CRI'!$A$6,F16&lt;'Calcul CRI'!$B$6),(F16-'Calcul CRI'!$A$6)*100/('Calcul CRI'!$F$6-'Calcul CRI'!$E$6)*('Calcul CRI'!$D$6-'Calcul CRI'!$C$6)+'Calcul CRI'!$C$6,IF(AND(F16&gt;='Calcul CRI'!$A$7,F16&lt;'Calcul CRI'!$B$7),(F16-'Calcul CRI'!$A$7)*100/('Calcul CRI'!$F$7-'Calcul CRI'!$E$7)*('Calcul CRI'!$D$7-'Calcul CRI'!$C$7)+'Calcul CRI'!$C$7,25))))))</f>
        <v>12.02682575145378</v>
      </c>
    </row>
    <row r="18" spans="1:15" x14ac:dyDescent="0.25">
      <c r="A18" s="39" t="str">
        <f t="shared" si="0"/>
        <v>S1 - 2024</v>
      </c>
      <c r="B18" s="20"/>
      <c r="C18" s="115" t="s">
        <v>22</v>
      </c>
      <c r="D18" s="173">
        <f>(D4+E4+F4)/((D10-D8-D7)+(E10-E8-E7)+(F10-F8-F7))</f>
        <v>5.7505798838675529E-2</v>
      </c>
      <c r="E18" s="173"/>
      <c r="F18" s="174"/>
    </row>
    <row r="19" spans="1:15" x14ac:dyDescent="0.25">
      <c r="A19" s="40" t="str">
        <f t="shared" si="0"/>
        <v>S1 - 2024</v>
      </c>
      <c r="B19" s="7"/>
      <c r="C19" s="116" t="s">
        <v>23</v>
      </c>
      <c r="D19" s="177">
        <f>(D5+E5+F5)/((D10-D8-D7)+(E10-E8-E7)+(F10-F8-F7))</f>
        <v>1.9716051496800908E-2</v>
      </c>
      <c r="E19" s="177"/>
      <c r="F19" s="178"/>
    </row>
    <row r="20" spans="1:15" x14ac:dyDescent="0.25">
      <c r="A20" s="40" t="str">
        <f t="shared" si="0"/>
        <v>S1 - 2024</v>
      </c>
      <c r="B20" s="7"/>
      <c r="C20" s="116" t="s">
        <v>21</v>
      </c>
      <c r="D20" s="177">
        <f>D18+D19</f>
        <v>7.7221850335476433E-2</v>
      </c>
      <c r="E20" s="177"/>
      <c r="F20" s="178"/>
    </row>
    <row r="21" spans="1:15" x14ac:dyDescent="0.25">
      <c r="A21" s="40" t="str">
        <f t="shared" si="0"/>
        <v>S1 - 2024</v>
      </c>
      <c r="B21" s="7"/>
      <c r="C21" s="114" t="s">
        <v>24</v>
      </c>
      <c r="D21" s="179">
        <f>(D7+E7+F7)/(D10+E10+F10)</f>
        <v>4.0666069295101553E-2</v>
      </c>
      <c r="E21" s="179"/>
      <c r="F21" s="180"/>
    </row>
    <row r="22" spans="1:15" x14ac:dyDescent="0.25">
      <c r="A22" s="40" t="str">
        <f t="shared" si="0"/>
        <v>S1 - 2024</v>
      </c>
      <c r="B22" s="7"/>
      <c r="C22" s="117" t="s">
        <v>28</v>
      </c>
      <c r="D22" s="181">
        <f>(D8+E8+F8)/(D10+E10+F10)</f>
        <v>0</v>
      </c>
      <c r="E22" s="181"/>
      <c r="F22" s="182"/>
      <c r="G22" s="3"/>
    </row>
    <row r="23" spans="1:15" x14ac:dyDescent="0.25">
      <c r="A23" s="40" t="str">
        <f t="shared" si="0"/>
        <v>S1 - 2024</v>
      </c>
      <c r="B23" s="7"/>
      <c r="C23" s="41" t="s">
        <v>25</v>
      </c>
      <c r="D23" s="183">
        <f>1-(D13+E13+F13)/3</f>
        <v>0.92278755230587084</v>
      </c>
      <c r="E23" s="183"/>
      <c r="F23" s="184"/>
    </row>
    <row r="24" spans="1:15" ht="15.75" thickBot="1" x14ac:dyDescent="0.3">
      <c r="A24" s="42" t="str">
        <f t="shared" si="0"/>
        <v>S1 - 2024</v>
      </c>
      <c r="B24" s="43"/>
      <c r="C24" s="44" t="s">
        <v>26</v>
      </c>
      <c r="D24" s="175">
        <f>IF(D23&lt;'Calcul CRI'!$B$2,0,IF(AND(D23&gt;='Calcul CRI'!$A$3,D23&lt;'Calcul CRI'!$B$3),(D23-'Calcul CRI'!$A$3)*100/('Calcul CRI'!$F$3-'Calcul CRI'!$E$3)*('Calcul CRI'!$D$3-'Calcul CRI'!$C$3)+'Calcul CRI'!$C$3,IF(AND(D23&gt;='Calcul CRI'!$A$4,D23&lt;'Calcul CRI'!$B$4),(D23-'Calcul CRI'!$A$4)*100/('Calcul CRI'!$F$4-'Calcul CRI'!$E$4)*('Calcul CRI'!$D$4-'Calcul CRI'!$C$4)+'Calcul CRI'!$C$4,IF(AND(D23&gt;='Calcul CRI'!$A$5,D23&lt;'Calcul CRI'!$B$5),(D23-'Calcul CRI'!$A$5)*100/('Calcul CRI'!$F$5-'Calcul CRI'!$E$5)*('Calcul CRI'!$D$5-'Calcul CRI'!$C$5)+'Calcul CRI'!$C$5,IF(AND(D23&gt;='Calcul CRI'!$A$6,D23&lt;'Calcul CRI'!$B$6),(D23-'Calcul CRI'!$A$6)*100/('Calcul CRI'!$F$6-'Calcul CRI'!$E$6)*('Calcul CRI'!$D$6-'Calcul CRI'!$C$6)+'Calcul CRI'!$C$6,IF(AND(D23&gt;='Calcul CRI'!$A$7,D23&lt;'Calcul CRI'!$B$7),(D23-'Calcul CRI'!$A$7)*100/('Calcul CRI'!$F$7-'Calcul CRI'!$E$7)*('Calcul CRI'!$D$7-'Calcul CRI'!$C$7)+'Calcul CRI'!$C$7,25))))))</f>
        <v>12.131258717645135</v>
      </c>
      <c r="E24" s="175"/>
      <c r="F24" s="176"/>
    </row>
    <row r="25" spans="1:15" ht="15.75" x14ac:dyDescent="0.25">
      <c r="A25" s="24" t="str">
        <f>"S"&amp;WEEKNUM(B25+6,13)&amp;" - "&amp;YEAR(B25+6)</f>
        <v>S2 - 2024</v>
      </c>
      <c r="B25" s="25">
        <f>B2+7</f>
        <v>45294</v>
      </c>
      <c r="C25" s="26" t="s">
        <v>2</v>
      </c>
      <c r="D25" s="27">
        <f>SUMIFS(Quotidien!G:G,Quotidien!$B:$B,$A25,Quotidien!$F:$F,$C25)</f>
        <v>0</v>
      </c>
      <c r="E25" s="28">
        <f>SUMIFS(Quotidien!I:I,Quotidien!$B:$B,$A25,Quotidien!$F:$F,$C25)</f>
        <v>0</v>
      </c>
      <c r="F25" s="29">
        <f>SUMIFS(Quotidien!K:K,Quotidien!$B:$B,$A25,Quotidien!$F:$F,$C25)</f>
        <v>0</v>
      </c>
      <c r="G25" t="str">
        <f>"Du "&amp;DAY($B25)&amp;"/"&amp;MONTH($B25)&amp;" Au "&amp;DAY($B25+6)&amp;"/"&amp;MONTH($B25+6)&amp;" Inclus"</f>
        <v>Du 3/1 Au 9/1 Inclus</v>
      </c>
      <c r="I25" s="170" t="str">
        <f>"Résultats fiabilité CC "&amp;A25</f>
        <v>Résultats fiabilité CC S2 - 2024</v>
      </c>
      <c r="J25" s="171"/>
      <c r="K25" s="171"/>
      <c r="L25" s="171"/>
      <c r="M25" s="171"/>
      <c r="N25" s="171"/>
      <c r="O25" s="172"/>
    </row>
    <row r="26" spans="1:15" x14ac:dyDescent="0.25">
      <c r="A26" s="30" t="str">
        <f t="shared" si="0"/>
        <v>S2 - 2024</v>
      </c>
      <c r="B26" s="18"/>
      <c r="C26" s="19" t="s">
        <v>3</v>
      </c>
      <c r="D26" s="46">
        <f>SUMIFS(Quotidien!G:G,Quotidien!$B:$B,$A26,Quotidien!$F:$F,$C26)</f>
        <v>0</v>
      </c>
      <c r="E26" s="47">
        <f>SUMIFS(Quotidien!I:I,Quotidien!$B:$B,$A26,Quotidien!$F:$F,$C26)</f>
        <v>0</v>
      </c>
      <c r="F26" s="48">
        <f>SUMIFS(Quotidien!K:K,Quotidien!$B:$B,$A26,Quotidien!$F:$F,$C26)</f>
        <v>0</v>
      </c>
      <c r="I26" s="90" t="s">
        <v>31</v>
      </c>
      <c r="J26" s="91" t="s">
        <v>32</v>
      </c>
      <c r="K26" s="91" t="s">
        <v>33</v>
      </c>
      <c r="L26" s="92" t="s">
        <v>34</v>
      </c>
      <c r="M26" s="101" t="s">
        <v>35</v>
      </c>
      <c r="N26" s="102" t="s">
        <v>36</v>
      </c>
      <c r="O26" s="103" t="s">
        <v>37</v>
      </c>
    </row>
    <row r="27" spans="1:15" x14ac:dyDescent="0.25">
      <c r="A27" s="30" t="str">
        <f t="shared" si="0"/>
        <v>S2 - 2024</v>
      </c>
      <c r="B27" s="22"/>
      <c r="C27" s="128" t="s">
        <v>7</v>
      </c>
      <c r="D27" s="122">
        <f>SUMIFS(Quotidien!G:G,Quotidien!$B:$B,$A27,Quotidien!$F:$F,$C27)</f>
        <v>0</v>
      </c>
      <c r="E27" s="123">
        <f>SUMIFS(Quotidien!I:I,Quotidien!$B:$B,$A27,Quotidien!$F:$F,$C27)</f>
        <v>0</v>
      </c>
      <c r="F27" s="124">
        <f>SUMIFS(Quotidien!K:K,Quotidien!$B:$B,$A27,Quotidien!$F:$F,$C27)</f>
        <v>0</v>
      </c>
      <c r="I27" s="93" t="s">
        <v>0</v>
      </c>
      <c r="J27" s="68" t="e">
        <f>D39</f>
        <v>#DIV/0!</v>
      </c>
      <c r="K27" s="69" t="e">
        <f>D40</f>
        <v>#DIV/0!</v>
      </c>
      <c r="L27" s="94"/>
      <c r="M27" s="104"/>
      <c r="N27" s="66"/>
      <c r="O27" s="105"/>
    </row>
    <row r="28" spans="1:15" x14ac:dyDescent="0.25">
      <c r="A28" s="30" t="str">
        <f t="shared" si="0"/>
        <v>S2 - 2024</v>
      </c>
      <c r="B28" s="23"/>
      <c r="C28" s="129" t="s">
        <v>8</v>
      </c>
      <c r="D28" s="125">
        <f>SUMIFS(Quotidien!G:G,Quotidien!$B:$B,$A28,Quotidien!$F:$F,$C28)</f>
        <v>0</v>
      </c>
      <c r="E28" s="126">
        <f>SUMIFS(Quotidien!I:I,Quotidien!$B:$B,$A28,Quotidien!$F:$F,$C28)</f>
        <v>0</v>
      </c>
      <c r="F28" s="127">
        <f>SUMIFS(Quotidien!K:K,Quotidien!$B:$B,$A28,Quotidien!$F:$F,$C28)</f>
        <v>0</v>
      </c>
      <c r="I28" s="95" t="s">
        <v>12</v>
      </c>
      <c r="J28" s="70" t="e">
        <f>E39</f>
        <v>#DIV/0!</v>
      </c>
      <c r="K28" s="71" t="e">
        <f>E40</f>
        <v>#DIV/0!</v>
      </c>
      <c r="L28" s="96"/>
      <c r="M28" s="106"/>
      <c r="N28" s="67"/>
      <c r="O28" s="107"/>
    </row>
    <row r="29" spans="1:15" x14ac:dyDescent="0.25">
      <c r="A29" s="30" t="str">
        <f t="shared" si="0"/>
        <v>S2 - 2024</v>
      </c>
      <c r="B29" s="20"/>
      <c r="C29" s="21" t="s">
        <v>4</v>
      </c>
      <c r="D29" s="59">
        <f>SUMIFS(Quotidien!G:G,Quotidien!$B:$B,$A29,Quotidien!$F:$F,$C29)</f>
        <v>0</v>
      </c>
      <c r="E29" s="60">
        <f>SUMIFS(Quotidien!I:I,Quotidien!$B:$B,$A29,Quotidien!$F:$F,$C29)</f>
        <v>0</v>
      </c>
      <c r="F29" s="61">
        <f>SUMIFS(Quotidien!K:K,Quotidien!$B:$B,$A29,Quotidien!$F:$F,$C29)</f>
        <v>0</v>
      </c>
      <c r="I29" s="93" t="s">
        <v>13</v>
      </c>
      <c r="J29" s="68" t="e">
        <f>F39</f>
        <v>#DIV/0!</v>
      </c>
      <c r="K29" s="69" t="e">
        <f>F40</f>
        <v>#DIV/0!</v>
      </c>
      <c r="L29" s="94"/>
      <c r="M29" s="104"/>
      <c r="N29" s="66"/>
      <c r="O29" s="105"/>
    </row>
    <row r="30" spans="1:15" x14ac:dyDescent="0.25">
      <c r="A30" s="30" t="str">
        <f t="shared" si="0"/>
        <v>S2 - 2024</v>
      </c>
      <c r="B30" s="7"/>
      <c r="C30" s="8" t="s">
        <v>5</v>
      </c>
      <c r="D30" s="31">
        <f>SUMIFS(Quotidien!G:G,Quotidien!$B:$B,$A30,Quotidien!$F:$F,$C30)</f>
        <v>0</v>
      </c>
      <c r="E30" s="32">
        <f>SUMIFS(Quotidien!I:I,Quotidien!$B:$B,$A30,Quotidien!$F:$F,$C30)</f>
        <v>0</v>
      </c>
      <c r="F30" s="33">
        <f>SUMIFS(Quotidien!K:K,Quotidien!$B:$B,$A30,Quotidien!$F:$F,$C30)</f>
        <v>0</v>
      </c>
      <c r="I30" s="97" t="s">
        <v>38</v>
      </c>
      <c r="J30" s="98" t="e">
        <f>D46</f>
        <v>#DIV/0!</v>
      </c>
      <c r="K30" s="99" t="e">
        <f>D47</f>
        <v>#DIV/0!</v>
      </c>
      <c r="L30" s="100"/>
      <c r="M30" s="108"/>
      <c r="N30" s="109"/>
      <c r="O30" s="110"/>
    </row>
    <row r="31" spans="1:15" x14ac:dyDescent="0.25">
      <c r="A31" s="30" t="str">
        <f t="shared" si="0"/>
        <v>S2 - 2024</v>
      </c>
      <c r="B31" s="7"/>
      <c r="C31" s="8" t="s">
        <v>6</v>
      </c>
      <c r="D31" s="31">
        <f>SUMIFS(Quotidien!G:G,Quotidien!$B:$B,$A31,Quotidien!$F:$F,$C31)</f>
        <v>0</v>
      </c>
      <c r="E31" s="32">
        <f>SUMIFS(Quotidien!I:I,Quotidien!$B:$B,$A31,Quotidien!$F:$F,$C31)</f>
        <v>0</v>
      </c>
      <c r="F31" s="33">
        <f>SUMIFS(Quotidien!K:K,Quotidien!$B:$B,$A31,Quotidien!$F:$F,$C31)</f>
        <v>0</v>
      </c>
    </row>
    <row r="32" spans="1:15" x14ac:dyDescent="0.25">
      <c r="A32" s="30" t="str">
        <f t="shared" si="0"/>
        <v>S2 - 2024</v>
      </c>
      <c r="B32" s="7"/>
      <c r="C32" s="8" t="s">
        <v>1</v>
      </c>
      <c r="D32" s="31">
        <f>SUMIFS(Quotidien!G:G,Quotidien!$B:$B,$A32,Quotidien!$F:$F,$C32)</f>
        <v>0</v>
      </c>
      <c r="E32" s="32">
        <f>SUMIFS(Quotidien!I:I,Quotidien!$B:$B,$A32,Quotidien!$F:$F,$C32)</f>
        <v>0</v>
      </c>
      <c r="F32" s="33">
        <f>SUMIFS(Quotidien!K:K,Quotidien!$B:$B,$A32,Quotidien!$F:$F,$C32)</f>
        <v>0</v>
      </c>
    </row>
    <row r="33" spans="1:15" x14ac:dyDescent="0.25">
      <c r="A33" s="45" t="str">
        <f t="shared" si="0"/>
        <v>S2 - 2024</v>
      </c>
      <c r="B33" s="17"/>
      <c r="C33" s="19" t="s">
        <v>14</v>
      </c>
      <c r="D33" s="111">
        <f>SUMIFS(Quotidien!G:G,Quotidien!$B:$B,$A33,Quotidien!$F:$F,$C33)</f>
        <v>0</v>
      </c>
      <c r="E33" s="112">
        <f>SUMIFS(Quotidien!I:I,Quotidien!$B:$B,$A33,Quotidien!$F:$F,$C33)</f>
        <v>0</v>
      </c>
      <c r="F33" s="113">
        <f>SUMIFS(Quotidien!K:K,Quotidien!$B:$B,$A33,Quotidien!$F:$F,$C33)</f>
        <v>0</v>
      </c>
    </row>
    <row r="34" spans="1:15" x14ac:dyDescent="0.25">
      <c r="A34" s="49" t="str">
        <f t="shared" si="0"/>
        <v>S2 - 2024</v>
      </c>
      <c r="B34" s="5"/>
      <c r="C34" s="50" t="s">
        <v>16</v>
      </c>
      <c r="D34" s="51" t="e">
        <f>D27/(D33-D31-D30)</f>
        <v>#DIV/0!</v>
      </c>
      <c r="E34" s="52" t="e">
        <f>E27/(E33-E31-E30)</f>
        <v>#DIV/0!</v>
      </c>
      <c r="F34" s="53" t="e">
        <f>F27/(F33-F31-F30)</f>
        <v>#DIV/0!</v>
      </c>
    </row>
    <row r="35" spans="1:15" x14ac:dyDescent="0.25">
      <c r="A35" s="34" t="str">
        <f t="shared" si="0"/>
        <v>S2 - 2024</v>
      </c>
      <c r="B35" s="7"/>
      <c r="C35" s="35" t="s">
        <v>17</v>
      </c>
      <c r="D35" s="36" t="e">
        <f>D28/(D33-D31-D30)</f>
        <v>#DIV/0!</v>
      </c>
      <c r="E35" s="37" t="e">
        <f>E28/(E33-E31-E30)</f>
        <v>#DIV/0!</v>
      </c>
      <c r="F35" s="38" t="e">
        <f>F28/(F33-F31-F30)</f>
        <v>#DIV/0!</v>
      </c>
    </row>
    <row r="36" spans="1:15" x14ac:dyDescent="0.25">
      <c r="A36" s="34" t="str">
        <f t="shared" si="0"/>
        <v>S2 - 2024</v>
      </c>
      <c r="B36" s="7"/>
      <c r="C36" s="35" t="s">
        <v>15</v>
      </c>
      <c r="D36" s="36" t="e">
        <f>D34+D35</f>
        <v>#DIV/0!</v>
      </c>
      <c r="E36" s="37" t="e">
        <f>E34+E35</f>
        <v>#DIV/0!</v>
      </c>
      <c r="F36" s="38" t="e">
        <f>F34+F35</f>
        <v>#DIV/0!</v>
      </c>
    </row>
    <row r="37" spans="1:15" x14ac:dyDescent="0.25">
      <c r="A37" s="34" t="str">
        <f t="shared" si="0"/>
        <v>S2 - 2024</v>
      </c>
      <c r="B37" s="7"/>
      <c r="C37" s="35" t="s">
        <v>18</v>
      </c>
      <c r="D37" s="36" t="e">
        <f>D30/D33</f>
        <v>#DIV/0!</v>
      </c>
      <c r="E37" s="37" t="e">
        <f>E30/E33</f>
        <v>#DIV/0!</v>
      </c>
      <c r="F37" s="38" t="e">
        <f>F30/F33</f>
        <v>#DIV/0!</v>
      </c>
    </row>
    <row r="38" spans="1:15" x14ac:dyDescent="0.25">
      <c r="A38" s="34" t="str">
        <f t="shared" si="0"/>
        <v>S2 - 2024</v>
      </c>
      <c r="B38" s="7"/>
      <c r="C38" s="35" t="s">
        <v>27</v>
      </c>
      <c r="D38" s="36" t="e">
        <f>D31/D33</f>
        <v>#DIV/0!</v>
      </c>
      <c r="E38" s="37" t="e">
        <f>E31/E33</f>
        <v>#DIV/0!</v>
      </c>
      <c r="F38" s="38" t="e">
        <f>F31/F33</f>
        <v>#DIV/0!</v>
      </c>
    </row>
    <row r="39" spans="1:15" x14ac:dyDescent="0.25">
      <c r="A39" s="34" t="str">
        <f t="shared" si="0"/>
        <v>S2 - 2024</v>
      </c>
      <c r="B39" s="7"/>
      <c r="C39" s="35" t="s">
        <v>19</v>
      </c>
      <c r="D39" s="36" t="e">
        <f>1-D36</f>
        <v>#DIV/0!</v>
      </c>
      <c r="E39" s="37" t="e">
        <f t="shared" ref="E39:F39" si="2">1-E36</f>
        <v>#DIV/0!</v>
      </c>
      <c r="F39" s="38" t="e">
        <f t="shared" si="2"/>
        <v>#DIV/0!</v>
      </c>
    </row>
    <row r="40" spans="1:15" x14ac:dyDescent="0.25">
      <c r="A40" s="54" t="str">
        <f t="shared" si="0"/>
        <v>S2 - 2024</v>
      </c>
      <c r="B40" s="10"/>
      <c r="C40" s="55" t="s">
        <v>20</v>
      </c>
      <c r="D40" s="56" t="e">
        <f>IF(D39&lt;'Calcul CRI'!$B$2,0,IF(AND(D39&gt;='Calcul CRI'!$A$3,D39&lt;'Calcul CRI'!$B$3),(D39-'Calcul CRI'!$A$3)*100/('Calcul CRI'!$F$3-'Calcul CRI'!$E$3)*('Calcul CRI'!$D$3-'Calcul CRI'!$C$3)+'Calcul CRI'!$C$3,IF(AND(D39&gt;='Calcul CRI'!$A$4,D39&lt;'Calcul CRI'!$B$4),(D39-'Calcul CRI'!$A$4)*100/('Calcul CRI'!$F$4-'Calcul CRI'!$E$4)*('Calcul CRI'!$D$4-'Calcul CRI'!$C$4)+'Calcul CRI'!$C$4,IF(AND(D39&gt;='Calcul CRI'!$A$5,D39&lt;'Calcul CRI'!$B$5),(D39-'Calcul CRI'!$A$5)*100/('Calcul CRI'!$F$5-'Calcul CRI'!$E$5)*('Calcul CRI'!$D$5-'Calcul CRI'!$C$5)+'Calcul CRI'!$C$5,IF(AND(D39&gt;='Calcul CRI'!$A$6,D39&lt;'Calcul CRI'!$B$6),(D39-'Calcul CRI'!$A$6)*100/('Calcul CRI'!$F$6-'Calcul CRI'!$E$6)*('Calcul CRI'!$D$6-'Calcul CRI'!$C$6)+'Calcul CRI'!$C$6,IF(AND(D39&gt;='Calcul CRI'!$A$7,D39&lt;'Calcul CRI'!$B$7),(D39-'Calcul CRI'!$A$7)*100/('Calcul CRI'!$F$7-'Calcul CRI'!$E$7)*('Calcul CRI'!$D$7-'Calcul CRI'!$C$7)+'Calcul CRI'!$C$7,25))))))</f>
        <v>#DIV/0!</v>
      </c>
      <c r="E40" s="57" t="e">
        <f>IF(E39&lt;'Calcul CRI'!$B$2,0,IF(AND(E39&gt;='Calcul CRI'!$A$3,E39&lt;'Calcul CRI'!$B$3),(E39-'Calcul CRI'!$A$3)*100/('Calcul CRI'!$F$3-'Calcul CRI'!$E$3)*('Calcul CRI'!$D$3-'Calcul CRI'!$C$3)+'Calcul CRI'!$C$3,IF(AND(E39&gt;='Calcul CRI'!$A$4,E39&lt;'Calcul CRI'!$B$4),(E39-'Calcul CRI'!$A$4)*100/('Calcul CRI'!$F$4-'Calcul CRI'!$E$4)*('Calcul CRI'!$D$4-'Calcul CRI'!$C$4)+'Calcul CRI'!$C$4,IF(AND(E39&gt;='Calcul CRI'!$A$5,E39&lt;'Calcul CRI'!$B$5),(E39-'Calcul CRI'!$A$5)*100/('Calcul CRI'!$F$5-'Calcul CRI'!$E$5)*('Calcul CRI'!$D$5-'Calcul CRI'!$C$5)+'Calcul CRI'!$C$5,IF(AND(E39&gt;='Calcul CRI'!$A$6,E39&lt;'Calcul CRI'!$B$6),(E39-'Calcul CRI'!$A$6)*100/('Calcul CRI'!$F$6-'Calcul CRI'!$E$6)*('Calcul CRI'!$D$6-'Calcul CRI'!$C$6)+'Calcul CRI'!$C$6,IF(AND(E39&gt;='Calcul CRI'!$A$7,E39&lt;'Calcul CRI'!$B$7),(E39-'Calcul CRI'!$A$7)*100/('Calcul CRI'!$F$7-'Calcul CRI'!$E$7)*('Calcul CRI'!$D$7-'Calcul CRI'!$C$7)+'Calcul CRI'!$C$7,25))))))</f>
        <v>#DIV/0!</v>
      </c>
      <c r="F40" s="58" t="e">
        <f>IF(F39&lt;'Calcul CRI'!$B$2,0,IF(AND(F39&gt;='Calcul CRI'!$A$3,F39&lt;'Calcul CRI'!$B$3),(F39-'Calcul CRI'!$A$3)*100/('Calcul CRI'!$F$3-'Calcul CRI'!$E$3)*('Calcul CRI'!$D$3-'Calcul CRI'!$C$3)+'Calcul CRI'!$C$3,IF(AND(F39&gt;='Calcul CRI'!$A$4,F39&lt;'Calcul CRI'!$B$4),(F39-'Calcul CRI'!$A$4)*100/('Calcul CRI'!$F$4-'Calcul CRI'!$E$4)*('Calcul CRI'!$D$4-'Calcul CRI'!$C$4)+'Calcul CRI'!$C$4,IF(AND(F39&gt;='Calcul CRI'!$A$5,F39&lt;'Calcul CRI'!$B$5),(F39-'Calcul CRI'!$A$5)*100/('Calcul CRI'!$F$5-'Calcul CRI'!$E$5)*('Calcul CRI'!$D$5-'Calcul CRI'!$C$5)+'Calcul CRI'!$C$5,IF(AND(F39&gt;='Calcul CRI'!$A$6,F39&lt;'Calcul CRI'!$B$6),(F39-'Calcul CRI'!$A$6)*100/('Calcul CRI'!$F$6-'Calcul CRI'!$E$6)*('Calcul CRI'!$D$6-'Calcul CRI'!$C$6)+'Calcul CRI'!$C$6,IF(AND(F39&gt;='Calcul CRI'!$A$7,F39&lt;'Calcul CRI'!$B$7),(F39-'Calcul CRI'!$A$7)*100/('Calcul CRI'!$F$7-'Calcul CRI'!$E$7)*('Calcul CRI'!$D$7-'Calcul CRI'!$C$7)+'Calcul CRI'!$C$7,25))))))</f>
        <v>#DIV/0!</v>
      </c>
    </row>
    <row r="41" spans="1:15" x14ac:dyDescent="0.25">
      <c r="A41" s="39" t="str">
        <f t="shared" si="0"/>
        <v>S2 - 2024</v>
      </c>
      <c r="B41" s="20"/>
      <c r="C41" s="115" t="s">
        <v>22</v>
      </c>
      <c r="D41" s="173" t="e">
        <f>(D27+E27+F27)/((D33-D31-D30)+(E33-E31-E30)+(F33-F31-F30))</f>
        <v>#DIV/0!</v>
      </c>
      <c r="E41" s="173"/>
      <c r="F41" s="174"/>
    </row>
    <row r="42" spans="1:15" x14ac:dyDescent="0.25">
      <c r="A42" s="40" t="str">
        <f t="shared" si="0"/>
        <v>S2 - 2024</v>
      </c>
      <c r="B42" s="7"/>
      <c r="C42" s="116" t="s">
        <v>23</v>
      </c>
      <c r="D42" s="177" t="e">
        <f>(D28+E28+F28)/((D33-D31-D30)+(E33-E31-E30)+(F33-F31-F30))</f>
        <v>#DIV/0!</v>
      </c>
      <c r="E42" s="177"/>
      <c r="F42" s="178"/>
    </row>
    <row r="43" spans="1:15" x14ac:dyDescent="0.25">
      <c r="A43" s="40" t="str">
        <f t="shared" si="0"/>
        <v>S2 - 2024</v>
      </c>
      <c r="B43" s="7"/>
      <c r="C43" s="116" t="s">
        <v>21</v>
      </c>
      <c r="D43" s="177" t="e">
        <f>D41+D42</f>
        <v>#DIV/0!</v>
      </c>
      <c r="E43" s="177"/>
      <c r="F43" s="178"/>
    </row>
    <row r="44" spans="1:15" x14ac:dyDescent="0.25">
      <c r="A44" s="40" t="str">
        <f t="shared" si="0"/>
        <v>S2 - 2024</v>
      </c>
      <c r="B44" s="7"/>
      <c r="C44" s="114" t="s">
        <v>24</v>
      </c>
      <c r="D44" s="179" t="e">
        <f>(D30+E30+F30)/(D33+E33+F33)</f>
        <v>#DIV/0!</v>
      </c>
      <c r="E44" s="179"/>
      <c r="F44" s="180"/>
    </row>
    <row r="45" spans="1:15" x14ac:dyDescent="0.25">
      <c r="A45" s="40" t="str">
        <f t="shared" si="0"/>
        <v>S2 - 2024</v>
      </c>
      <c r="B45" s="7"/>
      <c r="C45" s="117" t="s">
        <v>28</v>
      </c>
      <c r="D45" s="181" t="e">
        <f>(D31+E31+F31)/(D33+E33+F33)</f>
        <v>#DIV/0!</v>
      </c>
      <c r="E45" s="181"/>
      <c r="F45" s="182"/>
      <c r="G45" s="3"/>
    </row>
    <row r="46" spans="1:15" x14ac:dyDescent="0.25">
      <c r="A46" s="40" t="str">
        <f t="shared" si="0"/>
        <v>S2 - 2024</v>
      </c>
      <c r="B46" s="7"/>
      <c r="C46" s="41" t="s">
        <v>25</v>
      </c>
      <c r="D46" s="183" t="e">
        <f>1-(D36+E36+F36)/3</f>
        <v>#DIV/0!</v>
      </c>
      <c r="E46" s="183"/>
      <c r="F46" s="184"/>
    </row>
    <row r="47" spans="1:15" ht="15.75" thickBot="1" x14ac:dyDescent="0.3">
      <c r="A47" s="42" t="str">
        <f t="shared" si="0"/>
        <v>S2 - 2024</v>
      </c>
      <c r="B47" s="43"/>
      <c r="C47" s="44" t="s">
        <v>26</v>
      </c>
      <c r="D47" s="175" t="e">
        <f>IF(D46&lt;'Calcul CRI'!$B$2,0,IF(AND(D46&gt;='Calcul CRI'!$A$3,D46&lt;'Calcul CRI'!$B$3),(D46-'Calcul CRI'!$A$3)*100/('Calcul CRI'!$F$3-'Calcul CRI'!$E$3)*('Calcul CRI'!$D$3-'Calcul CRI'!$C$3)+'Calcul CRI'!$C$3,IF(AND(D46&gt;='Calcul CRI'!$A$4,D46&lt;'Calcul CRI'!$B$4),(D46-'Calcul CRI'!$A$4)*100/('Calcul CRI'!$F$4-'Calcul CRI'!$E$4)*('Calcul CRI'!$D$4-'Calcul CRI'!$C$4)+'Calcul CRI'!$C$4,IF(AND(D46&gt;='Calcul CRI'!$A$5,D46&lt;'Calcul CRI'!$B$5),(D46-'Calcul CRI'!$A$5)*100/('Calcul CRI'!$F$5-'Calcul CRI'!$E$5)*('Calcul CRI'!$D$5-'Calcul CRI'!$C$5)+'Calcul CRI'!$C$5,IF(AND(D46&gt;='Calcul CRI'!$A$6,D46&lt;'Calcul CRI'!$B$6),(D46-'Calcul CRI'!$A$6)*100/('Calcul CRI'!$F$6-'Calcul CRI'!$E$6)*('Calcul CRI'!$D$6-'Calcul CRI'!$C$6)+'Calcul CRI'!$C$6,IF(AND(D46&gt;='Calcul CRI'!$A$7,D46&lt;'Calcul CRI'!$B$7),(D46-'Calcul CRI'!$A$7)*100/('Calcul CRI'!$F$7-'Calcul CRI'!$E$7)*('Calcul CRI'!$D$7-'Calcul CRI'!$C$7)+'Calcul CRI'!$C$7,25))))))</f>
        <v>#DIV/0!</v>
      </c>
      <c r="E47" s="175"/>
      <c r="F47" s="176"/>
    </row>
    <row r="48" spans="1:15" ht="15.75" x14ac:dyDescent="0.25">
      <c r="A48" s="24" t="str">
        <f>"S"&amp;WEEKNUM(B48+6,13)&amp;" - "&amp;YEAR(B48+6)</f>
        <v>S3 - 2024</v>
      </c>
      <c r="B48" s="25">
        <f>B25+7</f>
        <v>45301</v>
      </c>
      <c r="C48" s="26" t="s">
        <v>2</v>
      </c>
      <c r="D48" s="27">
        <f>SUMIFS(Quotidien!G:G,Quotidien!$B:$B,$A48,Quotidien!$F:$F,$C48)</f>
        <v>0</v>
      </c>
      <c r="E48" s="28">
        <f>SUMIFS(Quotidien!I:I,Quotidien!$B:$B,$A48,Quotidien!$F:$F,$C48)</f>
        <v>0</v>
      </c>
      <c r="F48" s="29">
        <f>SUMIFS(Quotidien!K:K,Quotidien!$B:$B,$A48,Quotidien!$F:$F,$C48)</f>
        <v>0</v>
      </c>
      <c r="G48" t="str">
        <f>"Du "&amp;DAY($B48)&amp;"/"&amp;MONTH($B48)&amp;" Au "&amp;DAY($B48+6)&amp;"/"&amp;MONTH($B48+6)&amp;" Inclus"</f>
        <v>Du 10/1 Au 16/1 Inclus</v>
      </c>
      <c r="I48" s="170" t="str">
        <f>"Résultats fiabilité CC "&amp;A48</f>
        <v>Résultats fiabilité CC S3 - 2024</v>
      </c>
      <c r="J48" s="171"/>
      <c r="K48" s="171"/>
      <c r="L48" s="171"/>
      <c r="M48" s="171"/>
      <c r="N48" s="171"/>
      <c r="O48" s="172"/>
    </row>
    <row r="49" spans="1:15" x14ac:dyDescent="0.25">
      <c r="A49" s="30" t="str">
        <f t="shared" si="0"/>
        <v>S3 - 2024</v>
      </c>
      <c r="B49" s="18"/>
      <c r="C49" s="19" t="s">
        <v>3</v>
      </c>
      <c r="D49" s="46">
        <f>SUMIFS(Quotidien!G:G,Quotidien!$B:$B,$A49,Quotidien!$F:$F,$C49)</f>
        <v>0</v>
      </c>
      <c r="E49" s="47">
        <f>SUMIFS(Quotidien!I:I,Quotidien!$B:$B,$A49,Quotidien!$F:$F,$C49)</f>
        <v>0</v>
      </c>
      <c r="F49" s="48">
        <f>SUMIFS(Quotidien!K:K,Quotidien!$B:$B,$A49,Quotidien!$F:$F,$C49)</f>
        <v>0</v>
      </c>
      <c r="I49" s="90" t="s">
        <v>31</v>
      </c>
      <c r="J49" s="91" t="s">
        <v>32</v>
      </c>
      <c r="K49" s="91" t="s">
        <v>33</v>
      </c>
      <c r="L49" s="92" t="s">
        <v>34</v>
      </c>
      <c r="M49" s="101" t="s">
        <v>35</v>
      </c>
      <c r="N49" s="102" t="s">
        <v>36</v>
      </c>
      <c r="O49" s="103" t="s">
        <v>37</v>
      </c>
    </row>
    <row r="50" spans="1:15" x14ac:dyDescent="0.25">
      <c r="A50" s="30" t="str">
        <f t="shared" si="0"/>
        <v>S3 - 2024</v>
      </c>
      <c r="B50" s="22"/>
      <c r="C50" s="128" t="s">
        <v>7</v>
      </c>
      <c r="D50" s="122">
        <f>SUMIFS(Quotidien!G:G,Quotidien!$B:$B,$A50,Quotidien!$F:$F,$C50)</f>
        <v>0</v>
      </c>
      <c r="E50" s="123">
        <f>SUMIFS(Quotidien!I:I,Quotidien!$B:$B,$A50,Quotidien!$F:$F,$C50)</f>
        <v>0</v>
      </c>
      <c r="F50" s="124">
        <f>SUMIFS(Quotidien!K:K,Quotidien!$B:$B,$A50,Quotidien!$F:$F,$C50)</f>
        <v>0</v>
      </c>
      <c r="I50" s="93" t="s">
        <v>0</v>
      </c>
      <c r="J50" s="68" t="e">
        <f>D62</f>
        <v>#DIV/0!</v>
      </c>
      <c r="K50" s="69" t="e">
        <f>D63</f>
        <v>#DIV/0!</v>
      </c>
      <c r="L50" s="94"/>
      <c r="M50" s="104"/>
      <c r="N50" s="66"/>
      <c r="O50" s="105"/>
    </row>
    <row r="51" spans="1:15" x14ac:dyDescent="0.25">
      <c r="A51" s="30" t="str">
        <f t="shared" si="0"/>
        <v>S3 - 2024</v>
      </c>
      <c r="B51" s="23"/>
      <c r="C51" s="129" t="s">
        <v>8</v>
      </c>
      <c r="D51" s="125">
        <f>SUMIFS(Quotidien!G:G,Quotidien!$B:$B,$A51,Quotidien!$F:$F,$C51)</f>
        <v>0</v>
      </c>
      <c r="E51" s="126">
        <f>SUMIFS(Quotidien!I:I,Quotidien!$B:$B,$A51,Quotidien!$F:$F,$C51)</f>
        <v>0</v>
      </c>
      <c r="F51" s="127">
        <f>SUMIFS(Quotidien!K:K,Quotidien!$B:$B,$A51,Quotidien!$F:$F,$C51)</f>
        <v>0</v>
      </c>
      <c r="I51" s="95" t="s">
        <v>12</v>
      </c>
      <c r="J51" s="70" t="e">
        <f>E62</f>
        <v>#DIV/0!</v>
      </c>
      <c r="K51" s="71" t="e">
        <f>E63</f>
        <v>#DIV/0!</v>
      </c>
      <c r="L51" s="96"/>
      <c r="M51" s="106"/>
      <c r="N51" s="67"/>
      <c r="O51" s="107"/>
    </row>
    <row r="52" spans="1:15" x14ac:dyDescent="0.25">
      <c r="A52" s="30" t="str">
        <f t="shared" si="0"/>
        <v>S3 - 2024</v>
      </c>
      <c r="B52" s="20"/>
      <c r="C52" s="21" t="s">
        <v>4</v>
      </c>
      <c r="D52" s="59">
        <f>SUMIFS(Quotidien!G:G,Quotidien!$B:$B,$A52,Quotidien!$F:$F,$C52)</f>
        <v>0</v>
      </c>
      <c r="E52" s="60">
        <f>SUMIFS(Quotidien!I:I,Quotidien!$B:$B,$A52,Quotidien!$F:$F,$C52)</f>
        <v>0</v>
      </c>
      <c r="F52" s="61">
        <f>SUMIFS(Quotidien!K:K,Quotidien!$B:$B,$A52,Quotidien!$F:$F,$C52)</f>
        <v>0</v>
      </c>
      <c r="I52" s="93" t="s">
        <v>13</v>
      </c>
      <c r="J52" s="68" t="e">
        <f>F62</f>
        <v>#DIV/0!</v>
      </c>
      <c r="K52" s="69" t="e">
        <f>F63</f>
        <v>#DIV/0!</v>
      </c>
      <c r="L52" s="94"/>
      <c r="M52" s="104"/>
      <c r="N52" s="66"/>
      <c r="O52" s="105"/>
    </row>
    <row r="53" spans="1:15" x14ac:dyDescent="0.25">
      <c r="A53" s="30" t="str">
        <f t="shared" si="0"/>
        <v>S3 - 2024</v>
      </c>
      <c r="B53" s="7"/>
      <c r="C53" s="8" t="s">
        <v>5</v>
      </c>
      <c r="D53" s="31">
        <f>SUMIFS(Quotidien!G:G,Quotidien!$B:$B,$A53,Quotidien!$F:$F,$C53)</f>
        <v>0</v>
      </c>
      <c r="E53" s="32">
        <f>SUMIFS(Quotidien!I:I,Quotidien!$B:$B,$A53,Quotidien!$F:$F,$C53)</f>
        <v>0</v>
      </c>
      <c r="F53" s="33">
        <f>SUMIFS(Quotidien!K:K,Quotidien!$B:$B,$A53,Quotidien!$F:$F,$C53)</f>
        <v>0</v>
      </c>
      <c r="I53" s="97" t="s">
        <v>38</v>
      </c>
      <c r="J53" s="98" t="e">
        <f>D69</f>
        <v>#DIV/0!</v>
      </c>
      <c r="K53" s="99" t="e">
        <f>D70</f>
        <v>#DIV/0!</v>
      </c>
      <c r="L53" s="100"/>
      <c r="M53" s="108"/>
      <c r="N53" s="109"/>
      <c r="O53" s="110"/>
    </row>
    <row r="54" spans="1:15" x14ac:dyDescent="0.25">
      <c r="A54" s="30" t="str">
        <f t="shared" si="0"/>
        <v>S3 - 2024</v>
      </c>
      <c r="B54" s="7"/>
      <c r="C54" s="8" t="s">
        <v>6</v>
      </c>
      <c r="D54" s="31">
        <f>SUMIFS(Quotidien!G:G,Quotidien!$B:$B,$A54,Quotidien!$F:$F,$C54)</f>
        <v>0</v>
      </c>
      <c r="E54" s="32">
        <f>SUMIFS(Quotidien!I:I,Quotidien!$B:$B,$A54,Quotidien!$F:$F,$C54)</f>
        <v>0</v>
      </c>
      <c r="F54" s="33">
        <f>SUMIFS(Quotidien!K:K,Quotidien!$B:$B,$A54,Quotidien!$F:$F,$C54)</f>
        <v>0</v>
      </c>
    </row>
    <row r="55" spans="1:15" x14ac:dyDescent="0.25">
      <c r="A55" s="30" t="str">
        <f t="shared" si="0"/>
        <v>S3 - 2024</v>
      </c>
      <c r="B55" s="7"/>
      <c r="C55" s="8" t="s">
        <v>1</v>
      </c>
      <c r="D55" s="31">
        <f>SUMIFS(Quotidien!G:G,Quotidien!$B:$B,$A55,Quotidien!$F:$F,$C55)</f>
        <v>0</v>
      </c>
      <c r="E55" s="32">
        <f>SUMIFS(Quotidien!I:I,Quotidien!$B:$B,$A55,Quotidien!$F:$F,$C55)</f>
        <v>0</v>
      </c>
      <c r="F55" s="33">
        <f>SUMIFS(Quotidien!K:K,Quotidien!$B:$B,$A55,Quotidien!$F:$F,$C55)</f>
        <v>0</v>
      </c>
    </row>
    <row r="56" spans="1:15" x14ac:dyDescent="0.25">
      <c r="A56" s="45" t="str">
        <f t="shared" si="0"/>
        <v>S3 - 2024</v>
      </c>
      <c r="B56" s="17"/>
      <c r="C56" s="19" t="s">
        <v>14</v>
      </c>
      <c r="D56" s="111">
        <f>SUMIFS(Quotidien!G:G,Quotidien!$B:$B,$A56,Quotidien!$F:$F,$C56)</f>
        <v>0</v>
      </c>
      <c r="E56" s="112">
        <f>SUMIFS(Quotidien!I:I,Quotidien!$B:$B,$A56,Quotidien!$F:$F,$C56)</f>
        <v>0</v>
      </c>
      <c r="F56" s="113">
        <f>SUMIFS(Quotidien!K:K,Quotidien!$B:$B,$A56,Quotidien!$F:$F,$C56)</f>
        <v>0</v>
      </c>
    </row>
    <row r="57" spans="1:15" x14ac:dyDescent="0.25">
      <c r="A57" s="49" t="str">
        <f t="shared" si="0"/>
        <v>S3 - 2024</v>
      </c>
      <c r="B57" s="5"/>
      <c r="C57" s="50" t="s">
        <v>16</v>
      </c>
      <c r="D57" s="51" t="e">
        <f>D50/(D56-D54-D53)</f>
        <v>#DIV/0!</v>
      </c>
      <c r="E57" s="52" t="e">
        <f>E50/(E56-E54-E53)</f>
        <v>#DIV/0!</v>
      </c>
      <c r="F57" s="53" t="e">
        <f>F50/(F56-F54-F53)</f>
        <v>#DIV/0!</v>
      </c>
    </row>
    <row r="58" spans="1:15" x14ac:dyDescent="0.25">
      <c r="A58" s="34" t="str">
        <f t="shared" si="0"/>
        <v>S3 - 2024</v>
      </c>
      <c r="B58" s="7"/>
      <c r="C58" s="35" t="s">
        <v>17</v>
      </c>
      <c r="D58" s="36" t="e">
        <f>D51/(D56-D54-D53)</f>
        <v>#DIV/0!</v>
      </c>
      <c r="E58" s="37" t="e">
        <f>E51/(E56-E54-E53)</f>
        <v>#DIV/0!</v>
      </c>
      <c r="F58" s="38" t="e">
        <f>F51/(F56-F54-F53)</f>
        <v>#DIV/0!</v>
      </c>
    </row>
    <row r="59" spans="1:15" x14ac:dyDescent="0.25">
      <c r="A59" s="34" t="str">
        <f t="shared" si="0"/>
        <v>S3 - 2024</v>
      </c>
      <c r="B59" s="7"/>
      <c r="C59" s="35" t="s">
        <v>15</v>
      </c>
      <c r="D59" s="36" t="e">
        <f>D57+D58</f>
        <v>#DIV/0!</v>
      </c>
      <c r="E59" s="37" t="e">
        <f>E57+E58</f>
        <v>#DIV/0!</v>
      </c>
      <c r="F59" s="38" t="e">
        <f>F57+F58</f>
        <v>#DIV/0!</v>
      </c>
    </row>
    <row r="60" spans="1:15" x14ac:dyDescent="0.25">
      <c r="A60" s="34" t="str">
        <f t="shared" si="0"/>
        <v>S3 - 2024</v>
      </c>
      <c r="B60" s="7"/>
      <c r="C60" s="35" t="s">
        <v>18</v>
      </c>
      <c r="D60" s="36" t="e">
        <f>D53/D56</f>
        <v>#DIV/0!</v>
      </c>
      <c r="E60" s="37" t="e">
        <f>E53/E56</f>
        <v>#DIV/0!</v>
      </c>
      <c r="F60" s="38" t="e">
        <f>F53/F56</f>
        <v>#DIV/0!</v>
      </c>
    </row>
    <row r="61" spans="1:15" x14ac:dyDescent="0.25">
      <c r="A61" s="34" t="str">
        <f t="shared" si="0"/>
        <v>S3 - 2024</v>
      </c>
      <c r="B61" s="7"/>
      <c r="C61" s="35" t="s">
        <v>27</v>
      </c>
      <c r="D61" s="36" t="e">
        <f>D54/D56</f>
        <v>#DIV/0!</v>
      </c>
      <c r="E61" s="37" t="e">
        <f>E54/E56</f>
        <v>#DIV/0!</v>
      </c>
      <c r="F61" s="38" t="e">
        <f>F54/F56</f>
        <v>#DIV/0!</v>
      </c>
    </row>
    <row r="62" spans="1:15" x14ac:dyDescent="0.25">
      <c r="A62" s="34" t="str">
        <f t="shared" si="0"/>
        <v>S3 - 2024</v>
      </c>
      <c r="B62" s="7"/>
      <c r="C62" s="35" t="s">
        <v>19</v>
      </c>
      <c r="D62" s="36" t="e">
        <f>1-D59</f>
        <v>#DIV/0!</v>
      </c>
      <c r="E62" s="37" t="e">
        <f t="shared" ref="E62:F62" si="3">1-E59</f>
        <v>#DIV/0!</v>
      </c>
      <c r="F62" s="38" t="e">
        <f t="shared" si="3"/>
        <v>#DIV/0!</v>
      </c>
    </row>
    <row r="63" spans="1:15" x14ac:dyDescent="0.25">
      <c r="A63" s="54" t="str">
        <f t="shared" si="0"/>
        <v>S3 - 2024</v>
      </c>
      <c r="B63" s="10"/>
      <c r="C63" s="55" t="s">
        <v>20</v>
      </c>
      <c r="D63" s="56" t="e">
        <f>IF(D62&lt;'Calcul CRI'!$B$2,0,IF(AND(D62&gt;='Calcul CRI'!$A$3,D62&lt;'Calcul CRI'!$B$3),(D62-'Calcul CRI'!$A$3)*100/('Calcul CRI'!$F$3-'Calcul CRI'!$E$3)*('Calcul CRI'!$D$3-'Calcul CRI'!$C$3)+'Calcul CRI'!$C$3,IF(AND(D62&gt;='Calcul CRI'!$A$4,D62&lt;'Calcul CRI'!$B$4),(D62-'Calcul CRI'!$A$4)*100/('Calcul CRI'!$F$4-'Calcul CRI'!$E$4)*('Calcul CRI'!$D$4-'Calcul CRI'!$C$4)+'Calcul CRI'!$C$4,IF(AND(D62&gt;='Calcul CRI'!$A$5,D62&lt;'Calcul CRI'!$B$5),(D62-'Calcul CRI'!$A$5)*100/('Calcul CRI'!$F$5-'Calcul CRI'!$E$5)*('Calcul CRI'!$D$5-'Calcul CRI'!$C$5)+'Calcul CRI'!$C$5,IF(AND(D62&gt;='Calcul CRI'!$A$6,D62&lt;'Calcul CRI'!$B$6),(D62-'Calcul CRI'!$A$6)*100/('Calcul CRI'!$F$6-'Calcul CRI'!$E$6)*('Calcul CRI'!$D$6-'Calcul CRI'!$C$6)+'Calcul CRI'!$C$6,IF(AND(D62&gt;='Calcul CRI'!$A$7,D62&lt;'Calcul CRI'!$B$7),(D62-'Calcul CRI'!$A$7)*100/('Calcul CRI'!$F$7-'Calcul CRI'!$E$7)*('Calcul CRI'!$D$7-'Calcul CRI'!$C$7)+'Calcul CRI'!$C$7,25))))))</f>
        <v>#DIV/0!</v>
      </c>
      <c r="E63" s="57" t="e">
        <f>IF(E62&lt;'Calcul CRI'!$B$2,0,IF(AND(E62&gt;='Calcul CRI'!$A$3,E62&lt;'Calcul CRI'!$B$3),(E62-'Calcul CRI'!$A$3)*100/('Calcul CRI'!$F$3-'Calcul CRI'!$E$3)*('Calcul CRI'!$D$3-'Calcul CRI'!$C$3)+'Calcul CRI'!$C$3,IF(AND(E62&gt;='Calcul CRI'!$A$4,E62&lt;'Calcul CRI'!$B$4),(E62-'Calcul CRI'!$A$4)*100/('Calcul CRI'!$F$4-'Calcul CRI'!$E$4)*('Calcul CRI'!$D$4-'Calcul CRI'!$C$4)+'Calcul CRI'!$C$4,IF(AND(E62&gt;='Calcul CRI'!$A$5,E62&lt;'Calcul CRI'!$B$5),(E62-'Calcul CRI'!$A$5)*100/('Calcul CRI'!$F$5-'Calcul CRI'!$E$5)*('Calcul CRI'!$D$5-'Calcul CRI'!$C$5)+'Calcul CRI'!$C$5,IF(AND(E62&gt;='Calcul CRI'!$A$6,E62&lt;'Calcul CRI'!$B$6),(E62-'Calcul CRI'!$A$6)*100/('Calcul CRI'!$F$6-'Calcul CRI'!$E$6)*('Calcul CRI'!$D$6-'Calcul CRI'!$C$6)+'Calcul CRI'!$C$6,IF(AND(E62&gt;='Calcul CRI'!$A$7,E62&lt;'Calcul CRI'!$B$7),(E62-'Calcul CRI'!$A$7)*100/('Calcul CRI'!$F$7-'Calcul CRI'!$E$7)*('Calcul CRI'!$D$7-'Calcul CRI'!$C$7)+'Calcul CRI'!$C$7,25))))))</f>
        <v>#DIV/0!</v>
      </c>
      <c r="F63" s="58" t="e">
        <f>IF(F62&lt;'Calcul CRI'!$B$2,0,IF(AND(F62&gt;='Calcul CRI'!$A$3,F62&lt;'Calcul CRI'!$B$3),(F62-'Calcul CRI'!$A$3)*100/('Calcul CRI'!$F$3-'Calcul CRI'!$E$3)*('Calcul CRI'!$D$3-'Calcul CRI'!$C$3)+'Calcul CRI'!$C$3,IF(AND(F62&gt;='Calcul CRI'!$A$4,F62&lt;'Calcul CRI'!$B$4),(F62-'Calcul CRI'!$A$4)*100/('Calcul CRI'!$F$4-'Calcul CRI'!$E$4)*('Calcul CRI'!$D$4-'Calcul CRI'!$C$4)+'Calcul CRI'!$C$4,IF(AND(F62&gt;='Calcul CRI'!$A$5,F62&lt;'Calcul CRI'!$B$5),(F62-'Calcul CRI'!$A$5)*100/('Calcul CRI'!$F$5-'Calcul CRI'!$E$5)*('Calcul CRI'!$D$5-'Calcul CRI'!$C$5)+'Calcul CRI'!$C$5,IF(AND(F62&gt;='Calcul CRI'!$A$6,F62&lt;'Calcul CRI'!$B$6),(F62-'Calcul CRI'!$A$6)*100/('Calcul CRI'!$F$6-'Calcul CRI'!$E$6)*('Calcul CRI'!$D$6-'Calcul CRI'!$C$6)+'Calcul CRI'!$C$6,IF(AND(F62&gt;='Calcul CRI'!$A$7,F62&lt;'Calcul CRI'!$B$7),(F62-'Calcul CRI'!$A$7)*100/('Calcul CRI'!$F$7-'Calcul CRI'!$E$7)*('Calcul CRI'!$D$7-'Calcul CRI'!$C$7)+'Calcul CRI'!$C$7,25))))))</f>
        <v>#DIV/0!</v>
      </c>
    </row>
    <row r="64" spans="1:15" x14ac:dyDescent="0.25">
      <c r="A64" s="39" t="str">
        <f t="shared" si="0"/>
        <v>S3 - 2024</v>
      </c>
      <c r="B64" s="20"/>
      <c r="C64" s="115" t="s">
        <v>22</v>
      </c>
      <c r="D64" s="173" t="e">
        <f>(D50+E50+F50)/((D56-D54-D53)+(E56-E54-E53)+(F56-F54-F53))</f>
        <v>#DIV/0!</v>
      </c>
      <c r="E64" s="173"/>
      <c r="F64" s="174"/>
    </row>
    <row r="65" spans="1:15" x14ac:dyDescent="0.25">
      <c r="A65" s="40" t="str">
        <f t="shared" si="0"/>
        <v>S3 - 2024</v>
      </c>
      <c r="B65" s="7"/>
      <c r="C65" s="116" t="s">
        <v>23</v>
      </c>
      <c r="D65" s="177" t="e">
        <f>(D51+E51+F51)/((D56-D54-D53)+(E56-E54-E53)+(F56-F54-F53))</f>
        <v>#DIV/0!</v>
      </c>
      <c r="E65" s="177"/>
      <c r="F65" s="178"/>
    </row>
    <row r="66" spans="1:15" x14ac:dyDescent="0.25">
      <c r="A66" s="40" t="str">
        <f t="shared" si="0"/>
        <v>S3 - 2024</v>
      </c>
      <c r="B66" s="7"/>
      <c r="C66" s="116" t="s">
        <v>21</v>
      </c>
      <c r="D66" s="177" t="e">
        <f>D64+D65</f>
        <v>#DIV/0!</v>
      </c>
      <c r="E66" s="177"/>
      <c r="F66" s="178"/>
    </row>
    <row r="67" spans="1:15" x14ac:dyDescent="0.25">
      <c r="A67" s="40" t="str">
        <f t="shared" ref="A67:A70" si="4">A66</f>
        <v>S3 - 2024</v>
      </c>
      <c r="B67" s="7"/>
      <c r="C67" s="114" t="s">
        <v>24</v>
      </c>
      <c r="D67" s="179" t="e">
        <f>(D53+E53+F53)/(D56+E56+F56)</f>
        <v>#DIV/0!</v>
      </c>
      <c r="E67" s="179"/>
      <c r="F67" s="180"/>
    </row>
    <row r="68" spans="1:15" x14ac:dyDescent="0.25">
      <c r="A68" s="40" t="str">
        <f t="shared" si="4"/>
        <v>S3 - 2024</v>
      </c>
      <c r="B68" s="7"/>
      <c r="C68" s="117" t="s">
        <v>28</v>
      </c>
      <c r="D68" s="181" t="e">
        <f>(D54+E54+F54)/(D56+E56+F56)</f>
        <v>#DIV/0!</v>
      </c>
      <c r="E68" s="181"/>
      <c r="F68" s="182"/>
      <c r="G68" s="3"/>
    </row>
    <row r="69" spans="1:15" x14ac:dyDescent="0.25">
      <c r="A69" s="40" t="str">
        <f t="shared" si="4"/>
        <v>S3 - 2024</v>
      </c>
      <c r="B69" s="7"/>
      <c r="C69" s="41" t="s">
        <v>25</v>
      </c>
      <c r="D69" s="183" t="e">
        <f>1-(D59+E59+F59)/3</f>
        <v>#DIV/0!</v>
      </c>
      <c r="E69" s="183"/>
      <c r="F69" s="184"/>
    </row>
    <row r="70" spans="1:15" ht="15.75" thickBot="1" x14ac:dyDescent="0.3">
      <c r="A70" s="42" t="str">
        <f t="shared" si="4"/>
        <v>S3 - 2024</v>
      </c>
      <c r="B70" s="43"/>
      <c r="C70" s="44" t="s">
        <v>26</v>
      </c>
      <c r="D70" s="175" t="e">
        <f>IF(D69&lt;'Calcul CRI'!$B$2,0,IF(AND(D69&gt;='Calcul CRI'!$A$3,D69&lt;'Calcul CRI'!$B$3),(D69-'Calcul CRI'!$A$3)*100/('Calcul CRI'!$F$3-'Calcul CRI'!$E$3)*('Calcul CRI'!$D$3-'Calcul CRI'!$C$3)+'Calcul CRI'!$C$3,IF(AND(D69&gt;='Calcul CRI'!$A$4,D69&lt;'Calcul CRI'!$B$4),(D69-'Calcul CRI'!$A$4)*100/('Calcul CRI'!$F$4-'Calcul CRI'!$E$4)*('Calcul CRI'!$D$4-'Calcul CRI'!$C$4)+'Calcul CRI'!$C$4,IF(AND(D69&gt;='Calcul CRI'!$A$5,D69&lt;'Calcul CRI'!$B$5),(D69-'Calcul CRI'!$A$5)*100/('Calcul CRI'!$F$5-'Calcul CRI'!$E$5)*('Calcul CRI'!$D$5-'Calcul CRI'!$C$5)+'Calcul CRI'!$C$5,IF(AND(D69&gt;='Calcul CRI'!$A$6,D69&lt;'Calcul CRI'!$B$6),(D69-'Calcul CRI'!$A$6)*100/('Calcul CRI'!$F$6-'Calcul CRI'!$E$6)*('Calcul CRI'!$D$6-'Calcul CRI'!$C$6)+'Calcul CRI'!$C$6,IF(AND(D69&gt;='Calcul CRI'!$A$7,D69&lt;'Calcul CRI'!$B$7),(D69-'Calcul CRI'!$A$7)*100/('Calcul CRI'!$F$7-'Calcul CRI'!$E$7)*('Calcul CRI'!$D$7-'Calcul CRI'!$C$7)+'Calcul CRI'!$C$7,25))))))</f>
        <v>#DIV/0!</v>
      </c>
      <c r="E70" s="175"/>
      <c r="F70" s="176"/>
    </row>
    <row r="71" spans="1:15" ht="15.75" x14ac:dyDescent="0.25">
      <c r="A71" s="24" t="str">
        <f>"S"&amp;WEEKNUM(B71+6,13)&amp;" - "&amp;YEAR(B71+6)</f>
        <v>S4 - 2024</v>
      </c>
      <c r="B71" s="25">
        <f>B48+7</f>
        <v>45308</v>
      </c>
      <c r="C71" s="26" t="s">
        <v>2</v>
      </c>
      <c r="D71" s="27">
        <f>SUMIFS(Quotidien!G:G,Quotidien!$B:$B,$A71,Quotidien!$F:$F,$C71)</f>
        <v>0</v>
      </c>
      <c r="E71" s="28">
        <f>SUMIFS(Quotidien!I:I,Quotidien!$B:$B,$A71,Quotidien!$F:$F,$C71)</f>
        <v>0</v>
      </c>
      <c r="F71" s="29">
        <f>SUMIFS(Quotidien!K:K,Quotidien!$B:$B,$A71,Quotidien!$F:$F,$C71)</f>
        <v>0</v>
      </c>
      <c r="G71" t="str">
        <f>"Du "&amp;DAY($B71)&amp;"/"&amp;MONTH($B71)&amp;" Au "&amp;DAY($B71+6)&amp;"/"&amp;MONTH($B71+6)&amp;" Inclus"</f>
        <v>Du 17/1 Au 23/1 Inclus</v>
      </c>
      <c r="I71" s="170" t="str">
        <f>"Résultats fiabilité CC "&amp;A71</f>
        <v>Résultats fiabilité CC S4 - 2024</v>
      </c>
      <c r="J71" s="171"/>
      <c r="K71" s="171"/>
      <c r="L71" s="171"/>
      <c r="M71" s="171"/>
      <c r="N71" s="171"/>
      <c r="O71" s="172"/>
    </row>
    <row r="72" spans="1:15" x14ac:dyDescent="0.25">
      <c r="A72" s="30" t="str">
        <f t="shared" ref="A72:A135" si="5">A71</f>
        <v>S4 - 2024</v>
      </c>
      <c r="B72" s="18"/>
      <c r="C72" s="19" t="s">
        <v>3</v>
      </c>
      <c r="D72" s="46">
        <f>SUMIFS(Quotidien!G:G,Quotidien!$B:$B,$A72,Quotidien!$F:$F,$C72)</f>
        <v>0</v>
      </c>
      <c r="E72" s="47">
        <f>SUMIFS(Quotidien!I:I,Quotidien!$B:$B,$A72,Quotidien!$F:$F,$C72)</f>
        <v>0</v>
      </c>
      <c r="F72" s="48">
        <f>SUMIFS(Quotidien!K:K,Quotidien!$B:$B,$A72,Quotidien!$F:$F,$C72)</f>
        <v>0</v>
      </c>
      <c r="I72" s="90" t="s">
        <v>31</v>
      </c>
      <c r="J72" s="91" t="s">
        <v>32</v>
      </c>
      <c r="K72" s="91" t="s">
        <v>33</v>
      </c>
      <c r="L72" s="92" t="s">
        <v>34</v>
      </c>
      <c r="M72" s="101" t="s">
        <v>35</v>
      </c>
      <c r="N72" s="102" t="s">
        <v>36</v>
      </c>
      <c r="O72" s="103" t="s">
        <v>37</v>
      </c>
    </row>
    <row r="73" spans="1:15" x14ac:dyDescent="0.25">
      <c r="A73" s="30" t="str">
        <f t="shared" si="5"/>
        <v>S4 - 2024</v>
      </c>
      <c r="B73" s="22"/>
      <c r="C73" s="128" t="s">
        <v>7</v>
      </c>
      <c r="D73" s="122">
        <f>SUMIFS(Quotidien!G:G,Quotidien!$B:$B,$A73,Quotidien!$F:$F,$C73)</f>
        <v>0</v>
      </c>
      <c r="E73" s="123">
        <f>SUMIFS(Quotidien!I:I,Quotidien!$B:$B,$A73,Quotidien!$F:$F,$C73)</f>
        <v>0</v>
      </c>
      <c r="F73" s="124">
        <f>SUMIFS(Quotidien!K:K,Quotidien!$B:$B,$A73,Quotidien!$F:$F,$C73)</f>
        <v>0</v>
      </c>
      <c r="I73" s="93" t="s">
        <v>0</v>
      </c>
      <c r="J73" s="68" t="e">
        <f>D85</f>
        <v>#DIV/0!</v>
      </c>
      <c r="K73" s="69" t="e">
        <f>D86</f>
        <v>#DIV/0!</v>
      </c>
      <c r="L73" s="94"/>
      <c r="M73" s="104"/>
      <c r="N73" s="66"/>
      <c r="O73" s="105"/>
    </row>
    <row r="74" spans="1:15" x14ac:dyDescent="0.25">
      <c r="A74" s="30" t="str">
        <f t="shared" si="5"/>
        <v>S4 - 2024</v>
      </c>
      <c r="B74" s="23"/>
      <c r="C74" s="129" t="s">
        <v>8</v>
      </c>
      <c r="D74" s="125">
        <f>SUMIFS(Quotidien!G:G,Quotidien!$B:$B,$A74,Quotidien!$F:$F,$C74)</f>
        <v>0</v>
      </c>
      <c r="E74" s="126">
        <f>SUMIFS(Quotidien!I:I,Quotidien!$B:$B,$A74,Quotidien!$F:$F,$C74)</f>
        <v>0</v>
      </c>
      <c r="F74" s="127">
        <f>SUMIFS(Quotidien!K:K,Quotidien!$B:$B,$A74,Quotidien!$F:$F,$C74)</f>
        <v>0</v>
      </c>
      <c r="I74" s="95" t="s">
        <v>12</v>
      </c>
      <c r="J74" s="70" t="e">
        <f>E85</f>
        <v>#DIV/0!</v>
      </c>
      <c r="K74" s="71" t="e">
        <f>E86</f>
        <v>#DIV/0!</v>
      </c>
      <c r="L74" s="96"/>
      <c r="M74" s="106"/>
      <c r="N74" s="67"/>
      <c r="O74" s="107"/>
    </row>
    <row r="75" spans="1:15" x14ac:dyDescent="0.25">
      <c r="A75" s="30" t="str">
        <f t="shared" si="5"/>
        <v>S4 - 2024</v>
      </c>
      <c r="B75" s="20"/>
      <c r="C75" s="21" t="s">
        <v>4</v>
      </c>
      <c r="D75" s="59">
        <f>SUMIFS(Quotidien!G:G,Quotidien!$B:$B,$A75,Quotidien!$F:$F,$C75)</f>
        <v>0</v>
      </c>
      <c r="E75" s="60">
        <f>SUMIFS(Quotidien!I:I,Quotidien!$B:$B,$A75,Quotidien!$F:$F,$C75)</f>
        <v>0</v>
      </c>
      <c r="F75" s="61">
        <f>SUMIFS(Quotidien!K:K,Quotidien!$B:$B,$A75,Quotidien!$F:$F,$C75)</f>
        <v>0</v>
      </c>
      <c r="I75" s="93" t="s">
        <v>13</v>
      </c>
      <c r="J75" s="68" t="e">
        <f>F85</f>
        <v>#DIV/0!</v>
      </c>
      <c r="K75" s="69" t="e">
        <f>F86</f>
        <v>#DIV/0!</v>
      </c>
      <c r="L75" s="94"/>
      <c r="M75" s="104"/>
      <c r="N75" s="66"/>
      <c r="O75" s="105"/>
    </row>
    <row r="76" spans="1:15" x14ac:dyDescent="0.25">
      <c r="A76" s="30" t="str">
        <f t="shared" si="5"/>
        <v>S4 - 2024</v>
      </c>
      <c r="B76" s="7"/>
      <c r="C76" s="8" t="s">
        <v>5</v>
      </c>
      <c r="D76" s="31">
        <f>SUMIFS(Quotidien!G:G,Quotidien!$B:$B,$A76,Quotidien!$F:$F,$C76)</f>
        <v>0</v>
      </c>
      <c r="E76" s="32">
        <f>SUMIFS(Quotidien!I:I,Quotidien!$B:$B,$A76,Quotidien!$F:$F,$C76)</f>
        <v>0</v>
      </c>
      <c r="F76" s="33">
        <f>SUMIFS(Quotidien!K:K,Quotidien!$B:$B,$A76,Quotidien!$F:$F,$C76)</f>
        <v>0</v>
      </c>
      <c r="I76" s="97" t="s">
        <v>38</v>
      </c>
      <c r="J76" s="98" t="e">
        <f>D92</f>
        <v>#DIV/0!</v>
      </c>
      <c r="K76" s="99" t="e">
        <f>D93</f>
        <v>#DIV/0!</v>
      </c>
      <c r="L76" s="100"/>
      <c r="M76" s="108"/>
      <c r="N76" s="109"/>
      <c r="O76" s="110"/>
    </row>
    <row r="77" spans="1:15" x14ac:dyDescent="0.25">
      <c r="A77" s="30" t="str">
        <f t="shared" si="5"/>
        <v>S4 - 2024</v>
      </c>
      <c r="B77" s="7"/>
      <c r="C77" s="8" t="s">
        <v>6</v>
      </c>
      <c r="D77" s="31">
        <f>SUMIFS(Quotidien!G:G,Quotidien!$B:$B,$A77,Quotidien!$F:$F,$C77)</f>
        <v>0</v>
      </c>
      <c r="E77" s="32">
        <f>SUMIFS(Quotidien!I:I,Quotidien!$B:$B,$A77,Quotidien!$F:$F,$C77)</f>
        <v>0</v>
      </c>
      <c r="F77" s="33">
        <f>SUMIFS(Quotidien!K:K,Quotidien!$B:$B,$A77,Quotidien!$F:$F,$C77)</f>
        <v>0</v>
      </c>
    </row>
    <row r="78" spans="1:15" x14ac:dyDescent="0.25">
      <c r="A78" s="30" t="str">
        <f t="shared" si="5"/>
        <v>S4 - 2024</v>
      </c>
      <c r="B78" s="7"/>
      <c r="C78" s="8" t="s">
        <v>1</v>
      </c>
      <c r="D78" s="31">
        <f>SUMIFS(Quotidien!G:G,Quotidien!$B:$B,$A78,Quotidien!$F:$F,$C78)</f>
        <v>0</v>
      </c>
      <c r="E78" s="32">
        <f>SUMIFS(Quotidien!I:I,Quotidien!$B:$B,$A78,Quotidien!$F:$F,$C78)</f>
        <v>0</v>
      </c>
      <c r="F78" s="33">
        <f>SUMIFS(Quotidien!K:K,Quotidien!$B:$B,$A78,Quotidien!$F:$F,$C78)</f>
        <v>0</v>
      </c>
    </row>
    <row r="79" spans="1:15" x14ac:dyDescent="0.25">
      <c r="A79" s="45" t="str">
        <f t="shared" si="5"/>
        <v>S4 - 2024</v>
      </c>
      <c r="B79" s="17"/>
      <c r="C79" s="19" t="s">
        <v>14</v>
      </c>
      <c r="D79" s="111">
        <f>SUMIFS(Quotidien!G:G,Quotidien!$B:$B,$A79,Quotidien!$F:$F,$C79)</f>
        <v>0</v>
      </c>
      <c r="E79" s="112">
        <f>SUMIFS(Quotidien!I:I,Quotidien!$B:$B,$A79,Quotidien!$F:$F,$C79)</f>
        <v>0</v>
      </c>
      <c r="F79" s="113">
        <f>SUMIFS(Quotidien!K:K,Quotidien!$B:$B,$A79,Quotidien!$F:$F,$C79)</f>
        <v>0</v>
      </c>
    </row>
    <row r="80" spans="1:15" x14ac:dyDescent="0.25">
      <c r="A80" s="49" t="str">
        <f t="shared" si="5"/>
        <v>S4 - 2024</v>
      </c>
      <c r="B80" s="5"/>
      <c r="C80" s="50" t="s">
        <v>16</v>
      </c>
      <c r="D80" s="51" t="e">
        <f>D73/(D79-D77-D76)</f>
        <v>#DIV/0!</v>
      </c>
      <c r="E80" s="52" t="e">
        <f>E73/(E79-E77-E76)</f>
        <v>#DIV/0!</v>
      </c>
      <c r="F80" s="53" t="e">
        <f>F73/(F79-F77-F76)</f>
        <v>#DIV/0!</v>
      </c>
    </row>
    <row r="81" spans="1:15" x14ac:dyDescent="0.25">
      <c r="A81" s="34" t="str">
        <f t="shared" si="5"/>
        <v>S4 - 2024</v>
      </c>
      <c r="B81" s="7"/>
      <c r="C81" s="35" t="s">
        <v>17</v>
      </c>
      <c r="D81" s="36" t="e">
        <f>D74/(D79-D77-D76)</f>
        <v>#DIV/0!</v>
      </c>
      <c r="E81" s="37" t="e">
        <f>E74/(E79-E77-E76)</f>
        <v>#DIV/0!</v>
      </c>
      <c r="F81" s="38" t="e">
        <f>F74/(F79-F77-F76)</f>
        <v>#DIV/0!</v>
      </c>
    </row>
    <row r="82" spans="1:15" x14ac:dyDescent="0.25">
      <c r="A82" s="34" t="str">
        <f t="shared" si="5"/>
        <v>S4 - 2024</v>
      </c>
      <c r="B82" s="7"/>
      <c r="C82" s="35" t="s">
        <v>15</v>
      </c>
      <c r="D82" s="36" t="e">
        <f>D80+D81</f>
        <v>#DIV/0!</v>
      </c>
      <c r="E82" s="37" t="e">
        <f>E80+E81</f>
        <v>#DIV/0!</v>
      </c>
      <c r="F82" s="38" t="e">
        <f>F80+F81</f>
        <v>#DIV/0!</v>
      </c>
    </row>
    <row r="83" spans="1:15" x14ac:dyDescent="0.25">
      <c r="A83" s="34" t="str">
        <f t="shared" si="5"/>
        <v>S4 - 2024</v>
      </c>
      <c r="B83" s="7"/>
      <c r="C83" s="35" t="s">
        <v>18</v>
      </c>
      <c r="D83" s="36" t="e">
        <f>D76/D79</f>
        <v>#DIV/0!</v>
      </c>
      <c r="E83" s="37" t="e">
        <f>E76/E79</f>
        <v>#DIV/0!</v>
      </c>
      <c r="F83" s="38" t="e">
        <f>F76/F79</f>
        <v>#DIV/0!</v>
      </c>
    </row>
    <row r="84" spans="1:15" x14ac:dyDescent="0.25">
      <c r="A84" s="34" t="str">
        <f t="shared" si="5"/>
        <v>S4 - 2024</v>
      </c>
      <c r="B84" s="7"/>
      <c r="C84" s="35" t="s">
        <v>27</v>
      </c>
      <c r="D84" s="36" t="e">
        <f>D77/D79</f>
        <v>#DIV/0!</v>
      </c>
      <c r="E84" s="37" t="e">
        <f>E77/E79</f>
        <v>#DIV/0!</v>
      </c>
      <c r="F84" s="38" t="e">
        <f>F77/F79</f>
        <v>#DIV/0!</v>
      </c>
    </row>
    <row r="85" spans="1:15" x14ac:dyDescent="0.25">
      <c r="A85" s="34" t="str">
        <f t="shared" si="5"/>
        <v>S4 - 2024</v>
      </c>
      <c r="B85" s="7"/>
      <c r="C85" s="35" t="s">
        <v>19</v>
      </c>
      <c r="D85" s="36" t="e">
        <f>1-D82</f>
        <v>#DIV/0!</v>
      </c>
      <c r="E85" s="37" t="e">
        <f t="shared" ref="E85:F85" si="6">1-E82</f>
        <v>#DIV/0!</v>
      </c>
      <c r="F85" s="38" t="e">
        <f t="shared" si="6"/>
        <v>#DIV/0!</v>
      </c>
    </row>
    <row r="86" spans="1:15" x14ac:dyDescent="0.25">
      <c r="A86" s="54" t="str">
        <f t="shared" si="5"/>
        <v>S4 - 2024</v>
      </c>
      <c r="B86" s="10"/>
      <c r="C86" s="55" t="s">
        <v>20</v>
      </c>
      <c r="D86" s="56" t="e">
        <f>IF(D85&lt;'Calcul CRI'!$B$2,0,IF(AND(D85&gt;='Calcul CRI'!$A$3,D85&lt;'Calcul CRI'!$B$3),(D85-'Calcul CRI'!$A$3)*100/('Calcul CRI'!$F$3-'Calcul CRI'!$E$3)*('Calcul CRI'!$D$3-'Calcul CRI'!$C$3)+'Calcul CRI'!$C$3,IF(AND(D85&gt;='Calcul CRI'!$A$4,D85&lt;'Calcul CRI'!$B$4),(D85-'Calcul CRI'!$A$4)*100/('Calcul CRI'!$F$4-'Calcul CRI'!$E$4)*('Calcul CRI'!$D$4-'Calcul CRI'!$C$4)+'Calcul CRI'!$C$4,IF(AND(D85&gt;='Calcul CRI'!$A$5,D85&lt;'Calcul CRI'!$B$5),(D85-'Calcul CRI'!$A$5)*100/('Calcul CRI'!$F$5-'Calcul CRI'!$E$5)*('Calcul CRI'!$D$5-'Calcul CRI'!$C$5)+'Calcul CRI'!$C$5,IF(AND(D85&gt;='Calcul CRI'!$A$6,D85&lt;'Calcul CRI'!$B$6),(D85-'Calcul CRI'!$A$6)*100/('Calcul CRI'!$F$6-'Calcul CRI'!$E$6)*('Calcul CRI'!$D$6-'Calcul CRI'!$C$6)+'Calcul CRI'!$C$6,IF(AND(D85&gt;='Calcul CRI'!$A$7,D85&lt;'Calcul CRI'!$B$7),(D85-'Calcul CRI'!$A$7)*100/('Calcul CRI'!$F$7-'Calcul CRI'!$E$7)*('Calcul CRI'!$D$7-'Calcul CRI'!$C$7)+'Calcul CRI'!$C$7,25))))))</f>
        <v>#DIV/0!</v>
      </c>
      <c r="E86" s="57" t="e">
        <f>IF(E85&lt;'Calcul CRI'!$B$2,0,IF(AND(E85&gt;='Calcul CRI'!$A$3,E85&lt;'Calcul CRI'!$B$3),(E85-'Calcul CRI'!$A$3)*100/('Calcul CRI'!$F$3-'Calcul CRI'!$E$3)*('Calcul CRI'!$D$3-'Calcul CRI'!$C$3)+'Calcul CRI'!$C$3,IF(AND(E85&gt;='Calcul CRI'!$A$4,E85&lt;'Calcul CRI'!$B$4),(E85-'Calcul CRI'!$A$4)*100/('Calcul CRI'!$F$4-'Calcul CRI'!$E$4)*('Calcul CRI'!$D$4-'Calcul CRI'!$C$4)+'Calcul CRI'!$C$4,IF(AND(E85&gt;='Calcul CRI'!$A$5,E85&lt;'Calcul CRI'!$B$5),(E85-'Calcul CRI'!$A$5)*100/('Calcul CRI'!$F$5-'Calcul CRI'!$E$5)*('Calcul CRI'!$D$5-'Calcul CRI'!$C$5)+'Calcul CRI'!$C$5,IF(AND(E85&gt;='Calcul CRI'!$A$6,E85&lt;'Calcul CRI'!$B$6),(E85-'Calcul CRI'!$A$6)*100/('Calcul CRI'!$F$6-'Calcul CRI'!$E$6)*('Calcul CRI'!$D$6-'Calcul CRI'!$C$6)+'Calcul CRI'!$C$6,IF(AND(E85&gt;='Calcul CRI'!$A$7,E85&lt;'Calcul CRI'!$B$7),(E85-'Calcul CRI'!$A$7)*100/('Calcul CRI'!$F$7-'Calcul CRI'!$E$7)*('Calcul CRI'!$D$7-'Calcul CRI'!$C$7)+'Calcul CRI'!$C$7,25))))))</f>
        <v>#DIV/0!</v>
      </c>
      <c r="F86" s="58" t="e">
        <f>IF(F85&lt;'Calcul CRI'!$B$2,0,IF(AND(F85&gt;='Calcul CRI'!$A$3,F85&lt;'Calcul CRI'!$B$3),(F85-'Calcul CRI'!$A$3)*100/('Calcul CRI'!$F$3-'Calcul CRI'!$E$3)*('Calcul CRI'!$D$3-'Calcul CRI'!$C$3)+'Calcul CRI'!$C$3,IF(AND(F85&gt;='Calcul CRI'!$A$4,F85&lt;'Calcul CRI'!$B$4),(F85-'Calcul CRI'!$A$4)*100/('Calcul CRI'!$F$4-'Calcul CRI'!$E$4)*('Calcul CRI'!$D$4-'Calcul CRI'!$C$4)+'Calcul CRI'!$C$4,IF(AND(F85&gt;='Calcul CRI'!$A$5,F85&lt;'Calcul CRI'!$B$5),(F85-'Calcul CRI'!$A$5)*100/('Calcul CRI'!$F$5-'Calcul CRI'!$E$5)*('Calcul CRI'!$D$5-'Calcul CRI'!$C$5)+'Calcul CRI'!$C$5,IF(AND(F85&gt;='Calcul CRI'!$A$6,F85&lt;'Calcul CRI'!$B$6),(F85-'Calcul CRI'!$A$6)*100/('Calcul CRI'!$F$6-'Calcul CRI'!$E$6)*('Calcul CRI'!$D$6-'Calcul CRI'!$C$6)+'Calcul CRI'!$C$6,IF(AND(F85&gt;='Calcul CRI'!$A$7,F85&lt;'Calcul CRI'!$B$7),(F85-'Calcul CRI'!$A$7)*100/('Calcul CRI'!$F$7-'Calcul CRI'!$E$7)*('Calcul CRI'!$D$7-'Calcul CRI'!$C$7)+'Calcul CRI'!$C$7,25))))))</f>
        <v>#DIV/0!</v>
      </c>
    </row>
    <row r="87" spans="1:15" x14ac:dyDescent="0.25">
      <c r="A87" s="39" t="str">
        <f t="shared" si="5"/>
        <v>S4 - 2024</v>
      </c>
      <c r="B87" s="20"/>
      <c r="C87" s="115" t="s">
        <v>22</v>
      </c>
      <c r="D87" s="173" t="e">
        <f>(D73+E73+F73)/((D79-D77-D76)+(E79-E77-E76)+(F79-F77-F76))</f>
        <v>#DIV/0!</v>
      </c>
      <c r="E87" s="173"/>
      <c r="F87" s="174"/>
    </row>
    <row r="88" spans="1:15" x14ac:dyDescent="0.25">
      <c r="A88" s="40" t="str">
        <f t="shared" si="5"/>
        <v>S4 - 2024</v>
      </c>
      <c r="B88" s="7"/>
      <c r="C88" s="116" t="s">
        <v>23</v>
      </c>
      <c r="D88" s="177" t="e">
        <f>(D74+E74+F74)/((D79-D77-D76)+(E79-E77-E76)+(F79-F77-F76))</f>
        <v>#DIV/0!</v>
      </c>
      <c r="E88" s="177"/>
      <c r="F88" s="178"/>
    </row>
    <row r="89" spans="1:15" x14ac:dyDescent="0.25">
      <c r="A89" s="40" t="str">
        <f t="shared" si="5"/>
        <v>S4 - 2024</v>
      </c>
      <c r="B89" s="7"/>
      <c r="C89" s="116" t="s">
        <v>21</v>
      </c>
      <c r="D89" s="177" t="e">
        <f>D87+D88</f>
        <v>#DIV/0!</v>
      </c>
      <c r="E89" s="177"/>
      <c r="F89" s="178"/>
    </row>
    <row r="90" spans="1:15" x14ac:dyDescent="0.25">
      <c r="A90" s="40" t="str">
        <f t="shared" si="5"/>
        <v>S4 - 2024</v>
      </c>
      <c r="B90" s="7"/>
      <c r="C90" s="114" t="s">
        <v>24</v>
      </c>
      <c r="D90" s="179" t="e">
        <f>(D76+E76+F76)/(D79+E79+F79)</f>
        <v>#DIV/0!</v>
      </c>
      <c r="E90" s="179"/>
      <c r="F90" s="180"/>
    </row>
    <row r="91" spans="1:15" x14ac:dyDescent="0.25">
      <c r="A91" s="40" t="str">
        <f t="shared" si="5"/>
        <v>S4 - 2024</v>
      </c>
      <c r="B91" s="7"/>
      <c r="C91" s="117" t="s">
        <v>28</v>
      </c>
      <c r="D91" s="181" t="e">
        <f>(D77+E77+F77)/(D79+E79+F79)</f>
        <v>#DIV/0!</v>
      </c>
      <c r="E91" s="181"/>
      <c r="F91" s="182"/>
      <c r="G91" s="3"/>
    </row>
    <row r="92" spans="1:15" x14ac:dyDescent="0.25">
      <c r="A92" s="40" t="str">
        <f t="shared" si="5"/>
        <v>S4 - 2024</v>
      </c>
      <c r="B92" s="7"/>
      <c r="C92" s="41" t="s">
        <v>25</v>
      </c>
      <c r="D92" s="183" t="e">
        <f>1-(D82+E82+F82)/3</f>
        <v>#DIV/0!</v>
      </c>
      <c r="E92" s="183"/>
      <c r="F92" s="184"/>
    </row>
    <row r="93" spans="1:15" ht="15.75" thickBot="1" x14ac:dyDescent="0.3">
      <c r="A93" s="42" t="str">
        <f t="shared" si="5"/>
        <v>S4 - 2024</v>
      </c>
      <c r="B93" s="43"/>
      <c r="C93" s="44" t="s">
        <v>26</v>
      </c>
      <c r="D93" s="175" t="e">
        <f>IF(D92&lt;'Calcul CRI'!$B$2,0,IF(AND(D92&gt;='Calcul CRI'!$A$3,D92&lt;'Calcul CRI'!$B$3),(D92-'Calcul CRI'!$A$3)*100/('Calcul CRI'!$F$3-'Calcul CRI'!$E$3)*('Calcul CRI'!$D$3-'Calcul CRI'!$C$3)+'Calcul CRI'!$C$3,IF(AND(D92&gt;='Calcul CRI'!$A$4,D92&lt;'Calcul CRI'!$B$4),(D92-'Calcul CRI'!$A$4)*100/('Calcul CRI'!$F$4-'Calcul CRI'!$E$4)*('Calcul CRI'!$D$4-'Calcul CRI'!$C$4)+'Calcul CRI'!$C$4,IF(AND(D92&gt;='Calcul CRI'!$A$5,D92&lt;'Calcul CRI'!$B$5),(D92-'Calcul CRI'!$A$5)*100/('Calcul CRI'!$F$5-'Calcul CRI'!$E$5)*('Calcul CRI'!$D$5-'Calcul CRI'!$C$5)+'Calcul CRI'!$C$5,IF(AND(D92&gt;='Calcul CRI'!$A$6,D92&lt;'Calcul CRI'!$B$6),(D92-'Calcul CRI'!$A$6)*100/('Calcul CRI'!$F$6-'Calcul CRI'!$E$6)*('Calcul CRI'!$D$6-'Calcul CRI'!$C$6)+'Calcul CRI'!$C$6,IF(AND(D92&gt;='Calcul CRI'!$A$7,D92&lt;'Calcul CRI'!$B$7),(D92-'Calcul CRI'!$A$7)*100/('Calcul CRI'!$F$7-'Calcul CRI'!$E$7)*('Calcul CRI'!$D$7-'Calcul CRI'!$C$7)+'Calcul CRI'!$C$7,25))))))</f>
        <v>#DIV/0!</v>
      </c>
      <c r="E93" s="175"/>
      <c r="F93" s="176"/>
    </row>
    <row r="94" spans="1:15" ht="15.75" x14ac:dyDescent="0.25">
      <c r="A94" s="24" t="str">
        <f>"S"&amp;WEEKNUM(B94+6,13)&amp;" - "&amp;YEAR(B94+6)</f>
        <v>S5 - 2024</v>
      </c>
      <c r="B94" s="25">
        <f>B71+7</f>
        <v>45315</v>
      </c>
      <c r="C94" s="26" t="s">
        <v>2</v>
      </c>
      <c r="D94" s="27">
        <f>SUMIFS(Quotidien!G:G,Quotidien!$B:$B,$A94,Quotidien!$F:$F,$C94)</f>
        <v>0</v>
      </c>
      <c r="E94" s="28">
        <f>SUMIFS(Quotidien!I:I,Quotidien!$B:$B,$A94,Quotidien!$F:$F,$C94)</f>
        <v>0</v>
      </c>
      <c r="F94" s="29">
        <f>SUMIFS(Quotidien!K:K,Quotidien!$B:$B,$A94,Quotidien!$F:$F,$C94)</f>
        <v>0</v>
      </c>
      <c r="G94" t="str">
        <f>"Du "&amp;DAY($B94)&amp;"/"&amp;MONTH($B94)&amp;" Au "&amp;DAY($B94+6)&amp;"/"&amp;MONTH($B94+6)&amp;" Inclus"</f>
        <v>Du 24/1 Au 30/1 Inclus</v>
      </c>
      <c r="I94" s="170" t="str">
        <f>"Résultats fiabilité CC "&amp;A94</f>
        <v>Résultats fiabilité CC S5 - 2024</v>
      </c>
      <c r="J94" s="171"/>
      <c r="K94" s="171"/>
      <c r="L94" s="171"/>
      <c r="M94" s="171"/>
      <c r="N94" s="171"/>
      <c r="O94" s="172"/>
    </row>
    <row r="95" spans="1:15" x14ac:dyDescent="0.25">
      <c r="A95" s="30" t="str">
        <f t="shared" si="5"/>
        <v>S5 - 2024</v>
      </c>
      <c r="B95" s="18"/>
      <c r="C95" s="19" t="s">
        <v>3</v>
      </c>
      <c r="D95" s="46">
        <f>SUMIFS(Quotidien!G:G,Quotidien!$B:$B,$A95,Quotidien!$F:$F,$C95)</f>
        <v>0</v>
      </c>
      <c r="E95" s="47">
        <f>SUMIFS(Quotidien!I:I,Quotidien!$B:$B,$A95,Quotidien!$F:$F,$C95)</f>
        <v>0</v>
      </c>
      <c r="F95" s="48">
        <f>SUMIFS(Quotidien!K:K,Quotidien!$B:$B,$A95,Quotidien!$F:$F,$C95)</f>
        <v>0</v>
      </c>
      <c r="I95" s="90" t="s">
        <v>31</v>
      </c>
      <c r="J95" s="91" t="s">
        <v>32</v>
      </c>
      <c r="K95" s="91" t="s">
        <v>33</v>
      </c>
      <c r="L95" s="92" t="s">
        <v>34</v>
      </c>
      <c r="M95" s="101" t="s">
        <v>35</v>
      </c>
      <c r="N95" s="102" t="s">
        <v>36</v>
      </c>
      <c r="O95" s="103" t="s">
        <v>37</v>
      </c>
    </row>
    <row r="96" spans="1:15" x14ac:dyDescent="0.25">
      <c r="A96" s="30" t="str">
        <f t="shared" si="5"/>
        <v>S5 - 2024</v>
      </c>
      <c r="B96" s="22"/>
      <c r="C96" s="128" t="s">
        <v>7</v>
      </c>
      <c r="D96" s="122">
        <f>SUMIFS(Quotidien!G:G,Quotidien!$B:$B,$A96,Quotidien!$F:$F,$C96)</f>
        <v>0</v>
      </c>
      <c r="E96" s="123">
        <f>SUMIFS(Quotidien!I:I,Quotidien!$B:$B,$A96,Quotidien!$F:$F,$C96)</f>
        <v>0</v>
      </c>
      <c r="F96" s="124">
        <f>SUMIFS(Quotidien!K:K,Quotidien!$B:$B,$A96,Quotidien!$F:$F,$C96)</f>
        <v>0</v>
      </c>
      <c r="I96" s="93" t="s">
        <v>0</v>
      </c>
      <c r="J96" s="68" t="e">
        <f>D108</f>
        <v>#DIV/0!</v>
      </c>
      <c r="K96" s="69" t="e">
        <f>D109</f>
        <v>#DIV/0!</v>
      </c>
      <c r="L96" s="94"/>
      <c r="M96" s="104"/>
      <c r="N96" s="66"/>
      <c r="O96" s="105"/>
    </row>
    <row r="97" spans="1:15" x14ac:dyDescent="0.25">
      <c r="A97" s="30" t="str">
        <f t="shared" si="5"/>
        <v>S5 - 2024</v>
      </c>
      <c r="B97" s="23"/>
      <c r="C97" s="129" t="s">
        <v>8</v>
      </c>
      <c r="D97" s="125">
        <f>SUMIFS(Quotidien!G:G,Quotidien!$B:$B,$A97,Quotidien!$F:$F,$C97)</f>
        <v>0</v>
      </c>
      <c r="E97" s="126">
        <f>SUMIFS(Quotidien!I:I,Quotidien!$B:$B,$A97,Quotidien!$F:$F,$C97)</f>
        <v>0</v>
      </c>
      <c r="F97" s="127">
        <f>SUMIFS(Quotidien!K:K,Quotidien!$B:$B,$A97,Quotidien!$F:$F,$C97)</f>
        <v>0</v>
      </c>
      <c r="I97" s="95" t="s">
        <v>12</v>
      </c>
      <c r="J97" s="70" t="e">
        <f>E108</f>
        <v>#DIV/0!</v>
      </c>
      <c r="K97" s="71" t="e">
        <f>E109</f>
        <v>#DIV/0!</v>
      </c>
      <c r="L97" s="96"/>
      <c r="M97" s="106"/>
      <c r="N97" s="67"/>
      <c r="O97" s="107"/>
    </row>
    <row r="98" spans="1:15" x14ac:dyDescent="0.25">
      <c r="A98" s="30" t="str">
        <f t="shared" si="5"/>
        <v>S5 - 2024</v>
      </c>
      <c r="B98" s="20"/>
      <c r="C98" s="21" t="s">
        <v>4</v>
      </c>
      <c r="D98" s="59">
        <f>SUMIFS(Quotidien!G:G,Quotidien!$B:$B,$A98,Quotidien!$F:$F,$C98)</f>
        <v>0</v>
      </c>
      <c r="E98" s="60">
        <f>SUMIFS(Quotidien!I:I,Quotidien!$B:$B,$A98,Quotidien!$F:$F,$C98)</f>
        <v>0</v>
      </c>
      <c r="F98" s="61">
        <f>SUMIFS(Quotidien!K:K,Quotidien!$B:$B,$A98,Quotidien!$F:$F,$C98)</f>
        <v>0</v>
      </c>
      <c r="I98" s="93" t="s">
        <v>13</v>
      </c>
      <c r="J98" s="68" t="e">
        <f>F108</f>
        <v>#DIV/0!</v>
      </c>
      <c r="K98" s="69" t="e">
        <f>F109</f>
        <v>#DIV/0!</v>
      </c>
      <c r="L98" s="94"/>
      <c r="M98" s="104"/>
      <c r="N98" s="66"/>
      <c r="O98" s="105"/>
    </row>
    <row r="99" spans="1:15" x14ac:dyDescent="0.25">
      <c r="A99" s="30" t="str">
        <f t="shared" si="5"/>
        <v>S5 - 2024</v>
      </c>
      <c r="B99" s="7"/>
      <c r="C99" s="8" t="s">
        <v>5</v>
      </c>
      <c r="D99" s="31">
        <f>SUMIFS(Quotidien!G:G,Quotidien!$B:$B,$A99,Quotidien!$F:$F,$C99)</f>
        <v>0</v>
      </c>
      <c r="E99" s="32">
        <f>SUMIFS(Quotidien!I:I,Quotidien!$B:$B,$A99,Quotidien!$F:$F,$C99)</f>
        <v>0</v>
      </c>
      <c r="F99" s="33">
        <f>SUMIFS(Quotidien!K:K,Quotidien!$B:$B,$A99,Quotidien!$F:$F,$C99)</f>
        <v>0</v>
      </c>
      <c r="I99" s="97" t="s">
        <v>38</v>
      </c>
      <c r="J99" s="98" t="e">
        <f>D115</f>
        <v>#DIV/0!</v>
      </c>
      <c r="K99" s="99" t="e">
        <f>D116</f>
        <v>#DIV/0!</v>
      </c>
      <c r="L99" s="100"/>
      <c r="M99" s="108"/>
      <c r="N99" s="109"/>
      <c r="O99" s="110"/>
    </row>
    <row r="100" spans="1:15" x14ac:dyDescent="0.25">
      <c r="A100" s="30" t="str">
        <f t="shared" si="5"/>
        <v>S5 - 2024</v>
      </c>
      <c r="B100" s="7"/>
      <c r="C100" s="8" t="s">
        <v>6</v>
      </c>
      <c r="D100" s="31">
        <f>SUMIFS(Quotidien!G:G,Quotidien!$B:$B,$A100,Quotidien!$F:$F,$C100)</f>
        <v>0</v>
      </c>
      <c r="E100" s="32">
        <f>SUMIFS(Quotidien!I:I,Quotidien!$B:$B,$A100,Quotidien!$F:$F,$C100)</f>
        <v>0</v>
      </c>
      <c r="F100" s="33">
        <f>SUMIFS(Quotidien!K:K,Quotidien!$B:$B,$A100,Quotidien!$F:$F,$C100)</f>
        <v>0</v>
      </c>
    </row>
    <row r="101" spans="1:15" x14ac:dyDescent="0.25">
      <c r="A101" s="30" t="str">
        <f t="shared" si="5"/>
        <v>S5 - 2024</v>
      </c>
      <c r="B101" s="7"/>
      <c r="C101" s="8" t="s">
        <v>1</v>
      </c>
      <c r="D101" s="31">
        <f>SUMIFS(Quotidien!G:G,Quotidien!$B:$B,$A101,Quotidien!$F:$F,$C101)</f>
        <v>0</v>
      </c>
      <c r="E101" s="32">
        <f>SUMIFS(Quotidien!I:I,Quotidien!$B:$B,$A101,Quotidien!$F:$F,$C101)</f>
        <v>0</v>
      </c>
      <c r="F101" s="33">
        <f>SUMIFS(Quotidien!K:K,Quotidien!$B:$B,$A101,Quotidien!$F:$F,$C101)</f>
        <v>0</v>
      </c>
    </row>
    <row r="102" spans="1:15" x14ac:dyDescent="0.25">
      <c r="A102" s="45" t="str">
        <f t="shared" si="5"/>
        <v>S5 - 2024</v>
      </c>
      <c r="B102" s="17"/>
      <c r="C102" s="19" t="s">
        <v>14</v>
      </c>
      <c r="D102" s="111">
        <f>SUMIFS(Quotidien!G:G,Quotidien!$B:$B,$A102,Quotidien!$F:$F,$C102)</f>
        <v>0</v>
      </c>
      <c r="E102" s="112">
        <f>SUMIFS(Quotidien!I:I,Quotidien!$B:$B,$A102,Quotidien!$F:$F,$C102)</f>
        <v>0</v>
      </c>
      <c r="F102" s="113">
        <f>SUMIFS(Quotidien!K:K,Quotidien!$B:$B,$A102,Quotidien!$F:$F,$C102)</f>
        <v>0</v>
      </c>
    </row>
    <row r="103" spans="1:15" x14ac:dyDescent="0.25">
      <c r="A103" s="49" t="str">
        <f t="shared" si="5"/>
        <v>S5 - 2024</v>
      </c>
      <c r="B103" s="5"/>
      <c r="C103" s="50" t="s">
        <v>16</v>
      </c>
      <c r="D103" s="51" t="e">
        <f>D96/(D102-D100-D99)</f>
        <v>#DIV/0!</v>
      </c>
      <c r="E103" s="52" t="e">
        <f>E96/(E102-E100-E99)</f>
        <v>#DIV/0!</v>
      </c>
      <c r="F103" s="53" t="e">
        <f>F96/(F102-F100-F99)</f>
        <v>#DIV/0!</v>
      </c>
    </row>
    <row r="104" spans="1:15" x14ac:dyDescent="0.25">
      <c r="A104" s="34" t="str">
        <f t="shared" si="5"/>
        <v>S5 - 2024</v>
      </c>
      <c r="B104" s="7"/>
      <c r="C104" s="35" t="s">
        <v>17</v>
      </c>
      <c r="D104" s="36" t="e">
        <f>D97/(D102-D100-D99)</f>
        <v>#DIV/0!</v>
      </c>
      <c r="E104" s="37" t="e">
        <f>E97/(E102-E100-E99)</f>
        <v>#DIV/0!</v>
      </c>
      <c r="F104" s="38" t="e">
        <f>F97/(F102-F100-F99)</f>
        <v>#DIV/0!</v>
      </c>
    </row>
    <row r="105" spans="1:15" x14ac:dyDescent="0.25">
      <c r="A105" s="34" t="str">
        <f t="shared" si="5"/>
        <v>S5 - 2024</v>
      </c>
      <c r="B105" s="7"/>
      <c r="C105" s="35" t="s">
        <v>15</v>
      </c>
      <c r="D105" s="36" t="e">
        <f>D103+D104</f>
        <v>#DIV/0!</v>
      </c>
      <c r="E105" s="37" t="e">
        <f>E103+E104</f>
        <v>#DIV/0!</v>
      </c>
      <c r="F105" s="38" t="e">
        <f>F103+F104</f>
        <v>#DIV/0!</v>
      </c>
    </row>
    <row r="106" spans="1:15" x14ac:dyDescent="0.25">
      <c r="A106" s="34" t="str">
        <f t="shared" si="5"/>
        <v>S5 - 2024</v>
      </c>
      <c r="B106" s="7"/>
      <c r="C106" s="35" t="s">
        <v>18</v>
      </c>
      <c r="D106" s="36" t="e">
        <f>D99/D102</f>
        <v>#DIV/0!</v>
      </c>
      <c r="E106" s="37" t="e">
        <f>E99/E102</f>
        <v>#DIV/0!</v>
      </c>
      <c r="F106" s="38" t="e">
        <f>F99/F102</f>
        <v>#DIV/0!</v>
      </c>
    </row>
    <row r="107" spans="1:15" x14ac:dyDescent="0.25">
      <c r="A107" s="34" t="str">
        <f t="shared" si="5"/>
        <v>S5 - 2024</v>
      </c>
      <c r="B107" s="7"/>
      <c r="C107" s="35" t="s">
        <v>27</v>
      </c>
      <c r="D107" s="36" t="e">
        <f>D100/D102</f>
        <v>#DIV/0!</v>
      </c>
      <c r="E107" s="37" t="e">
        <f>E100/E102</f>
        <v>#DIV/0!</v>
      </c>
      <c r="F107" s="38" t="e">
        <f>F100/F102</f>
        <v>#DIV/0!</v>
      </c>
    </row>
    <row r="108" spans="1:15" x14ac:dyDescent="0.25">
      <c r="A108" s="34" t="str">
        <f t="shared" si="5"/>
        <v>S5 - 2024</v>
      </c>
      <c r="B108" s="7"/>
      <c r="C108" s="35" t="s">
        <v>19</v>
      </c>
      <c r="D108" s="36" t="e">
        <f>1-D105</f>
        <v>#DIV/0!</v>
      </c>
      <c r="E108" s="37" t="e">
        <f t="shared" ref="E108:F108" si="7">1-E105</f>
        <v>#DIV/0!</v>
      </c>
      <c r="F108" s="38" t="e">
        <f t="shared" si="7"/>
        <v>#DIV/0!</v>
      </c>
    </row>
    <row r="109" spans="1:15" x14ac:dyDescent="0.25">
      <c r="A109" s="54" t="str">
        <f t="shared" si="5"/>
        <v>S5 - 2024</v>
      </c>
      <c r="B109" s="10"/>
      <c r="C109" s="55" t="s">
        <v>20</v>
      </c>
      <c r="D109" s="56" t="e">
        <f>IF(D108&lt;'Calcul CRI'!$B$2,0,IF(AND(D108&gt;='Calcul CRI'!$A$3,D108&lt;'Calcul CRI'!$B$3),(D108-'Calcul CRI'!$A$3)*100/('Calcul CRI'!$F$3-'Calcul CRI'!$E$3)*('Calcul CRI'!$D$3-'Calcul CRI'!$C$3)+'Calcul CRI'!$C$3,IF(AND(D108&gt;='Calcul CRI'!$A$4,D108&lt;'Calcul CRI'!$B$4),(D108-'Calcul CRI'!$A$4)*100/('Calcul CRI'!$F$4-'Calcul CRI'!$E$4)*('Calcul CRI'!$D$4-'Calcul CRI'!$C$4)+'Calcul CRI'!$C$4,IF(AND(D108&gt;='Calcul CRI'!$A$5,D108&lt;'Calcul CRI'!$B$5),(D108-'Calcul CRI'!$A$5)*100/('Calcul CRI'!$F$5-'Calcul CRI'!$E$5)*('Calcul CRI'!$D$5-'Calcul CRI'!$C$5)+'Calcul CRI'!$C$5,IF(AND(D108&gt;='Calcul CRI'!$A$6,D108&lt;'Calcul CRI'!$B$6),(D108-'Calcul CRI'!$A$6)*100/('Calcul CRI'!$F$6-'Calcul CRI'!$E$6)*('Calcul CRI'!$D$6-'Calcul CRI'!$C$6)+'Calcul CRI'!$C$6,IF(AND(D108&gt;='Calcul CRI'!$A$7,D108&lt;'Calcul CRI'!$B$7),(D108-'Calcul CRI'!$A$7)*100/('Calcul CRI'!$F$7-'Calcul CRI'!$E$7)*('Calcul CRI'!$D$7-'Calcul CRI'!$C$7)+'Calcul CRI'!$C$7,25))))))</f>
        <v>#DIV/0!</v>
      </c>
      <c r="E109" s="57" t="e">
        <f>IF(E108&lt;'Calcul CRI'!$B$2,0,IF(AND(E108&gt;='Calcul CRI'!$A$3,E108&lt;'Calcul CRI'!$B$3),(E108-'Calcul CRI'!$A$3)*100/('Calcul CRI'!$F$3-'Calcul CRI'!$E$3)*('Calcul CRI'!$D$3-'Calcul CRI'!$C$3)+'Calcul CRI'!$C$3,IF(AND(E108&gt;='Calcul CRI'!$A$4,E108&lt;'Calcul CRI'!$B$4),(E108-'Calcul CRI'!$A$4)*100/('Calcul CRI'!$F$4-'Calcul CRI'!$E$4)*('Calcul CRI'!$D$4-'Calcul CRI'!$C$4)+'Calcul CRI'!$C$4,IF(AND(E108&gt;='Calcul CRI'!$A$5,E108&lt;'Calcul CRI'!$B$5),(E108-'Calcul CRI'!$A$5)*100/('Calcul CRI'!$F$5-'Calcul CRI'!$E$5)*('Calcul CRI'!$D$5-'Calcul CRI'!$C$5)+'Calcul CRI'!$C$5,IF(AND(E108&gt;='Calcul CRI'!$A$6,E108&lt;'Calcul CRI'!$B$6),(E108-'Calcul CRI'!$A$6)*100/('Calcul CRI'!$F$6-'Calcul CRI'!$E$6)*('Calcul CRI'!$D$6-'Calcul CRI'!$C$6)+'Calcul CRI'!$C$6,IF(AND(E108&gt;='Calcul CRI'!$A$7,E108&lt;'Calcul CRI'!$B$7),(E108-'Calcul CRI'!$A$7)*100/('Calcul CRI'!$F$7-'Calcul CRI'!$E$7)*('Calcul CRI'!$D$7-'Calcul CRI'!$C$7)+'Calcul CRI'!$C$7,25))))))</f>
        <v>#DIV/0!</v>
      </c>
      <c r="F109" s="58" t="e">
        <f>IF(F108&lt;'Calcul CRI'!$B$2,0,IF(AND(F108&gt;='Calcul CRI'!$A$3,F108&lt;'Calcul CRI'!$B$3),(F108-'Calcul CRI'!$A$3)*100/('Calcul CRI'!$F$3-'Calcul CRI'!$E$3)*('Calcul CRI'!$D$3-'Calcul CRI'!$C$3)+'Calcul CRI'!$C$3,IF(AND(F108&gt;='Calcul CRI'!$A$4,F108&lt;'Calcul CRI'!$B$4),(F108-'Calcul CRI'!$A$4)*100/('Calcul CRI'!$F$4-'Calcul CRI'!$E$4)*('Calcul CRI'!$D$4-'Calcul CRI'!$C$4)+'Calcul CRI'!$C$4,IF(AND(F108&gt;='Calcul CRI'!$A$5,F108&lt;'Calcul CRI'!$B$5),(F108-'Calcul CRI'!$A$5)*100/('Calcul CRI'!$F$5-'Calcul CRI'!$E$5)*('Calcul CRI'!$D$5-'Calcul CRI'!$C$5)+'Calcul CRI'!$C$5,IF(AND(F108&gt;='Calcul CRI'!$A$6,F108&lt;'Calcul CRI'!$B$6),(F108-'Calcul CRI'!$A$6)*100/('Calcul CRI'!$F$6-'Calcul CRI'!$E$6)*('Calcul CRI'!$D$6-'Calcul CRI'!$C$6)+'Calcul CRI'!$C$6,IF(AND(F108&gt;='Calcul CRI'!$A$7,F108&lt;'Calcul CRI'!$B$7),(F108-'Calcul CRI'!$A$7)*100/('Calcul CRI'!$F$7-'Calcul CRI'!$E$7)*('Calcul CRI'!$D$7-'Calcul CRI'!$C$7)+'Calcul CRI'!$C$7,25))))))</f>
        <v>#DIV/0!</v>
      </c>
    </row>
    <row r="110" spans="1:15" x14ac:dyDescent="0.25">
      <c r="A110" s="39" t="str">
        <f t="shared" si="5"/>
        <v>S5 - 2024</v>
      </c>
      <c r="B110" s="20"/>
      <c r="C110" s="115" t="s">
        <v>22</v>
      </c>
      <c r="D110" s="173" t="e">
        <f>(D96+E96+F96)/((D102-D100-D99)+(E102-E100-E99)+(F102-F100-F99))</f>
        <v>#DIV/0!</v>
      </c>
      <c r="E110" s="173"/>
      <c r="F110" s="174"/>
    </row>
    <row r="111" spans="1:15" x14ac:dyDescent="0.25">
      <c r="A111" s="40" t="str">
        <f t="shared" si="5"/>
        <v>S5 - 2024</v>
      </c>
      <c r="B111" s="7"/>
      <c r="C111" s="116" t="s">
        <v>23</v>
      </c>
      <c r="D111" s="177" t="e">
        <f>(D97+E97+F97)/((D102-D100-D99)+(E102-E100-E99)+(F102-F100-F99))</f>
        <v>#DIV/0!</v>
      </c>
      <c r="E111" s="177"/>
      <c r="F111" s="178"/>
    </row>
    <row r="112" spans="1:15" x14ac:dyDescent="0.25">
      <c r="A112" s="40" t="str">
        <f t="shared" si="5"/>
        <v>S5 - 2024</v>
      </c>
      <c r="B112" s="7"/>
      <c r="C112" s="116" t="s">
        <v>21</v>
      </c>
      <c r="D112" s="177" t="e">
        <f>D110+D111</f>
        <v>#DIV/0!</v>
      </c>
      <c r="E112" s="177"/>
      <c r="F112" s="178"/>
    </row>
    <row r="113" spans="1:15" x14ac:dyDescent="0.25">
      <c r="A113" s="40" t="str">
        <f t="shared" si="5"/>
        <v>S5 - 2024</v>
      </c>
      <c r="B113" s="7"/>
      <c r="C113" s="114" t="s">
        <v>24</v>
      </c>
      <c r="D113" s="179" t="e">
        <f>(D99+E99+F99)/(D102+E102+F102)</f>
        <v>#DIV/0!</v>
      </c>
      <c r="E113" s="179"/>
      <c r="F113" s="180"/>
    </row>
    <row r="114" spans="1:15" x14ac:dyDescent="0.25">
      <c r="A114" s="40" t="str">
        <f t="shared" si="5"/>
        <v>S5 - 2024</v>
      </c>
      <c r="B114" s="7"/>
      <c r="C114" s="117" t="s">
        <v>28</v>
      </c>
      <c r="D114" s="181" t="e">
        <f>(D100+E100+F100)/(D102+E102+F102)</f>
        <v>#DIV/0!</v>
      </c>
      <c r="E114" s="181"/>
      <c r="F114" s="182"/>
      <c r="G114" s="3"/>
    </row>
    <row r="115" spans="1:15" x14ac:dyDescent="0.25">
      <c r="A115" s="40" t="str">
        <f t="shared" si="5"/>
        <v>S5 - 2024</v>
      </c>
      <c r="B115" s="7"/>
      <c r="C115" s="41" t="s">
        <v>25</v>
      </c>
      <c r="D115" s="183" t="e">
        <f>1-(D105+E105+F105)/3</f>
        <v>#DIV/0!</v>
      </c>
      <c r="E115" s="183"/>
      <c r="F115" s="184"/>
    </row>
    <row r="116" spans="1:15" ht="15.75" thickBot="1" x14ac:dyDescent="0.3">
      <c r="A116" s="42" t="str">
        <f t="shared" si="5"/>
        <v>S5 - 2024</v>
      </c>
      <c r="B116" s="43"/>
      <c r="C116" s="44" t="s">
        <v>26</v>
      </c>
      <c r="D116" s="175" t="e">
        <f>IF(D115&lt;'Calcul CRI'!$B$2,0,IF(AND(D115&gt;='Calcul CRI'!$A$3,D115&lt;'Calcul CRI'!$B$3),(D115-'Calcul CRI'!$A$3)*100/('Calcul CRI'!$F$3-'Calcul CRI'!$E$3)*('Calcul CRI'!$D$3-'Calcul CRI'!$C$3)+'Calcul CRI'!$C$3,IF(AND(D115&gt;='Calcul CRI'!$A$4,D115&lt;'Calcul CRI'!$B$4),(D115-'Calcul CRI'!$A$4)*100/('Calcul CRI'!$F$4-'Calcul CRI'!$E$4)*('Calcul CRI'!$D$4-'Calcul CRI'!$C$4)+'Calcul CRI'!$C$4,IF(AND(D115&gt;='Calcul CRI'!$A$5,D115&lt;'Calcul CRI'!$B$5),(D115-'Calcul CRI'!$A$5)*100/('Calcul CRI'!$F$5-'Calcul CRI'!$E$5)*('Calcul CRI'!$D$5-'Calcul CRI'!$C$5)+'Calcul CRI'!$C$5,IF(AND(D115&gt;='Calcul CRI'!$A$6,D115&lt;'Calcul CRI'!$B$6),(D115-'Calcul CRI'!$A$6)*100/('Calcul CRI'!$F$6-'Calcul CRI'!$E$6)*('Calcul CRI'!$D$6-'Calcul CRI'!$C$6)+'Calcul CRI'!$C$6,IF(AND(D115&gt;='Calcul CRI'!$A$7,D115&lt;'Calcul CRI'!$B$7),(D115-'Calcul CRI'!$A$7)*100/('Calcul CRI'!$F$7-'Calcul CRI'!$E$7)*('Calcul CRI'!$D$7-'Calcul CRI'!$C$7)+'Calcul CRI'!$C$7,25))))))</f>
        <v>#DIV/0!</v>
      </c>
      <c r="E116" s="175"/>
      <c r="F116" s="176"/>
    </row>
    <row r="117" spans="1:15" ht="15.75" x14ac:dyDescent="0.25">
      <c r="A117" s="24" t="str">
        <f>"S"&amp;WEEKNUM(B117+6,13)&amp;" - "&amp;YEAR(B117+6)</f>
        <v>S6 - 2024</v>
      </c>
      <c r="B117" s="25">
        <f>B94+7</f>
        <v>45322</v>
      </c>
      <c r="C117" s="26" t="s">
        <v>2</v>
      </c>
      <c r="D117" s="27">
        <f>SUMIFS(Quotidien!G:G,Quotidien!$B:$B,$A117,Quotidien!$F:$F,$C117)</f>
        <v>2410</v>
      </c>
      <c r="E117" s="28">
        <f>SUMIFS(Quotidien!I:I,Quotidien!$B:$B,$A117,Quotidien!$F:$F,$C117)</f>
        <v>2745</v>
      </c>
      <c r="F117" s="29">
        <f>SUMIFS(Quotidien!K:K,Quotidien!$B:$B,$A117,Quotidien!$F:$F,$C117)</f>
        <v>2301</v>
      </c>
      <c r="G117" t="str">
        <f>"Du "&amp;DAY($B117)&amp;"/"&amp;MONTH($B117)&amp;" Au "&amp;DAY($B117+6)&amp;"/"&amp;MONTH($B117+6)&amp;" Inclus"</f>
        <v>Du 31/1 Au 6/2 Inclus</v>
      </c>
      <c r="I117" s="170" t="str">
        <f>"Résultats fiabilité CC "&amp;A117</f>
        <v>Résultats fiabilité CC S6 - 2024</v>
      </c>
      <c r="J117" s="171"/>
      <c r="K117" s="171"/>
      <c r="L117" s="171"/>
      <c r="M117" s="171"/>
      <c r="N117" s="171"/>
      <c r="O117" s="172"/>
    </row>
    <row r="118" spans="1:15" x14ac:dyDescent="0.25">
      <c r="A118" s="30" t="str">
        <f t="shared" si="5"/>
        <v>S6 - 2024</v>
      </c>
      <c r="B118" s="18"/>
      <c r="C118" s="19" t="s">
        <v>3</v>
      </c>
      <c r="D118" s="46">
        <f>SUMIFS(Quotidien!G:G,Quotidien!$B:$B,$A118,Quotidien!$F:$F,$C118)</f>
        <v>9018</v>
      </c>
      <c r="E118" s="47">
        <f>SUMIFS(Quotidien!I:I,Quotidien!$B:$B,$A118,Quotidien!$F:$F,$C118)</f>
        <v>10912</v>
      </c>
      <c r="F118" s="48">
        <f>SUMIFS(Quotidien!K:K,Quotidien!$B:$B,$A118,Quotidien!$F:$F,$C118)</f>
        <v>10646</v>
      </c>
      <c r="I118" s="90" t="s">
        <v>31</v>
      </c>
      <c r="J118" s="91" t="s">
        <v>32</v>
      </c>
      <c r="K118" s="91" t="s">
        <v>33</v>
      </c>
      <c r="L118" s="92" t="s">
        <v>34</v>
      </c>
      <c r="M118" s="101" t="s">
        <v>35</v>
      </c>
      <c r="N118" s="102" t="s">
        <v>36</v>
      </c>
      <c r="O118" s="103" t="s">
        <v>37</v>
      </c>
    </row>
    <row r="119" spans="1:15" x14ac:dyDescent="0.25">
      <c r="A119" s="30" t="str">
        <f t="shared" si="5"/>
        <v>S6 - 2024</v>
      </c>
      <c r="B119" s="22"/>
      <c r="C119" s="128" t="s">
        <v>7</v>
      </c>
      <c r="D119" s="122">
        <f>SUMIFS(Quotidien!G:G,Quotidien!$B:$B,$A119,Quotidien!$F:$F,$C119)</f>
        <v>2552</v>
      </c>
      <c r="E119" s="123">
        <f>SUMIFS(Quotidien!I:I,Quotidien!$B:$B,$A119,Quotidien!$F:$F,$C119)</f>
        <v>584</v>
      </c>
      <c r="F119" s="124">
        <f>SUMIFS(Quotidien!K:K,Quotidien!$B:$B,$A119,Quotidien!$F:$F,$C119)</f>
        <v>1196</v>
      </c>
      <c r="I119" s="93" t="s">
        <v>0</v>
      </c>
      <c r="J119" s="68">
        <f>D131</f>
        <v>0.93461685579497644</v>
      </c>
      <c r="K119" s="69">
        <f>D132</f>
        <v>14.102809299162736</v>
      </c>
      <c r="L119" s="94"/>
      <c r="M119" s="104"/>
      <c r="N119" s="66"/>
      <c r="O119" s="105"/>
    </row>
    <row r="120" spans="1:15" x14ac:dyDescent="0.25">
      <c r="A120" s="30" t="str">
        <f t="shared" si="5"/>
        <v>S6 - 2024</v>
      </c>
      <c r="B120" s="23"/>
      <c r="C120" s="129" t="s">
        <v>8</v>
      </c>
      <c r="D120" s="125">
        <f>SUMIFS(Quotidien!G:G,Quotidien!$B:$B,$A120,Quotidien!$F:$F,$C120)</f>
        <v>12</v>
      </c>
      <c r="E120" s="126">
        <f>SUMIFS(Quotidien!I:I,Quotidien!$B:$B,$A120,Quotidien!$F:$F,$C120)</f>
        <v>4426</v>
      </c>
      <c r="F120" s="127">
        <f>SUMIFS(Quotidien!K:K,Quotidien!$B:$B,$A120,Quotidien!$F:$F,$C120)</f>
        <v>652</v>
      </c>
      <c r="I120" s="95" t="s">
        <v>12</v>
      </c>
      <c r="J120" s="70">
        <f>E131</f>
        <v>0.8756206554121152</v>
      </c>
      <c r="K120" s="71">
        <f>E132</f>
        <v>0</v>
      </c>
      <c r="L120" s="96"/>
      <c r="M120" s="106"/>
      <c r="N120" s="67"/>
      <c r="O120" s="107"/>
    </row>
    <row r="121" spans="1:15" x14ac:dyDescent="0.25">
      <c r="A121" s="30" t="str">
        <f t="shared" si="5"/>
        <v>S6 - 2024</v>
      </c>
      <c r="B121" s="20"/>
      <c r="C121" s="21" t="s">
        <v>4</v>
      </c>
      <c r="D121" s="59">
        <f>SUMIFS(Quotidien!G:G,Quotidien!$B:$B,$A121,Quotidien!$F:$F,$C121)</f>
        <v>0</v>
      </c>
      <c r="E121" s="60">
        <f>SUMIFS(Quotidien!I:I,Quotidien!$B:$B,$A121,Quotidien!$F:$F,$C121)</f>
        <v>0</v>
      </c>
      <c r="F121" s="61">
        <f>SUMIFS(Quotidien!K:K,Quotidien!$B:$B,$A121,Quotidien!$F:$F,$C121)</f>
        <v>0</v>
      </c>
      <c r="I121" s="93" t="s">
        <v>13</v>
      </c>
      <c r="J121" s="68">
        <f>F131</f>
        <v>0.95333569011666075</v>
      </c>
      <c r="K121" s="69">
        <f>F132</f>
        <v>17.222615019443467</v>
      </c>
      <c r="L121" s="94"/>
      <c r="M121" s="104"/>
      <c r="N121" s="66"/>
      <c r="O121" s="105"/>
    </row>
    <row r="122" spans="1:15" x14ac:dyDescent="0.25">
      <c r="A122" s="30" t="str">
        <f t="shared" si="5"/>
        <v>S6 - 2024</v>
      </c>
      <c r="B122" s="7"/>
      <c r="C122" s="8" t="s">
        <v>5</v>
      </c>
      <c r="D122" s="31">
        <f>SUMIFS(Quotidien!G:G,Quotidien!$B:$B,$A122,Quotidien!$F:$F,$C122)</f>
        <v>2545</v>
      </c>
      <c r="E122" s="32">
        <f>SUMIFS(Quotidien!I:I,Quotidien!$B:$B,$A122,Quotidien!$F:$F,$C122)</f>
        <v>1480</v>
      </c>
      <c r="F122" s="33">
        <f>SUMIFS(Quotidien!K:K,Quotidien!$B:$B,$A122,Quotidien!$F:$F,$C122)</f>
        <v>2158</v>
      </c>
      <c r="I122" s="97" t="s">
        <v>38</v>
      </c>
      <c r="J122" s="98">
        <f>D138</f>
        <v>0.92119106710791743</v>
      </c>
      <c r="K122" s="99">
        <f>D139</f>
        <v>11.865177851319565</v>
      </c>
      <c r="L122" s="100"/>
      <c r="M122" s="108"/>
      <c r="N122" s="109"/>
      <c r="O122" s="110"/>
    </row>
    <row r="123" spans="1:15" x14ac:dyDescent="0.25">
      <c r="A123" s="30" t="str">
        <f t="shared" si="5"/>
        <v>S6 - 2024</v>
      </c>
      <c r="B123" s="7"/>
      <c r="C123" s="8" t="s">
        <v>6</v>
      </c>
      <c r="D123" s="31">
        <f>SUMIFS(Quotidien!G:G,Quotidien!$B:$B,$A123,Quotidien!$F:$F,$C123)</f>
        <v>0</v>
      </c>
      <c r="E123" s="32">
        <f>SUMIFS(Quotidien!I:I,Quotidien!$B:$B,$A123,Quotidien!$F:$F,$C123)</f>
        <v>0</v>
      </c>
      <c r="F123" s="33">
        <f>SUMIFS(Quotidien!K:K,Quotidien!$B:$B,$A123,Quotidien!$F:$F,$C123)</f>
        <v>0</v>
      </c>
    </row>
    <row r="124" spans="1:15" x14ac:dyDescent="0.25">
      <c r="A124" s="30" t="str">
        <f t="shared" si="5"/>
        <v>S6 - 2024</v>
      </c>
      <c r="B124" s="7"/>
      <c r="C124" s="8" t="s">
        <v>1</v>
      </c>
      <c r="D124" s="31">
        <f>SUMIFS(Quotidien!G:G,Quotidien!$B:$B,$A124,Quotidien!$F:$F,$C124)</f>
        <v>25223</v>
      </c>
      <c r="E124" s="32">
        <f>SUMIFS(Quotidien!I:I,Quotidien!$B:$B,$A124,Quotidien!$F:$F,$C124)</f>
        <v>21613</v>
      </c>
      <c r="F124" s="33">
        <f>SUMIFS(Quotidien!K:K,Quotidien!$B:$B,$A124,Quotidien!$F:$F,$C124)</f>
        <v>24807</v>
      </c>
    </row>
    <row r="125" spans="1:15" x14ac:dyDescent="0.25">
      <c r="A125" s="45" t="str">
        <f t="shared" si="5"/>
        <v>S6 - 2024</v>
      </c>
      <c r="B125" s="17"/>
      <c r="C125" s="19" t="s">
        <v>14</v>
      </c>
      <c r="D125" s="111">
        <f>SUMIFS(Quotidien!G:G,Quotidien!$B:$B,$A125,Quotidien!$F:$F,$C125)</f>
        <v>41760</v>
      </c>
      <c r="E125" s="112">
        <f>SUMIFS(Quotidien!I:I,Quotidien!$B:$B,$A125,Quotidien!$F:$F,$C125)</f>
        <v>41760</v>
      </c>
      <c r="F125" s="113">
        <f>SUMIFS(Quotidien!K:K,Quotidien!$B:$B,$A125,Quotidien!$F:$F,$C125)</f>
        <v>41760</v>
      </c>
    </row>
    <row r="126" spans="1:15" x14ac:dyDescent="0.25">
      <c r="A126" s="49" t="str">
        <f t="shared" si="5"/>
        <v>S6 - 2024</v>
      </c>
      <c r="B126" s="5"/>
      <c r="C126" s="50" t="s">
        <v>16</v>
      </c>
      <c r="D126" s="51">
        <f>D119/(D125-D123-D122)</f>
        <v>6.5077138849929869E-2</v>
      </c>
      <c r="E126" s="52">
        <f>E119/(E125-E123-E122)</f>
        <v>1.4498510427010924E-2</v>
      </c>
      <c r="F126" s="53">
        <f>F119/(F125-F123-F122)</f>
        <v>3.0200494924498764E-2</v>
      </c>
    </row>
    <row r="127" spans="1:15" x14ac:dyDescent="0.25">
      <c r="A127" s="34" t="str">
        <f t="shared" si="5"/>
        <v>S6 - 2024</v>
      </c>
      <c r="B127" s="7"/>
      <c r="C127" s="35" t="s">
        <v>17</v>
      </c>
      <c r="D127" s="36">
        <f>D120/(D125-D123-D122)</f>
        <v>3.0600535509371413E-4</v>
      </c>
      <c r="E127" s="37">
        <f>E120/(E125-E123-E122)</f>
        <v>0.10988083416087388</v>
      </c>
      <c r="F127" s="38">
        <f>F120/(F125-F123-F122)</f>
        <v>1.6463814958840462E-2</v>
      </c>
    </row>
    <row r="128" spans="1:15" x14ac:dyDescent="0.25">
      <c r="A128" s="34" t="str">
        <f t="shared" si="5"/>
        <v>S6 - 2024</v>
      </c>
      <c r="B128" s="7"/>
      <c r="C128" s="35" t="s">
        <v>15</v>
      </c>
      <c r="D128" s="36">
        <f>D126+D127</f>
        <v>6.5383144205023586E-2</v>
      </c>
      <c r="E128" s="37">
        <f>E126+E127</f>
        <v>0.1243793445878848</v>
      </c>
      <c r="F128" s="38">
        <f>F126+F127</f>
        <v>4.6664309883339222E-2</v>
      </c>
    </row>
    <row r="129" spans="1:15" x14ac:dyDescent="0.25">
      <c r="A129" s="34" t="str">
        <f t="shared" si="5"/>
        <v>S6 - 2024</v>
      </c>
      <c r="B129" s="7"/>
      <c r="C129" s="35" t="s">
        <v>18</v>
      </c>
      <c r="D129" s="36">
        <f>D122/D125</f>
        <v>6.0943486590038315E-2</v>
      </c>
      <c r="E129" s="37">
        <f>E122/E125</f>
        <v>3.5440613026819924E-2</v>
      </c>
      <c r="F129" s="38">
        <f>F122/F125</f>
        <v>5.1676245210727972E-2</v>
      </c>
    </row>
    <row r="130" spans="1:15" x14ac:dyDescent="0.25">
      <c r="A130" s="34" t="str">
        <f t="shared" si="5"/>
        <v>S6 - 2024</v>
      </c>
      <c r="B130" s="7"/>
      <c r="C130" s="35" t="s">
        <v>27</v>
      </c>
      <c r="D130" s="36">
        <f>D123/D125</f>
        <v>0</v>
      </c>
      <c r="E130" s="37">
        <f>E123/E125</f>
        <v>0</v>
      </c>
      <c r="F130" s="38">
        <f>F123/F125</f>
        <v>0</v>
      </c>
    </row>
    <row r="131" spans="1:15" x14ac:dyDescent="0.25">
      <c r="A131" s="34" t="str">
        <f t="shared" si="5"/>
        <v>S6 - 2024</v>
      </c>
      <c r="B131" s="7"/>
      <c r="C131" s="35" t="s">
        <v>19</v>
      </c>
      <c r="D131" s="36">
        <f>1-D128</f>
        <v>0.93461685579497644</v>
      </c>
      <c r="E131" s="37">
        <f t="shared" ref="E131:F131" si="8">1-E128</f>
        <v>0.8756206554121152</v>
      </c>
      <c r="F131" s="38">
        <f t="shared" si="8"/>
        <v>0.95333569011666075</v>
      </c>
    </row>
    <row r="132" spans="1:15" x14ac:dyDescent="0.25">
      <c r="A132" s="54" t="str">
        <f t="shared" si="5"/>
        <v>S6 - 2024</v>
      </c>
      <c r="B132" s="10"/>
      <c r="C132" s="55" t="s">
        <v>20</v>
      </c>
      <c r="D132" s="56">
        <f>IF(D131&lt;'Calcul CRI'!$B$2,0,IF(AND(D131&gt;='Calcul CRI'!$A$3,D131&lt;'Calcul CRI'!$B$3),(D131-'Calcul CRI'!$A$3)*100/('Calcul CRI'!$F$3-'Calcul CRI'!$E$3)*('Calcul CRI'!$D$3-'Calcul CRI'!$C$3)+'Calcul CRI'!$C$3,IF(AND(D131&gt;='Calcul CRI'!$A$4,D131&lt;'Calcul CRI'!$B$4),(D131-'Calcul CRI'!$A$4)*100/('Calcul CRI'!$F$4-'Calcul CRI'!$E$4)*('Calcul CRI'!$D$4-'Calcul CRI'!$C$4)+'Calcul CRI'!$C$4,IF(AND(D131&gt;='Calcul CRI'!$A$5,D131&lt;'Calcul CRI'!$B$5),(D131-'Calcul CRI'!$A$5)*100/('Calcul CRI'!$F$5-'Calcul CRI'!$E$5)*('Calcul CRI'!$D$5-'Calcul CRI'!$C$5)+'Calcul CRI'!$C$5,IF(AND(D131&gt;='Calcul CRI'!$A$6,D131&lt;'Calcul CRI'!$B$6),(D131-'Calcul CRI'!$A$6)*100/('Calcul CRI'!$F$6-'Calcul CRI'!$E$6)*('Calcul CRI'!$D$6-'Calcul CRI'!$C$6)+'Calcul CRI'!$C$6,IF(AND(D131&gt;='Calcul CRI'!$A$7,D131&lt;'Calcul CRI'!$B$7),(D131-'Calcul CRI'!$A$7)*100/('Calcul CRI'!$F$7-'Calcul CRI'!$E$7)*('Calcul CRI'!$D$7-'Calcul CRI'!$C$7)+'Calcul CRI'!$C$7,25))))))</f>
        <v>14.102809299162736</v>
      </c>
      <c r="E132" s="57">
        <f>IF(E131&lt;'Calcul CRI'!$B$2,0,IF(AND(E131&gt;='Calcul CRI'!$A$3,E131&lt;'Calcul CRI'!$B$3),(E131-'Calcul CRI'!$A$3)*100/('Calcul CRI'!$F$3-'Calcul CRI'!$E$3)*('Calcul CRI'!$D$3-'Calcul CRI'!$C$3)+'Calcul CRI'!$C$3,IF(AND(E131&gt;='Calcul CRI'!$A$4,E131&lt;'Calcul CRI'!$B$4),(E131-'Calcul CRI'!$A$4)*100/('Calcul CRI'!$F$4-'Calcul CRI'!$E$4)*('Calcul CRI'!$D$4-'Calcul CRI'!$C$4)+'Calcul CRI'!$C$4,IF(AND(E131&gt;='Calcul CRI'!$A$5,E131&lt;'Calcul CRI'!$B$5),(E131-'Calcul CRI'!$A$5)*100/('Calcul CRI'!$F$5-'Calcul CRI'!$E$5)*('Calcul CRI'!$D$5-'Calcul CRI'!$C$5)+'Calcul CRI'!$C$5,IF(AND(E131&gt;='Calcul CRI'!$A$6,E131&lt;'Calcul CRI'!$B$6),(E131-'Calcul CRI'!$A$6)*100/('Calcul CRI'!$F$6-'Calcul CRI'!$E$6)*('Calcul CRI'!$D$6-'Calcul CRI'!$C$6)+'Calcul CRI'!$C$6,IF(AND(E131&gt;='Calcul CRI'!$A$7,E131&lt;'Calcul CRI'!$B$7),(E131-'Calcul CRI'!$A$7)*100/('Calcul CRI'!$F$7-'Calcul CRI'!$E$7)*('Calcul CRI'!$D$7-'Calcul CRI'!$C$7)+'Calcul CRI'!$C$7,25))))))</f>
        <v>0</v>
      </c>
      <c r="F132" s="58">
        <f>IF(F131&lt;'Calcul CRI'!$B$2,0,IF(AND(F131&gt;='Calcul CRI'!$A$3,F131&lt;'Calcul CRI'!$B$3),(F131-'Calcul CRI'!$A$3)*100/('Calcul CRI'!$F$3-'Calcul CRI'!$E$3)*('Calcul CRI'!$D$3-'Calcul CRI'!$C$3)+'Calcul CRI'!$C$3,IF(AND(F131&gt;='Calcul CRI'!$A$4,F131&lt;'Calcul CRI'!$B$4),(F131-'Calcul CRI'!$A$4)*100/('Calcul CRI'!$F$4-'Calcul CRI'!$E$4)*('Calcul CRI'!$D$4-'Calcul CRI'!$C$4)+'Calcul CRI'!$C$4,IF(AND(F131&gt;='Calcul CRI'!$A$5,F131&lt;'Calcul CRI'!$B$5),(F131-'Calcul CRI'!$A$5)*100/('Calcul CRI'!$F$5-'Calcul CRI'!$E$5)*('Calcul CRI'!$D$5-'Calcul CRI'!$C$5)+'Calcul CRI'!$C$5,IF(AND(F131&gt;='Calcul CRI'!$A$6,F131&lt;'Calcul CRI'!$B$6),(F131-'Calcul CRI'!$A$6)*100/('Calcul CRI'!$F$6-'Calcul CRI'!$E$6)*('Calcul CRI'!$D$6-'Calcul CRI'!$C$6)+'Calcul CRI'!$C$6,IF(AND(F131&gt;='Calcul CRI'!$A$7,F131&lt;'Calcul CRI'!$B$7),(F131-'Calcul CRI'!$A$7)*100/('Calcul CRI'!$F$7-'Calcul CRI'!$E$7)*('Calcul CRI'!$D$7-'Calcul CRI'!$C$7)+'Calcul CRI'!$C$7,25))))))</f>
        <v>17.222615019443467</v>
      </c>
    </row>
    <row r="133" spans="1:15" x14ac:dyDescent="0.25">
      <c r="A133" s="39" t="str">
        <f t="shared" si="5"/>
        <v>S6 - 2024</v>
      </c>
      <c r="B133" s="20"/>
      <c r="C133" s="115" t="s">
        <v>22</v>
      </c>
      <c r="D133" s="173">
        <f>(D119+E119+F119)/((D125-D123-D122)+(E125-E123-E122)+(F125-F123-F122))</f>
        <v>3.6373712184186002E-2</v>
      </c>
      <c r="E133" s="173"/>
      <c r="F133" s="174"/>
    </row>
    <row r="134" spans="1:15" x14ac:dyDescent="0.25">
      <c r="A134" s="40" t="str">
        <f t="shared" si="5"/>
        <v>S6 - 2024</v>
      </c>
      <c r="B134" s="7"/>
      <c r="C134" s="116" t="s">
        <v>23</v>
      </c>
      <c r="D134" s="177">
        <f>(D120+E120+F120)/((D125-D123-D122)+(E125-E123-E122)+(F125-F123-F122))</f>
        <v>4.2738272164706083E-2</v>
      </c>
      <c r="E134" s="177"/>
      <c r="F134" s="178"/>
    </row>
    <row r="135" spans="1:15" x14ac:dyDescent="0.25">
      <c r="A135" s="40" t="str">
        <f t="shared" si="5"/>
        <v>S6 - 2024</v>
      </c>
      <c r="B135" s="7"/>
      <c r="C135" s="116" t="s">
        <v>21</v>
      </c>
      <c r="D135" s="177">
        <f>D133+D134</f>
        <v>7.9111984348892078E-2</v>
      </c>
      <c r="E135" s="177"/>
      <c r="F135" s="178"/>
    </row>
    <row r="136" spans="1:15" x14ac:dyDescent="0.25">
      <c r="A136" s="40" t="str">
        <f t="shared" ref="A136:A139" si="9">A135</f>
        <v>S6 - 2024</v>
      </c>
      <c r="B136" s="7"/>
      <c r="C136" s="114" t="s">
        <v>24</v>
      </c>
      <c r="D136" s="179">
        <f>(D122+E122+F122)/(D125+E125+F125)</f>
        <v>4.935344827586207E-2</v>
      </c>
      <c r="E136" s="179"/>
      <c r="F136" s="180"/>
    </row>
    <row r="137" spans="1:15" x14ac:dyDescent="0.25">
      <c r="A137" s="40" t="str">
        <f t="shared" si="9"/>
        <v>S6 - 2024</v>
      </c>
      <c r="B137" s="7"/>
      <c r="C137" s="117" t="s">
        <v>28</v>
      </c>
      <c r="D137" s="181">
        <f>(D123+E123+F123)/(D125+E125+F125)</f>
        <v>0</v>
      </c>
      <c r="E137" s="181"/>
      <c r="F137" s="182"/>
      <c r="G137" s="3"/>
    </row>
    <row r="138" spans="1:15" x14ac:dyDescent="0.25">
      <c r="A138" s="40" t="str">
        <f t="shared" si="9"/>
        <v>S6 - 2024</v>
      </c>
      <c r="B138" s="7"/>
      <c r="C138" s="41" t="s">
        <v>25</v>
      </c>
      <c r="D138" s="183">
        <f>1-(D128+E128+F128)/3</f>
        <v>0.92119106710791743</v>
      </c>
      <c r="E138" s="183"/>
      <c r="F138" s="184"/>
    </row>
    <row r="139" spans="1:15" ht="15.75" thickBot="1" x14ac:dyDescent="0.3">
      <c r="A139" s="42" t="str">
        <f t="shared" si="9"/>
        <v>S6 - 2024</v>
      </c>
      <c r="B139" s="43"/>
      <c r="C139" s="44" t="s">
        <v>26</v>
      </c>
      <c r="D139" s="175">
        <f>IF(D138&lt;'Calcul CRI'!$B$2,0,IF(AND(D138&gt;='Calcul CRI'!$A$3,D138&lt;'Calcul CRI'!$B$3),(D138-'Calcul CRI'!$A$3)*100/('Calcul CRI'!$F$3-'Calcul CRI'!$E$3)*('Calcul CRI'!$D$3-'Calcul CRI'!$C$3)+'Calcul CRI'!$C$3,IF(AND(D138&gt;='Calcul CRI'!$A$4,D138&lt;'Calcul CRI'!$B$4),(D138-'Calcul CRI'!$A$4)*100/('Calcul CRI'!$F$4-'Calcul CRI'!$E$4)*('Calcul CRI'!$D$4-'Calcul CRI'!$C$4)+'Calcul CRI'!$C$4,IF(AND(D138&gt;='Calcul CRI'!$A$5,D138&lt;'Calcul CRI'!$B$5),(D138-'Calcul CRI'!$A$5)*100/('Calcul CRI'!$F$5-'Calcul CRI'!$E$5)*('Calcul CRI'!$D$5-'Calcul CRI'!$C$5)+'Calcul CRI'!$C$5,IF(AND(D138&gt;='Calcul CRI'!$A$6,D138&lt;'Calcul CRI'!$B$6),(D138-'Calcul CRI'!$A$6)*100/('Calcul CRI'!$F$6-'Calcul CRI'!$E$6)*('Calcul CRI'!$D$6-'Calcul CRI'!$C$6)+'Calcul CRI'!$C$6,IF(AND(D138&gt;='Calcul CRI'!$A$7,D138&lt;'Calcul CRI'!$B$7),(D138-'Calcul CRI'!$A$7)*100/('Calcul CRI'!$F$7-'Calcul CRI'!$E$7)*('Calcul CRI'!$D$7-'Calcul CRI'!$C$7)+'Calcul CRI'!$C$7,25))))))</f>
        <v>11.865177851319565</v>
      </c>
      <c r="E139" s="175"/>
      <c r="F139" s="176"/>
    </row>
    <row r="140" spans="1:15" ht="15.75" x14ac:dyDescent="0.25">
      <c r="A140" s="24" t="str">
        <f>"S"&amp;WEEKNUM(B140+6,13)&amp;" - "&amp;YEAR(B140+6)</f>
        <v>S7 - 2024</v>
      </c>
      <c r="B140" s="25">
        <f>B117+7</f>
        <v>45329</v>
      </c>
      <c r="C140" s="26" t="s">
        <v>2</v>
      </c>
      <c r="D140" s="27">
        <f>SUMIFS(Quotidien!G:G,Quotidien!$B:$B,$A140,Quotidien!$F:$F,$C140)</f>
        <v>0</v>
      </c>
      <c r="E140" s="28">
        <f>SUMIFS(Quotidien!I:I,Quotidien!$B:$B,$A140,Quotidien!$F:$F,$C140)</f>
        <v>0</v>
      </c>
      <c r="F140" s="29">
        <f>SUMIFS(Quotidien!K:K,Quotidien!$B:$B,$A140,Quotidien!$F:$F,$C140)</f>
        <v>0</v>
      </c>
      <c r="G140" t="str">
        <f>"Du "&amp;DAY($B140)&amp;"/"&amp;MONTH($B140)&amp;" Au "&amp;DAY($B140+6)&amp;"/"&amp;MONTH($B140+6)&amp;" Inclus"</f>
        <v>Du 7/2 Au 13/2 Inclus</v>
      </c>
      <c r="I140" s="170" t="str">
        <f>"Résultats fiabilité CC "&amp;A140</f>
        <v>Résultats fiabilité CC S7 - 2024</v>
      </c>
      <c r="J140" s="171"/>
      <c r="K140" s="171"/>
      <c r="L140" s="171"/>
      <c r="M140" s="171"/>
      <c r="N140" s="171"/>
      <c r="O140" s="172"/>
    </row>
    <row r="141" spans="1:15" x14ac:dyDescent="0.25">
      <c r="A141" s="30" t="str">
        <f t="shared" ref="A141:A204" si="10">A140</f>
        <v>S7 - 2024</v>
      </c>
      <c r="B141" s="18"/>
      <c r="C141" s="19" t="s">
        <v>3</v>
      </c>
      <c r="D141" s="46">
        <f>SUMIFS(Quotidien!G:G,Quotidien!$B:$B,$A141,Quotidien!$F:$F,$C141)</f>
        <v>0</v>
      </c>
      <c r="E141" s="47">
        <f>SUMIFS(Quotidien!I:I,Quotidien!$B:$B,$A141,Quotidien!$F:$F,$C141)</f>
        <v>0</v>
      </c>
      <c r="F141" s="48">
        <f>SUMIFS(Quotidien!K:K,Quotidien!$B:$B,$A141,Quotidien!$F:$F,$C141)</f>
        <v>0</v>
      </c>
      <c r="I141" s="90" t="s">
        <v>31</v>
      </c>
      <c r="J141" s="91" t="s">
        <v>32</v>
      </c>
      <c r="K141" s="91" t="s">
        <v>33</v>
      </c>
      <c r="L141" s="92" t="s">
        <v>34</v>
      </c>
      <c r="M141" s="101" t="s">
        <v>35</v>
      </c>
      <c r="N141" s="102" t="s">
        <v>36</v>
      </c>
      <c r="O141" s="103" t="s">
        <v>37</v>
      </c>
    </row>
    <row r="142" spans="1:15" x14ac:dyDescent="0.25">
      <c r="A142" s="30" t="str">
        <f t="shared" si="10"/>
        <v>S7 - 2024</v>
      </c>
      <c r="B142" s="22"/>
      <c r="C142" s="128" t="s">
        <v>7</v>
      </c>
      <c r="D142" s="122">
        <f>SUMIFS(Quotidien!G:G,Quotidien!$B:$B,$A142,Quotidien!$F:$F,$C142)</f>
        <v>0</v>
      </c>
      <c r="E142" s="123">
        <f>SUMIFS(Quotidien!I:I,Quotidien!$B:$B,$A142,Quotidien!$F:$F,$C142)</f>
        <v>0</v>
      </c>
      <c r="F142" s="124">
        <f>SUMIFS(Quotidien!K:K,Quotidien!$B:$B,$A142,Quotidien!$F:$F,$C142)</f>
        <v>0</v>
      </c>
      <c r="I142" s="93" t="s">
        <v>0</v>
      </c>
      <c r="J142" s="68" t="e">
        <f>D154</f>
        <v>#DIV/0!</v>
      </c>
      <c r="K142" s="69" t="e">
        <f>D155</f>
        <v>#DIV/0!</v>
      </c>
      <c r="L142" s="94"/>
      <c r="M142" s="104"/>
      <c r="N142" s="66"/>
      <c r="O142" s="105"/>
    </row>
    <row r="143" spans="1:15" x14ac:dyDescent="0.25">
      <c r="A143" s="30" t="str">
        <f t="shared" si="10"/>
        <v>S7 - 2024</v>
      </c>
      <c r="B143" s="23"/>
      <c r="C143" s="129" t="s">
        <v>8</v>
      </c>
      <c r="D143" s="125">
        <f>SUMIFS(Quotidien!G:G,Quotidien!$B:$B,$A143,Quotidien!$F:$F,$C143)</f>
        <v>0</v>
      </c>
      <c r="E143" s="126">
        <f>SUMIFS(Quotidien!I:I,Quotidien!$B:$B,$A143,Quotidien!$F:$F,$C143)</f>
        <v>0</v>
      </c>
      <c r="F143" s="127">
        <f>SUMIFS(Quotidien!K:K,Quotidien!$B:$B,$A143,Quotidien!$F:$F,$C143)</f>
        <v>0</v>
      </c>
      <c r="I143" s="95" t="s">
        <v>12</v>
      </c>
      <c r="J143" s="70" t="e">
        <f>E154</f>
        <v>#DIV/0!</v>
      </c>
      <c r="K143" s="71" t="e">
        <f>E155</f>
        <v>#DIV/0!</v>
      </c>
      <c r="L143" s="96"/>
      <c r="M143" s="106"/>
      <c r="N143" s="67"/>
      <c r="O143" s="107"/>
    </row>
    <row r="144" spans="1:15" x14ac:dyDescent="0.25">
      <c r="A144" s="30" t="str">
        <f t="shared" si="10"/>
        <v>S7 - 2024</v>
      </c>
      <c r="B144" s="20"/>
      <c r="C144" s="21" t="s">
        <v>4</v>
      </c>
      <c r="D144" s="59">
        <f>SUMIFS(Quotidien!G:G,Quotidien!$B:$B,$A144,Quotidien!$F:$F,$C144)</f>
        <v>0</v>
      </c>
      <c r="E144" s="60">
        <f>SUMIFS(Quotidien!I:I,Quotidien!$B:$B,$A144,Quotidien!$F:$F,$C144)</f>
        <v>0</v>
      </c>
      <c r="F144" s="61">
        <f>SUMIFS(Quotidien!K:K,Quotidien!$B:$B,$A144,Quotidien!$F:$F,$C144)</f>
        <v>0</v>
      </c>
      <c r="I144" s="93" t="s">
        <v>13</v>
      </c>
      <c r="J144" s="68" t="e">
        <f>F154</f>
        <v>#DIV/0!</v>
      </c>
      <c r="K144" s="69" t="e">
        <f>F155</f>
        <v>#DIV/0!</v>
      </c>
      <c r="L144" s="94"/>
      <c r="M144" s="104"/>
      <c r="N144" s="66"/>
      <c r="O144" s="105"/>
    </row>
    <row r="145" spans="1:15" x14ac:dyDescent="0.25">
      <c r="A145" s="30" t="str">
        <f t="shared" si="10"/>
        <v>S7 - 2024</v>
      </c>
      <c r="B145" s="7"/>
      <c r="C145" s="8" t="s">
        <v>5</v>
      </c>
      <c r="D145" s="31">
        <f>SUMIFS(Quotidien!G:G,Quotidien!$B:$B,$A145,Quotidien!$F:$F,$C145)</f>
        <v>0</v>
      </c>
      <c r="E145" s="32">
        <f>SUMIFS(Quotidien!I:I,Quotidien!$B:$B,$A145,Quotidien!$F:$F,$C145)</f>
        <v>0</v>
      </c>
      <c r="F145" s="33">
        <f>SUMIFS(Quotidien!K:K,Quotidien!$B:$B,$A145,Quotidien!$F:$F,$C145)</f>
        <v>0</v>
      </c>
      <c r="I145" s="97" t="s">
        <v>38</v>
      </c>
      <c r="J145" s="98" t="e">
        <f>D161</f>
        <v>#DIV/0!</v>
      </c>
      <c r="K145" s="99" t="e">
        <f>D162</f>
        <v>#DIV/0!</v>
      </c>
      <c r="L145" s="100"/>
      <c r="M145" s="108"/>
      <c r="N145" s="109"/>
      <c r="O145" s="110"/>
    </row>
    <row r="146" spans="1:15" x14ac:dyDescent="0.25">
      <c r="A146" s="30" t="str">
        <f t="shared" si="10"/>
        <v>S7 - 2024</v>
      </c>
      <c r="B146" s="7"/>
      <c r="C146" s="8" t="s">
        <v>6</v>
      </c>
      <c r="D146" s="31">
        <f>SUMIFS(Quotidien!G:G,Quotidien!$B:$B,$A146,Quotidien!$F:$F,$C146)</f>
        <v>0</v>
      </c>
      <c r="E146" s="32">
        <f>SUMIFS(Quotidien!I:I,Quotidien!$B:$B,$A146,Quotidien!$F:$F,$C146)</f>
        <v>0</v>
      </c>
      <c r="F146" s="33">
        <f>SUMIFS(Quotidien!K:K,Quotidien!$B:$B,$A146,Quotidien!$F:$F,$C146)</f>
        <v>0</v>
      </c>
    </row>
    <row r="147" spans="1:15" x14ac:dyDescent="0.25">
      <c r="A147" s="30" t="str">
        <f t="shared" si="10"/>
        <v>S7 - 2024</v>
      </c>
      <c r="B147" s="7"/>
      <c r="C147" s="8" t="s">
        <v>1</v>
      </c>
      <c r="D147" s="31">
        <f>SUMIFS(Quotidien!G:G,Quotidien!$B:$B,$A147,Quotidien!$F:$F,$C147)</f>
        <v>0</v>
      </c>
      <c r="E147" s="32">
        <f>SUMIFS(Quotidien!I:I,Quotidien!$B:$B,$A147,Quotidien!$F:$F,$C147)</f>
        <v>0</v>
      </c>
      <c r="F147" s="33">
        <f>SUMIFS(Quotidien!K:K,Quotidien!$B:$B,$A147,Quotidien!$F:$F,$C147)</f>
        <v>0</v>
      </c>
    </row>
    <row r="148" spans="1:15" x14ac:dyDescent="0.25">
      <c r="A148" s="45" t="str">
        <f t="shared" si="10"/>
        <v>S7 - 2024</v>
      </c>
      <c r="B148" s="17"/>
      <c r="C148" s="19" t="s">
        <v>14</v>
      </c>
      <c r="D148" s="111">
        <f>SUMIFS(Quotidien!G:G,Quotidien!$B:$B,$A148,Quotidien!$F:$F,$C148)</f>
        <v>0</v>
      </c>
      <c r="E148" s="112">
        <f>SUMIFS(Quotidien!I:I,Quotidien!$B:$B,$A148,Quotidien!$F:$F,$C148)</f>
        <v>0</v>
      </c>
      <c r="F148" s="113">
        <f>SUMIFS(Quotidien!K:K,Quotidien!$B:$B,$A148,Quotidien!$F:$F,$C148)</f>
        <v>0</v>
      </c>
    </row>
    <row r="149" spans="1:15" x14ac:dyDescent="0.25">
      <c r="A149" s="49" t="str">
        <f t="shared" si="10"/>
        <v>S7 - 2024</v>
      </c>
      <c r="B149" s="5"/>
      <c r="C149" s="50" t="s">
        <v>16</v>
      </c>
      <c r="D149" s="51" t="e">
        <f>D142/(D148-D146-D145)</f>
        <v>#DIV/0!</v>
      </c>
      <c r="E149" s="52" t="e">
        <f>E142/(E148-E146-E145)</f>
        <v>#DIV/0!</v>
      </c>
      <c r="F149" s="53" t="e">
        <f>F142/(F148-F146-F145)</f>
        <v>#DIV/0!</v>
      </c>
    </row>
    <row r="150" spans="1:15" x14ac:dyDescent="0.25">
      <c r="A150" s="34" t="str">
        <f t="shared" si="10"/>
        <v>S7 - 2024</v>
      </c>
      <c r="B150" s="7"/>
      <c r="C150" s="35" t="s">
        <v>17</v>
      </c>
      <c r="D150" s="36" t="e">
        <f>D143/(D148-D146-D145)</f>
        <v>#DIV/0!</v>
      </c>
      <c r="E150" s="37" t="e">
        <f>E143/(E148-E146-E145)</f>
        <v>#DIV/0!</v>
      </c>
      <c r="F150" s="38" t="e">
        <f>F143/(F148-F146-F145)</f>
        <v>#DIV/0!</v>
      </c>
    </row>
    <row r="151" spans="1:15" x14ac:dyDescent="0.25">
      <c r="A151" s="34" t="str">
        <f t="shared" si="10"/>
        <v>S7 - 2024</v>
      </c>
      <c r="B151" s="7"/>
      <c r="C151" s="35" t="s">
        <v>15</v>
      </c>
      <c r="D151" s="36" t="e">
        <f>D149+D150</f>
        <v>#DIV/0!</v>
      </c>
      <c r="E151" s="37" t="e">
        <f>E149+E150</f>
        <v>#DIV/0!</v>
      </c>
      <c r="F151" s="38" t="e">
        <f>F149+F150</f>
        <v>#DIV/0!</v>
      </c>
    </row>
    <row r="152" spans="1:15" x14ac:dyDescent="0.25">
      <c r="A152" s="34" t="str">
        <f t="shared" si="10"/>
        <v>S7 - 2024</v>
      </c>
      <c r="B152" s="7"/>
      <c r="C152" s="35" t="s">
        <v>18</v>
      </c>
      <c r="D152" s="36" t="e">
        <f>D145/D148</f>
        <v>#DIV/0!</v>
      </c>
      <c r="E152" s="37" t="e">
        <f>E145/E148</f>
        <v>#DIV/0!</v>
      </c>
      <c r="F152" s="38" t="e">
        <f>F145/F148</f>
        <v>#DIV/0!</v>
      </c>
    </row>
    <row r="153" spans="1:15" x14ac:dyDescent="0.25">
      <c r="A153" s="34" t="str">
        <f t="shared" si="10"/>
        <v>S7 - 2024</v>
      </c>
      <c r="B153" s="7"/>
      <c r="C153" s="35" t="s">
        <v>27</v>
      </c>
      <c r="D153" s="36" t="e">
        <f>D146/D148</f>
        <v>#DIV/0!</v>
      </c>
      <c r="E153" s="37" t="e">
        <f>E146/E148</f>
        <v>#DIV/0!</v>
      </c>
      <c r="F153" s="38" t="e">
        <f>F146/F148</f>
        <v>#DIV/0!</v>
      </c>
    </row>
    <row r="154" spans="1:15" x14ac:dyDescent="0.25">
      <c r="A154" s="34" t="str">
        <f t="shared" si="10"/>
        <v>S7 - 2024</v>
      </c>
      <c r="B154" s="7"/>
      <c r="C154" s="35" t="s">
        <v>19</v>
      </c>
      <c r="D154" s="36" t="e">
        <f>1-D151</f>
        <v>#DIV/0!</v>
      </c>
      <c r="E154" s="37" t="e">
        <f t="shared" ref="E154:F154" si="11">1-E151</f>
        <v>#DIV/0!</v>
      </c>
      <c r="F154" s="38" t="e">
        <f t="shared" si="11"/>
        <v>#DIV/0!</v>
      </c>
    </row>
    <row r="155" spans="1:15" x14ac:dyDescent="0.25">
      <c r="A155" s="54" t="str">
        <f t="shared" si="10"/>
        <v>S7 - 2024</v>
      </c>
      <c r="B155" s="10"/>
      <c r="C155" s="55" t="s">
        <v>20</v>
      </c>
      <c r="D155" s="56" t="e">
        <f>IF(D154&lt;'Calcul CRI'!$B$2,0,IF(AND(D154&gt;='Calcul CRI'!$A$3,D154&lt;'Calcul CRI'!$B$3),(D154-'Calcul CRI'!$A$3)*100/('Calcul CRI'!$F$3-'Calcul CRI'!$E$3)*('Calcul CRI'!$D$3-'Calcul CRI'!$C$3)+'Calcul CRI'!$C$3,IF(AND(D154&gt;='Calcul CRI'!$A$4,D154&lt;'Calcul CRI'!$B$4),(D154-'Calcul CRI'!$A$4)*100/('Calcul CRI'!$F$4-'Calcul CRI'!$E$4)*('Calcul CRI'!$D$4-'Calcul CRI'!$C$4)+'Calcul CRI'!$C$4,IF(AND(D154&gt;='Calcul CRI'!$A$5,D154&lt;'Calcul CRI'!$B$5),(D154-'Calcul CRI'!$A$5)*100/('Calcul CRI'!$F$5-'Calcul CRI'!$E$5)*('Calcul CRI'!$D$5-'Calcul CRI'!$C$5)+'Calcul CRI'!$C$5,IF(AND(D154&gt;='Calcul CRI'!$A$6,D154&lt;'Calcul CRI'!$B$6),(D154-'Calcul CRI'!$A$6)*100/('Calcul CRI'!$F$6-'Calcul CRI'!$E$6)*('Calcul CRI'!$D$6-'Calcul CRI'!$C$6)+'Calcul CRI'!$C$6,IF(AND(D154&gt;='Calcul CRI'!$A$7,D154&lt;'Calcul CRI'!$B$7),(D154-'Calcul CRI'!$A$7)*100/('Calcul CRI'!$F$7-'Calcul CRI'!$E$7)*('Calcul CRI'!$D$7-'Calcul CRI'!$C$7)+'Calcul CRI'!$C$7,25))))))</f>
        <v>#DIV/0!</v>
      </c>
      <c r="E155" s="57" t="e">
        <f>IF(E154&lt;'Calcul CRI'!$B$2,0,IF(AND(E154&gt;='Calcul CRI'!$A$3,E154&lt;'Calcul CRI'!$B$3),(E154-'Calcul CRI'!$A$3)*100/('Calcul CRI'!$F$3-'Calcul CRI'!$E$3)*('Calcul CRI'!$D$3-'Calcul CRI'!$C$3)+'Calcul CRI'!$C$3,IF(AND(E154&gt;='Calcul CRI'!$A$4,E154&lt;'Calcul CRI'!$B$4),(E154-'Calcul CRI'!$A$4)*100/('Calcul CRI'!$F$4-'Calcul CRI'!$E$4)*('Calcul CRI'!$D$4-'Calcul CRI'!$C$4)+'Calcul CRI'!$C$4,IF(AND(E154&gt;='Calcul CRI'!$A$5,E154&lt;'Calcul CRI'!$B$5),(E154-'Calcul CRI'!$A$5)*100/('Calcul CRI'!$F$5-'Calcul CRI'!$E$5)*('Calcul CRI'!$D$5-'Calcul CRI'!$C$5)+'Calcul CRI'!$C$5,IF(AND(E154&gt;='Calcul CRI'!$A$6,E154&lt;'Calcul CRI'!$B$6),(E154-'Calcul CRI'!$A$6)*100/('Calcul CRI'!$F$6-'Calcul CRI'!$E$6)*('Calcul CRI'!$D$6-'Calcul CRI'!$C$6)+'Calcul CRI'!$C$6,IF(AND(E154&gt;='Calcul CRI'!$A$7,E154&lt;'Calcul CRI'!$B$7),(E154-'Calcul CRI'!$A$7)*100/('Calcul CRI'!$F$7-'Calcul CRI'!$E$7)*('Calcul CRI'!$D$7-'Calcul CRI'!$C$7)+'Calcul CRI'!$C$7,25))))))</f>
        <v>#DIV/0!</v>
      </c>
      <c r="F155" s="58" t="e">
        <f>IF(F154&lt;'Calcul CRI'!$B$2,0,IF(AND(F154&gt;='Calcul CRI'!$A$3,F154&lt;'Calcul CRI'!$B$3),(F154-'Calcul CRI'!$A$3)*100/('Calcul CRI'!$F$3-'Calcul CRI'!$E$3)*('Calcul CRI'!$D$3-'Calcul CRI'!$C$3)+'Calcul CRI'!$C$3,IF(AND(F154&gt;='Calcul CRI'!$A$4,F154&lt;'Calcul CRI'!$B$4),(F154-'Calcul CRI'!$A$4)*100/('Calcul CRI'!$F$4-'Calcul CRI'!$E$4)*('Calcul CRI'!$D$4-'Calcul CRI'!$C$4)+'Calcul CRI'!$C$4,IF(AND(F154&gt;='Calcul CRI'!$A$5,F154&lt;'Calcul CRI'!$B$5),(F154-'Calcul CRI'!$A$5)*100/('Calcul CRI'!$F$5-'Calcul CRI'!$E$5)*('Calcul CRI'!$D$5-'Calcul CRI'!$C$5)+'Calcul CRI'!$C$5,IF(AND(F154&gt;='Calcul CRI'!$A$6,F154&lt;'Calcul CRI'!$B$6),(F154-'Calcul CRI'!$A$6)*100/('Calcul CRI'!$F$6-'Calcul CRI'!$E$6)*('Calcul CRI'!$D$6-'Calcul CRI'!$C$6)+'Calcul CRI'!$C$6,IF(AND(F154&gt;='Calcul CRI'!$A$7,F154&lt;'Calcul CRI'!$B$7),(F154-'Calcul CRI'!$A$7)*100/('Calcul CRI'!$F$7-'Calcul CRI'!$E$7)*('Calcul CRI'!$D$7-'Calcul CRI'!$C$7)+'Calcul CRI'!$C$7,25))))))</f>
        <v>#DIV/0!</v>
      </c>
    </row>
    <row r="156" spans="1:15" x14ac:dyDescent="0.25">
      <c r="A156" s="39" t="str">
        <f t="shared" si="10"/>
        <v>S7 - 2024</v>
      </c>
      <c r="B156" s="20"/>
      <c r="C156" s="115" t="s">
        <v>22</v>
      </c>
      <c r="D156" s="173" t="e">
        <f>(D142+E142+F142)/((D148-D146-D145)+(E148-E146-E145)+(F148-F146-F145))</f>
        <v>#DIV/0!</v>
      </c>
      <c r="E156" s="173"/>
      <c r="F156" s="174"/>
    </row>
    <row r="157" spans="1:15" x14ac:dyDescent="0.25">
      <c r="A157" s="40" t="str">
        <f t="shared" si="10"/>
        <v>S7 - 2024</v>
      </c>
      <c r="B157" s="7"/>
      <c r="C157" s="116" t="s">
        <v>23</v>
      </c>
      <c r="D157" s="177" t="e">
        <f>(D143+E143+F143)/((D148-D146-D145)+(E148-E146-E145)+(F148-F146-F145))</f>
        <v>#DIV/0!</v>
      </c>
      <c r="E157" s="177"/>
      <c r="F157" s="178"/>
    </row>
    <row r="158" spans="1:15" x14ac:dyDescent="0.25">
      <c r="A158" s="40" t="str">
        <f t="shared" si="10"/>
        <v>S7 - 2024</v>
      </c>
      <c r="B158" s="7"/>
      <c r="C158" s="116" t="s">
        <v>21</v>
      </c>
      <c r="D158" s="177" t="e">
        <f>D156+D157</f>
        <v>#DIV/0!</v>
      </c>
      <c r="E158" s="177"/>
      <c r="F158" s="178"/>
    </row>
    <row r="159" spans="1:15" x14ac:dyDescent="0.25">
      <c r="A159" s="40" t="str">
        <f t="shared" si="10"/>
        <v>S7 - 2024</v>
      </c>
      <c r="B159" s="7"/>
      <c r="C159" s="114" t="s">
        <v>24</v>
      </c>
      <c r="D159" s="179" t="e">
        <f>(D145+E145+F145)/(D148+E148+F148)</f>
        <v>#DIV/0!</v>
      </c>
      <c r="E159" s="179"/>
      <c r="F159" s="180"/>
    </row>
    <row r="160" spans="1:15" x14ac:dyDescent="0.25">
      <c r="A160" s="40" t="str">
        <f t="shared" si="10"/>
        <v>S7 - 2024</v>
      </c>
      <c r="B160" s="7"/>
      <c r="C160" s="117" t="s">
        <v>28</v>
      </c>
      <c r="D160" s="181" t="e">
        <f>(D146+E146+F146)/(D148+E148+F148)</f>
        <v>#DIV/0!</v>
      </c>
      <c r="E160" s="181"/>
      <c r="F160" s="182"/>
      <c r="G160" s="3"/>
    </row>
    <row r="161" spans="1:15" x14ac:dyDescent="0.25">
      <c r="A161" s="40" t="str">
        <f t="shared" si="10"/>
        <v>S7 - 2024</v>
      </c>
      <c r="B161" s="7"/>
      <c r="C161" s="41" t="s">
        <v>25</v>
      </c>
      <c r="D161" s="183" t="e">
        <f>1-(D151+E151+F151)/3</f>
        <v>#DIV/0!</v>
      </c>
      <c r="E161" s="183"/>
      <c r="F161" s="184"/>
    </row>
    <row r="162" spans="1:15" ht="15.75" thickBot="1" x14ac:dyDescent="0.3">
      <c r="A162" s="42" t="str">
        <f t="shared" si="10"/>
        <v>S7 - 2024</v>
      </c>
      <c r="B162" s="43"/>
      <c r="C162" s="44" t="s">
        <v>26</v>
      </c>
      <c r="D162" s="175" t="e">
        <f>IF(D161&lt;'Calcul CRI'!$B$2,0,IF(AND(D161&gt;='Calcul CRI'!$A$3,D161&lt;'Calcul CRI'!$B$3),(D161-'Calcul CRI'!$A$3)*100/('Calcul CRI'!$F$3-'Calcul CRI'!$E$3)*('Calcul CRI'!$D$3-'Calcul CRI'!$C$3)+'Calcul CRI'!$C$3,IF(AND(D161&gt;='Calcul CRI'!$A$4,D161&lt;'Calcul CRI'!$B$4),(D161-'Calcul CRI'!$A$4)*100/('Calcul CRI'!$F$4-'Calcul CRI'!$E$4)*('Calcul CRI'!$D$4-'Calcul CRI'!$C$4)+'Calcul CRI'!$C$4,IF(AND(D161&gt;='Calcul CRI'!$A$5,D161&lt;'Calcul CRI'!$B$5),(D161-'Calcul CRI'!$A$5)*100/('Calcul CRI'!$F$5-'Calcul CRI'!$E$5)*('Calcul CRI'!$D$5-'Calcul CRI'!$C$5)+'Calcul CRI'!$C$5,IF(AND(D161&gt;='Calcul CRI'!$A$6,D161&lt;'Calcul CRI'!$B$6),(D161-'Calcul CRI'!$A$6)*100/('Calcul CRI'!$F$6-'Calcul CRI'!$E$6)*('Calcul CRI'!$D$6-'Calcul CRI'!$C$6)+'Calcul CRI'!$C$6,IF(AND(D161&gt;='Calcul CRI'!$A$7,D161&lt;'Calcul CRI'!$B$7),(D161-'Calcul CRI'!$A$7)*100/('Calcul CRI'!$F$7-'Calcul CRI'!$E$7)*('Calcul CRI'!$D$7-'Calcul CRI'!$C$7)+'Calcul CRI'!$C$7,25))))))</f>
        <v>#DIV/0!</v>
      </c>
      <c r="E162" s="175"/>
      <c r="F162" s="176"/>
    </row>
    <row r="163" spans="1:15" ht="15.75" x14ac:dyDescent="0.25">
      <c r="A163" s="24" t="str">
        <f>"S"&amp;WEEKNUM(B163+6,13)&amp;" - "&amp;YEAR(B163+6)</f>
        <v>S8 - 2024</v>
      </c>
      <c r="B163" s="25">
        <f>B140+7</f>
        <v>45336</v>
      </c>
      <c r="C163" s="26" t="s">
        <v>2</v>
      </c>
      <c r="D163" s="27">
        <f>SUMIFS(Quotidien!G:G,Quotidien!$B:$B,$A163,Quotidien!$F:$F,$C163)</f>
        <v>0</v>
      </c>
      <c r="E163" s="28">
        <f>SUMIFS(Quotidien!I:I,Quotidien!$B:$B,$A163,Quotidien!$F:$F,$C163)</f>
        <v>0</v>
      </c>
      <c r="F163" s="29">
        <f>SUMIFS(Quotidien!K:K,Quotidien!$B:$B,$A163,Quotidien!$F:$F,$C163)</f>
        <v>0</v>
      </c>
      <c r="G163" t="str">
        <f>"Du "&amp;DAY($B163)&amp;"/"&amp;MONTH($B163)&amp;" Au "&amp;DAY($B163+6)&amp;"/"&amp;MONTH($B163+6)&amp;" Inclus"</f>
        <v>Du 14/2 Au 20/2 Inclus</v>
      </c>
      <c r="I163" s="170" t="str">
        <f>"Résultats fiabilité CC "&amp;A163</f>
        <v>Résultats fiabilité CC S8 - 2024</v>
      </c>
      <c r="J163" s="171"/>
      <c r="K163" s="171"/>
      <c r="L163" s="171"/>
      <c r="M163" s="171"/>
      <c r="N163" s="171"/>
      <c r="O163" s="172"/>
    </row>
    <row r="164" spans="1:15" x14ac:dyDescent="0.25">
      <c r="A164" s="30" t="str">
        <f t="shared" si="10"/>
        <v>S8 - 2024</v>
      </c>
      <c r="B164" s="18"/>
      <c r="C164" s="19" t="s">
        <v>3</v>
      </c>
      <c r="D164" s="46">
        <f>SUMIFS(Quotidien!G:G,Quotidien!$B:$B,$A164,Quotidien!$F:$F,$C164)</f>
        <v>0</v>
      </c>
      <c r="E164" s="47">
        <f>SUMIFS(Quotidien!I:I,Quotidien!$B:$B,$A164,Quotidien!$F:$F,$C164)</f>
        <v>0</v>
      </c>
      <c r="F164" s="48">
        <f>SUMIFS(Quotidien!K:K,Quotidien!$B:$B,$A164,Quotidien!$F:$F,$C164)</f>
        <v>0</v>
      </c>
      <c r="I164" s="90" t="s">
        <v>31</v>
      </c>
      <c r="J164" s="91" t="s">
        <v>32</v>
      </c>
      <c r="K164" s="91" t="s">
        <v>33</v>
      </c>
      <c r="L164" s="92" t="s">
        <v>34</v>
      </c>
      <c r="M164" s="101" t="s">
        <v>35</v>
      </c>
      <c r="N164" s="102" t="s">
        <v>36</v>
      </c>
      <c r="O164" s="103" t="s">
        <v>37</v>
      </c>
    </row>
    <row r="165" spans="1:15" x14ac:dyDescent="0.25">
      <c r="A165" s="30" t="str">
        <f t="shared" si="10"/>
        <v>S8 - 2024</v>
      </c>
      <c r="B165" s="22"/>
      <c r="C165" s="128" t="s">
        <v>7</v>
      </c>
      <c r="D165" s="122">
        <f>SUMIFS(Quotidien!G:G,Quotidien!$B:$B,$A165,Quotidien!$F:$F,$C165)</f>
        <v>0</v>
      </c>
      <c r="E165" s="123">
        <f>SUMIFS(Quotidien!I:I,Quotidien!$B:$B,$A165,Quotidien!$F:$F,$C165)</f>
        <v>0</v>
      </c>
      <c r="F165" s="124">
        <f>SUMIFS(Quotidien!K:K,Quotidien!$B:$B,$A165,Quotidien!$F:$F,$C165)</f>
        <v>0</v>
      </c>
      <c r="I165" s="93" t="s">
        <v>0</v>
      </c>
      <c r="J165" s="68" t="e">
        <f>D177</f>
        <v>#DIV/0!</v>
      </c>
      <c r="K165" s="69" t="e">
        <f>D178</f>
        <v>#DIV/0!</v>
      </c>
      <c r="L165" s="94"/>
      <c r="M165" s="104"/>
      <c r="N165" s="66"/>
      <c r="O165" s="105"/>
    </row>
    <row r="166" spans="1:15" x14ac:dyDescent="0.25">
      <c r="A166" s="30" t="str">
        <f t="shared" si="10"/>
        <v>S8 - 2024</v>
      </c>
      <c r="B166" s="23"/>
      <c r="C166" s="129" t="s">
        <v>8</v>
      </c>
      <c r="D166" s="125">
        <f>SUMIFS(Quotidien!G:G,Quotidien!$B:$B,$A166,Quotidien!$F:$F,$C166)</f>
        <v>0</v>
      </c>
      <c r="E166" s="126">
        <f>SUMIFS(Quotidien!I:I,Quotidien!$B:$B,$A166,Quotidien!$F:$F,$C166)</f>
        <v>0</v>
      </c>
      <c r="F166" s="127">
        <f>SUMIFS(Quotidien!K:K,Quotidien!$B:$B,$A166,Quotidien!$F:$F,$C166)</f>
        <v>0</v>
      </c>
      <c r="I166" s="95" t="s">
        <v>12</v>
      </c>
      <c r="J166" s="70" t="e">
        <f>E177</f>
        <v>#DIV/0!</v>
      </c>
      <c r="K166" s="71" t="e">
        <f>E178</f>
        <v>#DIV/0!</v>
      </c>
      <c r="L166" s="96"/>
      <c r="M166" s="106"/>
      <c r="N166" s="67"/>
      <c r="O166" s="107"/>
    </row>
    <row r="167" spans="1:15" x14ac:dyDescent="0.25">
      <c r="A167" s="30" t="str">
        <f t="shared" si="10"/>
        <v>S8 - 2024</v>
      </c>
      <c r="B167" s="20"/>
      <c r="C167" s="21" t="s">
        <v>4</v>
      </c>
      <c r="D167" s="59">
        <f>SUMIFS(Quotidien!G:G,Quotidien!$B:$B,$A167,Quotidien!$F:$F,$C167)</f>
        <v>0</v>
      </c>
      <c r="E167" s="60">
        <f>SUMIFS(Quotidien!I:I,Quotidien!$B:$B,$A167,Quotidien!$F:$F,$C167)</f>
        <v>0</v>
      </c>
      <c r="F167" s="61">
        <f>SUMIFS(Quotidien!K:K,Quotidien!$B:$B,$A167,Quotidien!$F:$F,$C167)</f>
        <v>0</v>
      </c>
      <c r="I167" s="93" t="s">
        <v>13</v>
      </c>
      <c r="J167" s="68" t="e">
        <f>F177</f>
        <v>#DIV/0!</v>
      </c>
      <c r="K167" s="69" t="e">
        <f>F178</f>
        <v>#DIV/0!</v>
      </c>
      <c r="L167" s="94"/>
      <c r="M167" s="104"/>
      <c r="N167" s="66"/>
      <c r="O167" s="105"/>
    </row>
    <row r="168" spans="1:15" x14ac:dyDescent="0.25">
      <c r="A168" s="30" t="str">
        <f t="shared" si="10"/>
        <v>S8 - 2024</v>
      </c>
      <c r="B168" s="7"/>
      <c r="C168" s="8" t="s">
        <v>5</v>
      </c>
      <c r="D168" s="31">
        <f>SUMIFS(Quotidien!G:G,Quotidien!$B:$B,$A168,Quotidien!$F:$F,$C168)</f>
        <v>0</v>
      </c>
      <c r="E168" s="32">
        <f>SUMIFS(Quotidien!I:I,Quotidien!$B:$B,$A168,Quotidien!$F:$F,$C168)</f>
        <v>0</v>
      </c>
      <c r="F168" s="33">
        <f>SUMIFS(Quotidien!K:K,Quotidien!$B:$B,$A168,Quotidien!$F:$F,$C168)</f>
        <v>0</v>
      </c>
      <c r="I168" s="97" t="s">
        <v>38</v>
      </c>
      <c r="J168" s="98" t="e">
        <f>D184</f>
        <v>#DIV/0!</v>
      </c>
      <c r="K168" s="99" t="e">
        <f>D185</f>
        <v>#DIV/0!</v>
      </c>
      <c r="L168" s="100"/>
      <c r="M168" s="108"/>
      <c r="N168" s="109"/>
      <c r="O168" s="110"/>
    </row>
    <row r="169" spans="1:15" x14ac:dyDescent="0.25">
      <c r="A169" s="30" t="str">
        <f t="shared" si="10"/>
        <v>S8 - 2024</v>
      </c>
      <c r="B169" s="7"/>
      <c r="C169" s="8" t="s">
        <v>6</v>
      </c>
      <c r="D169" s="31">
        <f>SUMIFS(Quotidien!G:G,Quotidien!$B:$B,$A169,Quotidien!$F:$F,$C169)</f>
        <v>0</v>
      </c>
      <c r="E169" s="32">
        <f>SUMIFS(Quotidien!I:I,Quotidien!$B:$B,$A169,Quotidien!$F:$F,$C169)</f>
        <v>0</v>
      </c>
      <c r="F169" s="33">
        <f>SUMIFS(Quotidien!K:K,Quotidien!$B:$B,$A169,Quotidien!$F:$F,$C169)</f>
        <v>0</v>
      </c>
    </row>
    <row r="170" spans="1:15" x14ac:dyDescent="0.25">
      <c r="A170" s="30" t="str">
        <f t="shared" si="10"/>
        <v>S8 - 2024</v>
      </c>
      <c r="B170" s="7"/>
      <c r="C170" s="8" t="s">
        <v>1</v>
      </c>
      <c r="D170" s="31">
        <f>SUMIFS(Quotidien!G:G,Quotidien!$B:$B,$A170,Quotidien!$F:$F,$C170)</f>
        <v>0</v>
      </c>
      <c r="E170" s="32">
        <f>SUMIFS(Quotidien!I:I,Quotidien!$B:$B,$A170,Quotidien!$F:$F,$C170)</f>
        <v>0</v>
      </c>
      <c r="F170" s="33">
        <f>SUMIFS(Quotidien!K:K,Quotidien!$B:$B,$A170,Quotidien!$F:$F,$C170)</f>
        <v>0</v>
      </c>
    </row>
    <row r="171" spans="1:15" x14ac:dyDescent="0.25">
      <c r="A171" s="45" t="str">
        <f t="shared" si="10"/>
        <v>S8 - 2024</v>
      </c>
      <c r="B171" s="17"/>
      <c r="C171" s="19" t="s">
        <v>14</v>
      </c>
      <c r="D171" s="111">
        <f>SUMIFS(Quotidien!G:G,Quotidien!$B:$B,$A171,Quotidien!$F:$F,$C171)</f>
        <v>0</v>
      </c>
      <c r="E171" s="112">
        <f>SUMIFS(Quotidien!I:I,Quotidien!$B:$B,$A171,Quotidien!$F:$F,$C171)</f>
        <v>0</v>
      </c>
      <c r="F171" s="113">
        <f>SUMIFS(Quotidien!K:K,Quotidien!$B:$B,$A171,Quotidien!$F:$F,$C171)</f>
        <v>0</v>
      </c>
    </row>
    <row r="172" spans="1:15" x14ac:dyDescent="0.25">
      <c r="A172" s="49" t="str">
        <f t="shared" si="10"/>
        <v>S8 - 2024</v>
      </c>
      <c r="B172" s="5"/>
      <c r="C172" s="50" t="s">
        <v>16</v>
      </c>
      <c r="D172" s="51" t="e">
        <f>D165/(D171-D169-D168)</f>
        <v>#DIV/0!</v>
      </c>
      <c r="E172" s="52" t="e">
        <f>E165/(E171-E169-E168)</f>
        <v>#DIV/0!</v>
      </c>
      <c r="F172" s="53" t="e">
        <f>F165/(F171-F169-F168)</f>
        <v>#DIV/0!</v>
      </c>
    </row>
    <row r="173" spans="1:15" x14ac:dyDescent="0.25">
      <c r="A173" s="34" t="str">
        <f t="shared" si="10"/>
        <v>S8 - 2024</v>
      </c>
      <c r="B173" s="7"/>
      <c r="C173" s="35" t="s">
        <v>17</v>
      </c>
      <c r="D173" s="36" t="e">
        <f>D166/(D171-D169-D168)</f>
        <v>#DIV/0!</v>
      </c>
      <c r="E173" s="37" t="e">
        <f>E166/(E171-E169-E168)</f>
        <v>#DIV/0!</v>
      </c>
      <c r="F173" s="38" t="e">
        <f>F166/(F171-F169-F168)</f>
        <v>#DIV/0!</v>
      </c>
    </row>
    <row r="174" spans="1:15" x14ac:dyDescent="0.25">
      <c r="A174" s="34" t="str">
        <f t="shared" si="10"/>
        <v>S8 - 2024</v>
      </c>
      <c r="B174" s="7"/>
      <c r="C174" s="35" t="s">
        <v>15</v>
      </c>
      <c r="D174" s="36" t="e">
        <f>D172+D173</f>
        <v>#DIV/0!</v>
      </c>
      <c r="E174" s="37" t="e">
        <f>E172+E173</f>
        <v>#DIV/0!</v>
      </c>
      <c r="F174" s="38" t="e">
        <f>F172+F173</f>
        <v>#DIV/0!</v>
      </c>
    </row>
    <row r="175" spans="1:15" x14ac:dyDescent="0.25">
      <c r="A175" s="34" t="str">
        <f t="shared" si="10"/>
        <v>S8 - 2024</v>
      </c>
      <c r="B175" s="7"/>
      <c r="C175" s="35" t="s">
        <v>18</v>
      </c>
      <c r="D175" s="36" t="e">
        <f>D168/D171</f>
        <v>#DIV/0!</v>
      </c>
      <c r="E175" s="37" t="e">
        <f>E168/E171</f>
        <v>#DIV/0!</v>
      </c>
      <c r="F175" s="38" t="e">
        <f>F168/F171</f>
        <v>#DIV/0!</v>
      </c>
    </row>
    <row r="176" spans="1:15" x14ac:dyDescent="0.25">
      <c r="A176" s="34" t="str">
        <f t="shared" si="10"/>
        <v>S8 - 2024</v>
      </c>
      <c r="B176" s="7"/>
      <c r="C176" s="35" t="s">
        <v>27</v>
      </c>
      <c r="D176" s="36" t="e">
        <f>D169/D171</f>
        <v>#DIV/0!</v>
      </c>
      <c r="E176" s="37" t="e">
        <f>E169/E171</f>
        <v>#DIV/0!</v>
      </c>
      <c r="F176" s="38" t="e">
        <f>F169/F171</f>
        <v>#DIV/0!</v>
      </c>
    </row>
    <row r="177" spans="1:15" x14ac:dyDescent="0.25">
      <c r="A177" s="34" t="str">
        <f t="shared" si="10"/>
        <v>S8 - 2024</v>
      </c>
      <c r="B177" s="7"/>
      <c r="C177" s="35" t="s">
        <v>19</v>
      </c>
      <c r="D177" s="36" t="e">
        <f>1-D174</f>
        <v>#DIV/0!</v>
      </c>
      <c r="E177" s="37" t="e">
        <f t="shared" ref="E177:F177" si="12">1-E174</f>
        <v>#DIV/0!</v>
      </c>
      <c r="F177" s="38" t="e">
        <f t="shared" si="12"/>
        <v>#DIV/0!</v>
      </c>
    </row>
    <row r="178" spans="1:15" x14ac:dyDescent="0.25">
      <c r="A178" s="54" t="str">
        <f t="shared" si="10"/>
        <v>S8 - 2024</v>
      </c>
      <c r="B178" s="10"/>
      <c r="C178" s="55" t="s">
        <v>20</v>
      </c>
      <c r="D178" s="56" t="e">
        <f>IF(D177&lt;'Calcul CRI'!$B$2,0,IF(AND(D177&gt;='Calcul CRI'!$A$3,D177&lt;'Calcul CRI'!$B$3),(D177-'Calcul CRI'!$A$3)*100/('Calcul CRI'!$F$3-'Calcul CRI'!$E$3)*('Calcul CRI'!$D$3-'Calcul CRI'!$C$3)+'Calcul CRI'!$C$3,IF(AND(D177&gt;='Calcul CRI'!$A$4,D177&lt;'Calcul CRI'!$B$4),(D177-'Calcul CRI'!$A$4)*100/('Calcul CRI'!$F$4-'Calcul CRI'!$E$4)*('Calcul CRI'!$D$4-'Calcul CRI'!$C$4)+'Calcul CRI'!$C$4,IF(AND(D177&gt;='Calcul CRI'!$A$5,D177&lt;'Calcul CRI'!$B$5),(D177-'Calcul CRI'!$A$5)*100/('Calcul CRI'!$F$5-'Calcul CRI'!$E$5)*('Calcul CRI'!$D$5-'Calcul CRI'!$C$5)+'Calcul CRI'!$C$5,IF(AND(D177&gt;='Calcul CRI'!$A$6,D177&lt;'Calcul CRI'!$B$6),(D177-'Calcul CRI'!$A$6)*100/('Calcul CRI'!$F$6-'Calcul CRI'!$E$6)*('Calcul CRI'!$D$6-'Calcul CRI'!$C$6)+'Calcul CRI'!$C$6,IF(AND(D177&gt;='Calcul CRI'!$A$7,D177&lt;'Calcul CRI'!$B$7),(D177-'Calcul CRI'!$A$7)*100/('Calcul CRI'!$F$7-'Calcul CRI'!$E$7)*('Calcul CRI'!$D$7-'Calcul CRI'!$C$7)+'Calcul CRI'!$C$7,25))))))</f>
        <v>#DIV/0!</v>
      </c>
      <c r="E178" s="57" t="e">
        <f>IF(E177&lt;'Calcul CRI'!$B$2,0,IF(AND(E177&gt;='Calcul CRI'!$A$3,E177&lt;'Calcul CRI'!$B$3),(E177-'Calcul CRI'!$A$3)*100/('Calcul CRI'!$F$3-'Calcul CRI'!$E$3)*('Calcul CRI'!$D$3-'Calcul CRI'!$C$3)+'Calcul CRI'!$C$3,IF(AND(E177&gt;='Calcul CRI'!$A$4,E177&lt;'Calcul CRI'!$B$4),(E177-'Calcul CRI'!$A$4)*100/('Calcul CRI'!$F$4-'Calcul CRI'!$E$4)*('Calcul CRI'!$D$4-'Calcul CRI'!$C$4)+'Calcul CRI'!$C$4,IF(AND(E177&gt;='Calcul CRI'!$A$5,E177&lt;'Calcul CRI'!$B$5),(E177-'Calcul CRI'!$A$5)*100/('Calcul CRI'!$F$5-'Calcul CRI'!$E$5)*('Calcul CRI'!$D$5-'Calcul CRI'!$C$5)+'Calcul CRI'!$C$5,IF(AND(E177&gt;='Calcul CRI'!$A$6,E177&lt;'Calcul CRI'!$B$6),(E177-'Calcul CRI'!$A$6)*100/('Calcul CRI'!$F$6-'Calcul CRI'!$E$6)*('Calcul CRI'!$D$6-'Calcul CRI'!$C$6)+'Calcul CRI'!$C$6,IF(AND(E177&gt;='Calcul CRI'!$A$7,E177&lt;'Calcul CRI'!$B$7),(E177-'Calcul CRI'!$A$7)*100/('Calcul CRI'!$F$7-'Calcul CRI'!$E$7)*('Calcul CRI'!$D$7-'Calcul CRI'!$C$7)+'Calcul CRI'!$C$7,25))))))</f>
        <v>#DIV/0!</v>
      </c>
      <c r="F178" s="58" t="e">
        <f>IF(F177&lt;'Calcul CRI'!$B$2,0,IF(AND(F177&gt;='Calcul CRI'!$A$3,F177&lt;'Calcul CRI'!$B$3),(F177-'Calcul CRI'!$A$3)*100/('Calcul CRI'!$F$3-'Calcul CRI'!$E$3)*('Calcul CRI'!$D$3-'Calcul CRI'!$C$3)+'Calcul CRI'!$C$3,IF(AND(F177&gt;='Calcul CRI'!$A$4,F177&lt;'Calcul CRI'!$B$4),(F177-'Calcul CRI'!$A$4)*100/('Calcul CRI'!$F$4-'Calcul CRI'!$E$4)*('Calcul CRI'!$D$4-'Calcul CRI'!$C$4)+'Calcul CRI'!$C$4,IF(AND(F177&gt;='Calcul CRI'!$A$5,F177&lt;'Calcul CRI'!$B$5),(F177-'Calcul CRI'!$A$5)*100/('Calcul CRI'!$F$5-'Calcul CRI'!$E$5)*('Calcul CRI'!$D$5-'Calcul CRI'!$C$5)+'Calcul CRI'!$C$5,IF(AND(F177&gt;='Calcul CRI'!$A$6,F177&lt;'Calcul CRI'!$B$6),(F177-'Calcul CRI'!$A$6)*100/('Calcul CRI'!$F$6-'Calcul CRI'!$E$6)*('Calcul CRI'!$D$6-'Calcul CRI'!$C$6)+'Calcul CRI'!$C$6,IF(AND(F177&gt;='Calcul CRI'!$A$7,F177&lt;'Calcul CRI'!$B$7),(F177-'Calcul CRI'!$A$7)*100/('Calcul CRI'!$F$7-'Calcul CRI'!$E$7)*('Calcul CRI'!$D$7-'Calcul CRI'!$C$7)+'Calcul CRI'!$C$7,25))))))</f>
        <v>#DIV/0!</v>
      </c>
    </row>
    <row r="179" spans="1:15" x14ac:dyDescent="0.25">
      <c r="A179" s="39" t="str">
        <f t="shared" si="10"/>
        <v>S8 - 2024</v>
      </c>
      <c r="B179" s="20"/>
      <c r="C179" s="115" t="s">
        <v>22</v>
      </c>
      <c r="D179" s="173" t="e">
        <f>(D165+E165+F165)/((D171-D169-D168)+(E171-E169-E168)+(F171-F169-F168))</f>
        <v>#DIV/0!</v>
      </c>
      <c r="E179" s="173"/>
      <c r="F179" s="174"/>
    </row>
    <row r="180" spans="1:15" x14ac:dyDescent="0.25">
      <c r="A180" s="40" t="str">
        <f t="shared" si="10"/>
        <v>S8 - 2024</v>
      </c>
      <c r="B180" s="7"/>
      <c r="C180" s="116" t="s">
        <v>23</v>
      </c>
      <c r="D180" s="177" t="e">
        <f>(D166+E166+F166)/((D171-D169-D168)+(E171-E169-E168)+(F171-F169-F168))</f>
        <v>#DIV/0!</v>
      </c>
      <c r="E180" s="177"/>
      <c r="F180" s="178"/>
    </row>
    <row r="181" spans="1:15" x14ac:dyDescent="0.25">
      <c r="A181" s="40" t="str">
        <f t="shared" si="10"/>
        <v>S8 - 2024</v>
      </c>
      <c r="B181" s="7"/>
      <c r="C181" s="116" t="s">
        <v>21</v>
      </c>
      <c r="D181" s="177" t="e">
        <f>D179+D180</f>
        <v>#DIV/0!</v>
      </c>
      <c r="E181" s="177"/>
      <c r="F181" s="178"/>
    </row>
    <row r="182" spans="1:15" x14ac:dyDescent="0.25">
      <c r="A182" s="40" t="str">
        <f t="shared" si="10"/>
        <v>S8 - 2024</v>
      </c>
      <c r="B182" s="7"/>
      <c r="C182" s="114" t="s">
        <v>24</v>
      </c>
      <c r="D182" s="179" t="e">
        <f>(D168+E168+F168)/(D171+E171+F171)</f>
        <v>#DIV/0!</v>
      </c>
      <c r="E182" s="179"/>
      <c r="F182" s="180"/>
    </row>
    <row r="183" spans="1:15" x14ac:dyDescent="0.25">
      <c r="A183" s="40" t="str">
        <f t="shared" si="10"/>
        <v>S8 - 2024</v>
      </c>
      <c r="B183" s="7"/>
      <c r="C183" s="117" t="s">
        <v>28</v>
      </c>
      <c r="D183" s="181" t="e">
        <f>(D169+E169+F169)/(D171+E171+F171)</f>
        <v>#DIV/0!</v>
      </c>
      <c r="E183" s="181"/>
      <c r="F183" s="182"/>
      <c r="G183" s="3"/>
    </row>
    <row r="184" spans="1:15" x14ac:dyDescent="0.25">
      <c r="A184" s="40" t="str">
        <f t="shared" si="10"/>
        <v>S8 - 2024</v>
      </c>
      <c r="B184" s="7"/>
      <c r="C184" s="41" t="s">
        <v>25</v>
      </c>
      <c r="D184" s="183" t="e">
        <f>1-(D174+E174+F174)/3</f>
        <v>#DIV/0!</v>
      </c>
      <c r="E184" s="183"/>
      <c r="F184" s="184"/>
    </row>
    <row r="185" spans="1:15" ht="15.75" thickBot="1" x14ac:dyDescent="0.3">
      <c r="A185" s="42" t="str">
        <f t="shared" si="10"/>
        <v>S8 - 2024</v>
      </c>
      <c r="B185" s="43"/>
      <c r="C185" s="44" t="s">
        <v>26</v>
      </c>
      <c r="D185" s="175" t="e">
        <f>IF(D184&lt;'Calcul CRI'!$B$2,0,IF(AND(D184&gt;='Calcul CRI'!$A$3,D184&lt;'Calcul CRI'!$B$3),(D184-'Calcul CRI'!$A$3)*100/('Calcul CRI'!$F$3-'Calcul CRI'!$E$3)*('Calcul CRI'!$D$3-'Calcul CRI'!$C$3)+'Calcul CRI'!$C$3,IF(AND(D184&gt;='Calcul CRI'!$A$4,D184&lt;'Calcul CRI'!$B$4),(D184-'Calcul CRI'!$A$4)*100/('Calcul CRI'!$F$4-'Calcul CRI'!$E$4)*('Calcul CRI'!$D$4-'Calcul CRI'!$C$4)+'Calcul CRI'!$C$4,IF(AND(D184&gt;='Calcul CRI'!$A$5,D184&lt;'Calcul CRI'!$B$5),(D184-'Calcul CRI'!$A$5)*100/('Calcul CRI'!$F$5-'Calcul CRI'!$E$5)*('Calcul CRI'!$D$5-'Calcul CRI'!$C$5)+'Calcul CRI'!$C$5,IF(AND(D184&gt;='Calcul CRI'!$A$6,D184&lt;'Calcul CRI'!$B$6),(D184-'Calcul CRI'!$A$6)*100/('Calcul CRI'!$F$6-'Calcul CRI'!$E$6)*('Calcul CRI'!$D$6-'Calcul CRI'!$C$6)+'Calcul CRI'!$C$6,IF(AND(D184&gt;='Calcul CRI'!$A$7,D184&lt;'Calcul CRI'!$B$7),(D184-'Calcul CRI'!$A$7)*100/('Calcul CRI'!$F$7-'Calcul CRI'!$E$7)*('Calcul CRI'!$D$7-'Calcul CRI'!$C$7)+'Calcul CRI'!$C$7,25))))))</f>
        <v>#DIV/0!</v>
      </c>
      <c r="E185" s="175"/>
      <c r="F185" s="176"/>
    </row>
    <row r="186" spans="1:15" ht="15.75" x14ac:dyDescent="0.25">
      <c r="A186" s="24" t="str">
        <f>"S"&amp;WEEKNUM(B186+6,13)&amp;" - "&amp;YEAR(B186+6)</f>
        <v>S9 - 2024</v>
      </c>
      <c r="B186" s="25">
        <f>B163+7</f>
        <v>45343</v>
      </c>
      <c r="C186" s="26" t="s">
        <v>2</v>
      </c>
      <c r="D186" s="27">
        <f>SUMIFS(Quotidien!G:G,Quotidien!$B:$B,$A186,Quotidien!$F:$F,$C186)</f>
        <v>0</v>
      </c>
      <c r="E186" s="28">
        <f>SUMIFS(Quotidien!I:I,Quotidien!$B:$B,$A186,Quotidien!$F:$F,$C186)</f>
        <v>0</v>
      </c>
      <c r="F186" s="29">
        <f>SUMIFS(Quotidien!K:K,Quotidien!$B:$B,$A186,Quotidien!$F:$F,$C186)</f>
        <v>0</v>
      </c>
      <c r="G186" t="str">
        <f>"Du "&amp;DAY($B186)&amp;"/"&amp;MONTH($B186)&amp;" Au "&amp;DAY($B186+6)&amp;"/"&amp;MONTH($B186+6)&amp;" Inclus"</f>
        <v>Du 21/2 Au 27/2 Inclus</v>
      </c>
      <c r="I186" s="170" t="str">
        <f>"Résultats fiabilité CC "&amp;A186</f>
        <v>Résultats fiabilité CC S9 - 2024</v>
      </c>
      <c r="J186" s="171"/>
      <c r="K186" s="171"/>
      <c r="L186" s="171"/>
      <c r="M186" s="171"/>
      <c r="N186" s="171"/>
      <c r="O186" s="172"/>
    </row>
    <row r="187" spans="1:15" x14ac:dyDescent="0.25">
      <c r="A187" s="30" t="str">
        <f t="shared" si="10"/>
        <v>S9 - 2024</v>
      </c>
      <c r="B187" s="18"/>
      <c r="C187" s="19" t="s">
        <v>3</v>
      </c>
      <c r="D187" s="46">
        <f>SUMIFS(Quotidien!G:G,Quotidien!$B:$B,$A187,Quotidien!$F:$F,$C187)</f>
        <v>0</v>
      </c>
      <c r="E187" s="47">
        <f>SUMIFS(Quotidien!I:I,Quotidien!$B:$B,$A187,Quotidien!$F:$F,$C187)</f>
        <v>0</v>
      </c>
      <c r="F187" s="48">
        <f>SUMIFS(Quotidien!K:K,Quotidien!$B:$B,$A187,Quotidien!$F:$F,$C187)</f>
        <v>0</v>
      </c>
      <c r="I187" s="90" t="s">
        <v>31</v>
      </c>
      <c r="J187" s="91" t="s">
        <v>32</v>
      </c>
      <c r="K187" s="91" t="s">
        <v>33</v>
      </c>
      <c r="L187" s="92" t="s">
        <v>34</v>
      </c>
      <c r="M187" s="101" t="s">
        <v>35</v>
      </c>
      <c r="N187" s="102" t="s">
        <v>36</v>
      </c>
      <c r="O187" s="103" t="s">
        <v>37</v>
      </c>
    </row>
    <row r="188" spans="1:15" x14ac:dyDescent="0.25">
      <c r="A188" s="30" t="str">
        <f t="shared" si="10"/>
        <v>S9 - 2024</v>
      </c>
      <c r="B188" s="22"/>
      <c r="C188" s="128" t="s">
        <v>7</v>
      </c>
      <c r="D188" s="122">
        <f>SUMIFS(Quotidien!G:G,Quotidien!$B:$B,$A188,Quotidien!$F:$F,$C188)</f>
        <v>0</v>
      </c>
      <c r="E188" s="123">
        <f>SUMIFS(Quotidien!I:I,Quotidien!$B:$B,$A188,Quotidien!$F:$F,$C188)</f>
        <v>0</v>
      </c>
      <c r="F188" s="124">
        <f>SUMIFS(Quotidien!K:K,Quotidien!$B:$B,$A188,Quotidien!$F:$F,$C188)</f>
        <v>0</v>
      </c>
      <c r="I188" s="93" t="s">
        <v>0</v>
      </c>
      <c r="J188" s="68" t="e">
        <f>D200</f>
        <v>#DIV/0!</v>
      </c>
      <c r="K188" s="69" t="e">
        <f>D201</f>
        <v>#DIV/0!</v>
      </c>
      <c r="L188" s="94"/>
      <c r="M188" s="104"/>
      <c r="N188" s="66"/>
      <c r="O188" s="105"/>
    </row>
    <row r="189" spans="1:15" x14ac:dyDescent="0.25">
      <c r="A189" s="30" t="str">
        <f t="shared" si="10"/>
        <v>S9 - 2024</v>
      </c>
      <c r="B189" s="23"/>
      <c r="C189" s="129" t="s">
        <v>8</v>
      </c>
      <c r="D189" s="125">
        <f>SUMIFS(Quotidien!G:G,Quotidien!$B:$B,$A189,Quotidien!$F:$F,$C189)</f>
        <v>0</v>
      </c>
      <c r="E189" s="126">
        <f>SUMIFS(Quotidien!I:I,Quotidien!$B:$B,$A189,Quotidien!$F:$F,$C189)</f>
        <v>0</v>
      </c>
      <c r="F189" s="127">
        <f>SUMIFS(Quotidien!K:K,Quotidien!$B:$B,$A189,Quotidien!$F:$F,$C189)</f>
        <v>0</v>
      </c>
      <c r="I189" s="95" t="s">
        <v>12</v>
      </c>
      <c r="J189" s="70" t="e">
        <f>E200</f>
        <v>#DIV/0!</v>
      </c>
      <c r="K189" s="71" t="e">
        <f>E201</f>
        <v>#DIV/0!</v>
      </c>
      <c r="L189" s="96"/>
      <c r="M189" s="106"/>
      <c r="N189" s="67"/>
      <c r="O189" s="107"/>
    </row>
    <row r="190" spans="1:15" x14ac:dyDescent="0.25">
      <c r="A190" s="30" t="str">
        <f t="shared" si="10"/>
        <v>S9 - 2024</v>
      </c>
      <c r="B190" s="20"/>
      <c r="C190" s="21" t="s">
        <v>4</v>
      </c>
      <c r="D190" s="59">
        <f>SUMIFS(Quotidien!G:G,Quotidien!$B:$B,$A190,Quotidien!$F:$F,$C190)</f>
        <v>0</v>
      </c>
      <c r="E190" s="60">
        <f>SUMIFS(Quotidien!I:I,Quotidien!$B:$B,$A190,Quotidien!$F:$F,$C190)</f>
        <v>0</v>
      </c>
      <c r="F190" s="61">
        <f>SUMIFS(Quotidien!K:K,Quotidien!$B:$B,$A190,Quotidien!$F:$F,$C190)</f>
        <v>0</v>
      </c>
      <c r="I190" s="93" t="s">
        <v>13</v>
      </c>
      <c r="J190" s="68" t="e">
        <f>F200</f>
        <v>#DIV/0!</v>
      </c>
      <c r="K190" s="69" t="e">
        <f>F201</f>
        <v>#DIV/0!</v>
      </c>
      <c r="L190" s="94"/>
      <c r="M190" s="104"/>
      <c r="N190" s="66"/>
      <c r="O190" s="105"/>
    </row>
    <row r="191" spans="1:15" x14ac:dyDescent="0.25">
      <c r="A191" s="30" t="str">
        <f t="shared" si="10"/>
        <v>S9 - 2024</v>
      </c>
      <c r="B191" s="7"/>
      <c r="C191" s="8" t="s">
        <v>5</v>
      </c>
      <c r="D191" s="31">
        <f>SUMIFS(Quotidien!G:G,Quotidien!$B:$B,$A191,Quotidien!$F:$F,$C191)</f>
        <v>0</v>
      </c>
      <c r="E191" s="32">
        <f>SUMIFS(Quotidien!I:I,Quotidien!$B:$B,$A191,Quotidien!$F:$F,$C191)</f>
        <v>0</v>
      </c>
      <c r="F191" s="33">
        <f>SUMIFS(Quotidien!K:K,Quotidien!$B:$B,$A191,Quotidien!$F:$F,$C191)</f>
        <v>0</v>
      </c>
      <c r="I191" s="97" t="s">
        <v>38</v>
      </c>
      <c r="J191" s="98" t="e">
        <f>D207</f>
        <v>#DIV/0!</v>
      </c>
      <c r="K191" s="99" t="e">
        <f>D208</f>
        <v>#DIV/0!</v>
      </c>
      <c r="L191" s="100"/>
      <c r="M191" s="108"/>
      <c r="N191" s="109"/>
      <c r="O191" s="110"/>
    </row>
    <row r="192" spans="1:15" x14ac:dyDescent="0.25">
      <c r="A192" s="30" t="str">
        <f t="shared" si="10"/>
        <v>S9 - 2024</v>
      </c>
      <c r="B192" s="7"/>
      <c r="C192" s="8" t="s">
        <v>6</v>
      </c>
      <c r="D192" s="31">
        <f>SUMIFS(Quotidien!G:G,Quotidien!$B:$B,$A192,Quotidien!$F:$F,$C192)</f>
        <v>0</v>
      </c>
      <c r="E192" s="32">
        <f>SUMIFS(Quotidien!I:I,Quotidien!$B:$B,$A192,Quotidien!$F:$F,$C192)</f>
        <v>0</v>
      </c>
      <c r="F192" s="33">
        <f>SUMIFS(Quotidien!K:K,Quotidien!$B:$B,$A192,Quotidien!$F:$F,$C192)</f>
        <v>0</v>
      </c>
    </row>
    <row r="193" spans="1:7" x14ac:dyDescent="0.25">
      <c r="A193" s="30" t="str">
        <f t="shared" si="10"/>
        <v>S9 - 2024</v>
      </c>
      <c r="B193" s="7"/>
      <c r="C193" s="8" t="s">
        <v>1</v>
      </c>
      <c r="D193" s="31">
        <f>SUMIFS(Quotidien!G:G,Quotidien!$B:$B,$A193,Quotidien!$F:$F,$C193)</f>
        <v>0</v>
      </c>
      <c r="E193" s="32">
        <f>SUMIFS(Quotidien!I:I,Quotidien!$B:$B,$A193,Quotidien!$F:$F,$C193)</f>
        <v>0</v>
      </c>
      <c r="F193" s="33">
        <f>SUMIFS(Quotidien!K:K,Quotidien!$B:$B,$A193,Quotidien!$F:$F,$C193)</f>
        <v>0</v>
      </c>
    </row>
    <row r="194" spans="1:7" x14ac:dyDescent="0.25">
      <c r="A194" s="45" t="str">
        <f t="shared" si="10"/>
        <v>S9 - 2024</v>
      </c>
      <c r="B194" s="17"/>
      <c r="C194" s="19" t="s">
        <v>14</v>
      </c>
      <c r="D194" s="111">
        <f>SUMIFS(Quotidien!G:G,Quotidien!$B:$B,$A194,Quotidien!$F:$F,$C194)</f>
        <v>0</v>
      </c>
      <c r="E194" s="112">
        <f>SUMIFS(Quotidien!I:I,Quotidien!$B:$B,$A194,Quotidien!$F:$F,$C194)</f>
        <v>0</v>
      </c>
      <c r="F194" s="113">
        <f>SUMIFS(Quotidien!K:K,Quotidien!$B:$B,$A194,Quotidien!$F:$F,$C194)</f>
        <v>0</v>
      </c>
    </row>
    <row r="195" spans="1:7" x14ac:dyDescent="0.25">
      <c r="A195" s="49" t="str">
        <f t="shared" si="10"/>
        <v>S9 - 2024</v>
      </c>
      <c r="B195" s="5"/>
      <c r="C195" s="50" t="s">
        <v>16</v>
      </c>
      <c r="D195" s="51" t="e">
        <f>D188/(D194-D192-D191)</f>
        <v>#DIV/0!</v>
      </c>
      <c r="E195" s="52" t="e">
        <f>E188/(E194-E192-E191)</f>
        <v>#DIV/0!</v>
      </c>
      <c r="F195" s="53" t="e">
        <f>F188/(F194-F192-F191)</f>
        <v>#DIV/0!</v>
      </c>
    </row>
    <row r="196" spans="1:7" x14ac:dyDescent="0.25">
      <c r="A196" s="34" t="str">
        <f t="shared" si="10"/>
        <v>S9 - 2024</v>
      </c>
      <c r="B196" s="7"/>
      <c r="C196" s="35" t="s">
        <v>17</v>
      </c>
      <c r="D196" s="36" t="e">
        <f>D189/(D194-D192-D191)</f>
        <v>#DIV/0!</v>
      </c>
      <c r="E196" s="37" t="e">
        <f>E189/(E194-E192-E191)</f>
        <v>#DIV/0!</v>
      </c>
      <c r="F196" s="38" t="e">
        <f>F189/(F194-F192-F191)</f>
        <v>#DIV/0!</v>
      </c>
    </row>
    <row r="197" spans="1:7" x14ac:dyDescent="0.25">
      <c r="A197" s="34" t="str">
        <f t="shared" si="10"/>
        <v>S9 - 2024</v>
      </c>
      <c r="B197" s="7"/>
      <c r="C197" s="35" t="s">
        <v>15</v>
      </c>
      <c r="D197" s="36" t="e">
        <f>D195+D196</f>
        <v>#DIV/0!</v>
      </c>
      <c r="E197" s="37" t="e">
        <f>E195+E196</f>
        <v>#DIV/0!</v>
      </c>
      <c r="F197" s="38" t="e">
        <f>F195+F196</f>
        <v>#DIV/0!</v>
      </c>
    </row>
    <row r="198" spans="1:7" x14ac:dyDescent="0.25">
      <c r="A198" s="34" t="str">
        <f t="shared" si="10"/>
        <v>S9 - 2024</v>
      </c>
      <c r="B198" s="7"/>
      <c r="C198" s="35" t="s">
        <v>18</v>
      </c>
      <c r="D198" s="36" t="e">
        <f>D191/D194</f>
        <v>#DIV/0!</v>
      </c>
      <c r="E198" s="37" t="e">
        <f>E191/E194</f>
        <v>#DIV/0!</v>
      </c>
      <c r="F198" s="38" t="e">
        <f>F191/F194</f>
        <v>#DIV/0!</v>
      </c>
    </row>
    <row r="199" spans="1:7" x14ac:dyDescent="0.25">
      <c r="A199" s="34" t="str">
        <f t="shared" si="10"/>
        <v>S9 - 2024</v>
      </c>
      <c r="B199" s="7"/>
      <c r="C199" s="35" t="s">
        <v>27</v>
      </c>
      <c r="D199" s="36" t="e">
        <f>D192/D194</f>
        <v>#DIV/0!</v>
      </c>
      <c r="E199" s="37" t="e">
        <f>E192/E194</f>
        <v>#DIV/0!</v>
      </c>
      <c r="F199" s="38" t="e">
        <f>F192/F194</f>
        <v>#DIV/0!</v>
      </c>
    </row>
    <row r="200" spans="1:7" x14ac:dyDescent="0.25">
      <c r="A200" s="34" t="str">
        <f t="shared" si="10"/>
        <v>S9 - 2024</v>
      </c>
      <c r="B200" s="7"/>
      <c r="C200" s="35" t="s">
        <v>19</v>
      </c>
      <c r="D200" s="36" t="e">
        <f>1-D197</f>
        <v>#DIV/0!</v>
      </c>
      <c r="E200" s="37" t="e">
        <f t="shared" ref="E200:F200" si="13">1-E197</f>
        <v>#DIV/0!</v>
      </c>
      <c r="F200" s="38" t="e">
        <f t="shared" si="13"/>
        <v>#DIV/0!</v>
      </c>
    </row>
    <row r="201" spans="1:7" x14ac:dyDescent="0.25">
      <c r="A201" s="54" t="str">
        <f t="shared" si="10"/>
        <v>S9 - 2024</v>
      </c>
      <c r="B201" s="10"/>
      <c r="C201" s="55" t="s">
        <v>20</v>
      </c>
      <c r="D201" s="56" t="e">
        <f>IF(D200&lt;'Calcul CRI'!$B$2,0,IF(AND(D200&gt;='Calcul CRI'!$A$3,D200&lt;'Calcul CRI'!$B$3),(D200-'Calcul CRI'!$A$3)*100/('Calcul CRI'!$F$3-'Calcul CRI'!$E$3)*('Calcul CRI'!$D$3-'Calcul CRI'!$C$3)+'Calcul CRI'!$C$3,IF(AND(D200&gt;='Calcul CRI'!$A$4,D200&lt;'Calcul CRI'!$B$4),(D200-'Calcul CRI'!$A$4)*100/('Calcul CRI'!$F$4-'Calcul CRI'!$E$4)*('Calcul CRI'!$D$4-'Calcul CRI'!$C$4)+'Calcul CRI'!$C$4,IF(AND(D200&gt;='Calcul CRI'!$A$5,D200&lt;'Calcul CRI'!$B$5),(D200-'Calcul CRI'!$A$5)*100/('Calcul CRI'!$F$5-'Calcul CRI'!$E$5)*('Calcul CRI'!$D$5-'Calcul CRI'!$C$5)+'Calcul CRI'!$C$5,IF(AND(D200&gt;='Calcul CRI'!$A$6,D200&lt;'Calcul CRI'!$B$6),(D200-'Calcul CRI'!$A$6)*100/('Calcul CRI'!$F$6-'Calcul CRI'!$E$6)*('Calcul CRI'!$D$6-'Calcul CRI'!$C$6)+'Calcul CRI'!$C$6,IF(AND(D200&gt;='Calcul CRI'!$A$7,D200&lt;'Calcul CRI'!$B$7),(D200-'Calcul CRI'!$A$7)*100/('Calcul CRI'!$F$7-'Calcul CRI'!$E$7)*('Calcul CRI'!$D$7-'Calcul CRI'!$C$7)+'Calcul CRI'!$C$7,25))))))</f>
        <v>#DIV/0!</v>
      </c>
      <c r="E201" s="57" t="e">
        <f>IF(E200&lt;'Calcul CRI'!$B$2,0,IF(AND(E200&gt;='Calcul CRI'!$A$3,E200&lt;'Calcul CRI'!$B$3),(E200-'Calcul CRI'!$A$3)*100/('Calcul CRI'!$F$3-'Calcul CRI'!$E$3)*('Calcul CRI'!$D$3-'Calcul CRI'!$C$3)+'Calcul CRI'!$C$3,IF(AND(E200&gt;='Calcul CRI'!$A$4,E200&lt;'Calcul CRI'!$B$4),(E200-'Calcul CRI'!$A$4)*100/('Calcul CRI'!$F$4-'Calcul CRI'!$E$4)*('Calcul CRI'!$D$4-'Calcul CRI'!$C$4)+'Calcul CRI'!$C$4,IF(AND(E200&gt;='Calcul CRI'!$A$5,E200&lt;'Calcul CRI'!$B$5),(E200-'Calcul CRI'!$A$5)*100/('Calcul CRI'!$F$5-'Calcul CRI'!$E$5)*('Calcul CRI'!$D$5-'Calcul CRI'!$C$5)+'Calcul CRI'!$C$5,IF(AND(E200&gt;='Calcul CRI'!$A$6,E200&lt;'Calcul CRI'!$B$6),(E200-'Calcul CRI'!$A$6)*100/('Calcul CRI'!$F$6-'Calcul CRI'!$E$6)*('Calcul CRI'!$D$6-'Calcul CRI'!$C$6)+'Calcul CRI'!$C$6,IF(AND(E200&gt;='Calcul CRI'!$A$7,E200&lt;'Calcul CRI'!$B$7),(E200-'Calcul CRI'!$A$7)*100/('Calcul CRI'!$F$7-'Calcul CRI'!$E$7)*('Calcul CRI'!$D$7-'Calcul CRI'!$C$7)+'Calcul CRI'!$C$7,25))))))</f>
        <v>#DIV/0!</v>
      </c>
      <c r="F201" s="58" t="e">
        <f>IF(F200&lt;'Calcul CRI'!$B$2,0,IF(AND(F200&gt;='Calcul CRI'!$A$3,F200&lt;'Calcul CRI'!$B$3),(F200-'Calcul CRI'!$A$3)*100/('Calcul CRI'!$F$3-'Calcul CRI'!$E$3)*('Calcul CRI'!$D$3-'Calcul CRI'!$C$3)+'Calcul CRI'!$C$3,IF(AND(F200&gt;='Calcul CRI'!$A$4,F200&lt;'Calcul CRI'!$B$4),(F200-'Calcul CRI'!$A$4)*100/('Calcul CRI'!$F$4-'Calcul CRI'!$E$4)*('Calcul CRI'!$D$4-'Calcul CRI'!$C$4)+'Calcul CRI'!$C$4,IF(AND(F200&gt;='Calcul CRI'!$A$5,F200&lt;'Calcul CRI'!$B$5),(F200-'Calcul CRI'!$A$5)*100/('Calcul CRI'!$F$5-'Calcul CRI'!$E$5)*('Calcul CRI'!$D$5-'Calcul CRI'!$C$5)+'Calcul CRI'!$C$5,IF(AND(F200&gt;='Calcul CRI'!$A$6,F200&lt;'Calcul CRI'!$B$6),(F200-'Calcul CRI'!$A$6)*100/('Calcul CRI'!$F$6-'Calcul CRI'!$E$6)*('Calcul CRI'!$D$6-'Calcul CRI'!$C$6)+'Calcul CRI'!$C$6,IF(AND(F200&gt;='Calcul CRI'!$A$7,F200&lt;'Calcul CRI'!$B$7),(F200-'Calcul CRI'!$A$7)*100/('Calcul CRI'!$F$7-'Calcul CRI'!$E$7)*('Calcul CRI'!$D$7-'Calcul CRI'!$C$7)+'Calcul CRI'!$C$7,25))))))</f>
        <v>#DIV/0!</v>
      </c>
    </row>
    <row r="202" spans="1:7" x14ac:dyDescent="0.25">
      <c r="A202" s="39" t="str">
        <f t="shared" si="10"/>
        <v>S9 - 2024</v>
      </c>
      <c r="B202" s="20"/>
      <c r="C202" s="115" t="s">
        <v>22</v>
      </c>
      <c r="D202" s="173" t="e">
        <f>(D188+E188+F188)/((D194-D192-D191)+(E194-E192-E191)+(F194-F192-F191))</f>
        <v>#DIV/0!</v>
      </c>
      <c r="E202" s="173"/>
      <c r="F202" s="174"/>
    </row>
    <row r="203" spans="1:7" x14ac:dyDescent="0.25">
      <c r="A203" s="40" t="str">
        <f t="shared" si="10"/>
        <v>S9 - 2024</v>
      </c>
      <c r="B203" s="7"/>
      <c r="C203" s="116" t="s">
        <v>23</v>
      </c>
      <c r="D203" s="177" t="e">
        <f>(D189+E189+F189)/((D194-D192-D191)+(E194-E192-E191)+(F194-F192-F191))</f>
        <v>#DIV/0!</v>
      </c>
      <c r="E203" s="177"/>
      <c r="F203" s="178"/>
    </row>
    <row r="204" spans="1:7" x14ac:dyDescent="0.25">
      <c r="A204" s="40" t="str">
        <f t="shared" si="10"/>
        <v>S9 - 2024</v>
      </c>
      <c r="B204" s="7"/>
      <c r="C204" s="116" t="s">
        <v>21</v>
      </c>
      <c r="D204" s="177" t="e">
        <f>D202+D203</f>
        <v>#DIV/0!</v>
      </c>
      <c r="E204" s="177"/>
      <c r="F204" s="178"/>
    </row>
    <row r="205" spans="1:7" x14ac:dyDescent="0.25">
      <c r="A205" s="40" t="str">
        <f t="shared" ref="A205:A208" si="14">A204</f>
        <v>S9 - 2024</v>
      </c>
      <c r="B205" s="7"/>
      <c r="C205" s="114" t="s">
        <v>24</v>
      </c>
      <c r="D205" s="179" t="e">
        <f>(D191+E191+F191)/(D194+E194+F194)</f>
        <v>#DIV/0!</v>
      </c>
      <c r="E205" s="179"/>
      <c r="F205" s="180"/>
    </row>
    <row r="206" spans="1:7" x14ac:dyDescent="0.25">
      <c r="A206" s="40" t="str">
        <f t="shared" si="14"/>
        <v>S9 - 2024</v>
      </c>
      <c r="B206" s="7"/>
      <c r="C206" s="117" t="s">
        <v>28</v>
      </c>
      <c r="D206" s="181" t="e">
        <f>(D192+E192+F192)/(D194+E194+F194)</f>
        <v>#DIV/0!</v>
      </c>
      <c r="E206" s="181"/>
      <c r="F206" s="182"/>
      <c r="G206" s="3"/>
    </row>
    <row r="207" spans="1:7" x14ac:dyDescent="0.25">
      <c r="A207" s="40" t="str">
        <f t="shared" si="14"/>
        <v>S9 - 2024</v>
      </c>
      <c r="B207" s="7"/>
      <c r="C207" s="41" t="s">
        <v>25</v>
      </c>
      <c r="D207" s="183" t="e">
        <f>1-(D197+E197+F197)/3</f>
        <v>#DIV/0!</v>
      </c>
      <c r="E207" s="183"/>
      <c r="F207" s="184"/>
    </row>
    <row r="208" spans="1:7" ht="15.75" thickBot="1" x14ac:dyDescent="0.3">
      <c r="A208" s="42" t="str">
        <f t="shared" si="14"/>
        <v>S9 - 2024</v>
      </c>
      <c r="B208" s="43"/>
      <c r="C208" s="44" t="s">
        <v>26</v>
      </c>
      <c r="D208" s="175" t="e">
        <f>IF(D207&lt;'Calcul CRI'!$B$2,0,IF(AND(D207&gt;='Calcul CRI'!$A$3,D207&lt;'Calcul CRI'!$B$3),(D207-'Calcul CRI'!$A$3)*100/('Calcul CRI'!$F$3-'Calcul CRI'!$E$3)*('Calcul CRI'!$D$3-'Calcul CRI'!$C$3)+'Calcul CRI'!$C$3,IF(AND(D207&gt;='Calcul CRI'!$A$4,D207&lt;'Calcul CRI'!$B$4),(D207-'Calcul CRI'!$A$4)*100/('Calcul CRI'!$F$4-'Calcul CRI'!$E$4)*('Calcul CRI'!$D$4-'Calcul CRI'!$C$4)+'Calcul CRI'!$C$4,IF(AND(D207&gt;='Calcul CRI'!$A$5,D207&lt;'Calcul CRI'!$B$5),(D207-'Calcul CRI'!$A$5)*100/('Calcul CRI'!$F$5-'Calcul CRI'!$E$5)*('Calcul CRI'!$D$5-'Calcul CRI'!$C$5)+'Calcul CRI'!$C$5,IF(AND(D207&gt;='Calcul CRI'!$A$6,D207&lt;'Calcul CRI'!$B$6),(D207-'Calcul CRI'!$A$6)*100/('Calcul CRI'!$F$6-'Calcul CRI'!$E$6)*('Calcul CRI'!$D$6-'Calcul CRI'!$C$6)+'Calcul CRI'!$C$6,IF(AND(D207&gt;='Calcul CRI'!$A$7,D207&lt;'Calcul CRI'!$B$7),(D207-'Calcul CRI'!$A$7)*100/('Calcul CRI'!$F$7-'Calcul CRI'!$E$7)*('Calcul CRI'!$D$7-'Calcul CRI'!$C$7)+'Calcul CRI'!$C$7,25))))))</f>
        <v>#DIV/0!</v>
      </c>
      <c r="E208" s="175"/>
      <c r="F208" s="176"/>
    </row>
    <row r="209" spans="1:15" ht="15.75" x14ac:dyDescent="0.25">
      <c r="A209" s="24" t="str">
        <f>"S"&amp;WEEKNUM(B209+6,13)&amp;" - "&amp;YEAR(B209+6)</f>
        <v>S10 - 2024</v>
      </c>
      <c r="B209" s="25">
        <f>B186+7</f>
        <v>45350</v>
      </c>
      <c r="C209" s="26" t="s">
        <v>2</v>
      </c>
      <c r="D209" s="27">
        <f>SUMIFS(Quotidien!G:G,Quotidien!$B:$B,$A209,Quotidien!$F:$F,$C209)</f>
        <v>1729</v>
      </c>
      <c r="E209" s="28">
        <f>SUMIFS(Quotidien!I:I,Quotidien!$B:$B,$A209,Quotidien!$F:$F,$C209)</f>
        <v>2570</v>
      </c>
      <c r="F209" s="29">
        <f>SUMIFS(Quotidien!K:K,Quotidien!$B:$B,$A209,Quotidien!$F:$F,$C209)</f>
        <v>1956</v>
      </c>
      <c r="G209" t="str">
        <f>"Du "&amp;DAY($B209)&amp;"/"&amp;MONTH($B209)&amp;" Au "&amp;DAY($B209+6)&amp;"/"&amp;MONTH($B209+6)&amp;" Inclus"</f>
        <v>Du 28/2 Au 5/3 Inclus</v>
      </c>
      <c r="I209" s="170" t="str">
        <f>"Résultats fiabilité CC "&amp;A209</f>
        <v>Résultats fiabilité CC S10 - 2024</v>
      </c>
      <c r="J209" s="171"/>
      <c r="K209" s="171"/>
      <c r="L209" s="171"/>
      <c r="M209" s="171"/>
      <c r="N209" s="171"/>
      <c r="O209" s="172"/>
    </row>
    <row r="210" spans="1:15" x14ac:dyDescent="0.25">
      <c r="A210" s="30" t="str">
        <f t="shared" ref="A210:A273" si="15">A209</f>
        <v>S10 - 2024</v>
      </c>
      <c r="B210" s="18"/>
      <c r="C210" s="19" t="s">
        <v>3</v>
      </c>
      <c r="D210" s="46">
        <f>SUMIFS(Quotidien!G:G,Quotidien!$B:$B,$A210,Quotidien!$F:$F,$C210)</f>
        <v>10241</v>
      </c>
      <c r="E210" s="47">
        <f>SUMIFS(Quotidien!I:I,Quotidien!$B:$B,$A210,Quotidien!$F:$F,$C210)</f>
        <v>9683</v>
      </c>
      <c r="F210" s="48">
        <f>SUMIFS(Quotidien!K:K,Quotidien!$B:$B,$A210,Quotidien!$F:$F,$C210)</f>
        <v>12345</v>
      </c>
      <c r="I210" s="90" t="s">
        <v>31</v>
      </c>
      <c r="J210" s="91" t="s">
        <v>32</v>
      </c>
      <c r="K210" s="91" t="s">
        <v>33</v>
      </c>
      <c r="L210" s="92" t="s">
        <v>34</v>
      </c>
      <c r="M210" s="101" t="s">
        <v>35</v>
      </c>
      <c r="N210" s="102" t="s">
        <v>36</v>
      </c>
      <c r="O210" s="103" t="s">
        <v>37</v>
      </c>
    </row>
    <row r="211" spans="1:15" x14ac:dyDescent="0.25">
      <c r="A211" s="30" t="str">
        <f t="shared" si="15"/>
        <v>S10 - 2024</v>
      </c>
      <c r="B211" s="22"/>
      <c r="C211" s="128" t="s">
        <v>7</v>
      </c>
      <c r="D211" s="122">
        <f>SUMIFS(Quotidien!G:G,Quotidien!$B:$B,$A211,Quotidien!$F:$F,$C211)</f>
        <v>1759</v>
      </c>
      <c r="E211" s="123">
        <f>SUMIFS(Quotidien!I:I,Quotidien!$B:$B,$A211,Quotidien!$F:$F,$C211)</f>
        <v>1051</v>
      </c>
      <c r="F211" s="124">
        <f>SUMIFS(Quotidien!K:K,Quotidien!$B:$B,$A211,Quotidien!$F:$F,$C211)</f>
        <v>945</v>
      </c>
      <c r="I211" s="93" t="s">
        <v>0</v>
      </c>
      <c r="J211" s="68">
        <f>D223</f>
        <v>0.94080166444523905</v>
      </c>
      <c r="K211" s="69">
        <f>D224</f>
        <v>15.133610740873184</v>
      </c>
      <c r="L211" s="94"/>
      <c r="M211" s="104"/>
      <c r="N211" s="66"/>
      <c r="O211" s="105"/>
    </row>
    <row r="212" spans="1:15" x14ac:dyDescent="0.25">
      <c r="A212" s="30" t="str">
        <f t="shared" si="15"/>
        <v>S10 - 2024</v>
      </c>
      <c r="B212" s="23"/>
      <c r="C212" s="129" t="s">
        <v>8</v>
      </c>
      <c r="D212" s="125">
        <f>SUMIFS(Quotidien!G:G,Quotidien!$B:$B,$A212,Quotidien!$F:$F,$C212)</f>
        <v>62</v>
      </c>
      <c r="E212" s="126">
        <f>SUMIFS(Quotidien!I:I,Quotidien!$B:$B,$A212,Quotidien!$F:$F,$C212)</f>
        <v>0</v>
      </c>
      <c r="F212" s="127">
        <f>SUMIFS(Quotidien!K:K,Quotidien!$B:$B,$A212,Quotidien!$F:$F,$C212)</f>
        <v>175</v>
      </c>
      <c r="I212" s="95" t="s">
        <v>12</v>
      </c>
      <c r="J212" s="70">
        <f>E223</f>
        <v>0.96738455809334656</v>
      </c>
      <c r="K212" s="71">
        <f>E224</f>
        <v>19.564093015557766</v>
      </c>
      <c r="L212" s="96"/>
      <c r="M212" s="106"/>
      <c r="N212" s="67"/>
      <c r="O212" s="107"/>
    </row>
    <row r="213" spans="1:15" x14ac:dyDescent="0.25">
      <c r="A213" s="30" t="str">
        <f t="shared" si="15"/>
        <v>S10 - 2024</v>
      </c>
      <c r="B213" s="20"/>
      <c r="C213" s="21" t="s">
        <v>4</v>
      </c>
      <c r="D213" s="59">
        <f>SUMIFS(Quotidien!G:G,Quotidien!$B:$B,$A213,Quotidien!$F:$F,$C213)</f>
        <v>0</v>
      </c>
      <c r="E213" s="60">
        <f>SUMIFS(Quotidien!I:I,Quotidien!$B:$B,$A213,Quotidien!$F:$F,$C213)</f>
        <v>0</v>
      </c>
      <c r="F213" s="61">
        <f>SUMIFS(Quotidien!K:K,Quotidien!$B:$B,$A213,Quotidien!$F:$F,$C213)</f>
        <v>0</v>
      </c>
      <c r="I213" s="93" t="s">
        <v>13</v>
      </c>
      <c r="J213" s="68">
        <f>F223</f>
        <v>0.96667460128540827</v>
      </c>
      <c r="K213" s="69">
        <f>F224</f>
        <v>19.445766880901388</v>
      </c>
      <c r="L213" s="94"/>
      <c r="M213" s="104"/>
      <c r="N213" s="66"/>
      <c r="O213" s="105"/>
    </row>
    <row r="214" spans="1:15" x14ac:dyDescent="0.25">
      <c r="A214" s="30" t="str">
        <f t="shared" si="15"/>
        <v>S10 - 2024</v>
      </c>
      <c r="B214" s="7"/>
      <c r="C214" s="8" t="s">
        <v>5</v>
      </c>
      <c r="D214" s="31">
        <f>SUMIFS(Quotidien!G:G,Quotidien!$B:$B,$A214,Quotidien!$F:$F,$C214)</f>
        <v>9084</v>
      </c>
      <c r="E214" s="32">
        <f>SUMIFS(Quotidien!I:I,Quotidien!$B:$B,$A214,Quotidien!$F:$F,$C214)</f>
        <v>8595</v>
      </c>
      <c r="F214" s="33">
        <f>SUMIFS(Quotidien!K:K,Quotidien!$B:$B,$A214,Quotidien!$F:$F,$C214)</f>
        <v>7609</v>
      </c>
      <c r="I214" s="97" t="s">
        <v>38</v>
      </c>
      <c r="J214" s="98">
        <f>D230</f>
        <v>0.95828694127466463</v>
      </c>
      <c r="K214" s="99">
        <f>D231</f>
        <v>18.047823545777447</v>
      </c>
      <c r="L214" s="100"/>
      <c r="M214" s="108"/>
      <c r="N214" s="109"/>
      <c r="O214" s="110"/>
    </row>
    <row r="215" spans="1:15" x14ac:dyDescent="0.25">
      <c r="A215" s="30" t="str">
        <f t="shared" si="15"/>
        <v>S10 - 2024</v>
      </c>
      <c r="B215" s="7"/>
      <c r="C215" s="8" t="s">
        <v>6</v>
      </c>
      <c r="D215" s="31">
        <f>SUMIFS(Quotidien!G:G,Quotidien!$B:$B,$A215,Quotidien!$F:$F,$C215)</f>
        <v>4735</v>
      </c>
      <c r="E215" s="32">
        <f>SUMIFS(Quotidien!I:I,Quotidien!$B:$B,$A215,Quotidien!$F:$F,$C215)</f>
        <v>3761</v>
      </c>
      <c r="F215" s="33">
        <f>SUMIFS(Quotidien!K:K,Quotidien!$B:$B,$A215,Quotidien!$F:$F,$C215)</f>
        <v>3363</v>
      </c>
    </row>
    <row r="216" spans="1:15" x14ac:dyDescent="0.25">
      <c r="A216" s="30" t="str">
        <f t="shared" si="15"/>
        <v>S10 - 2024</v>
      </c>
      <c r="B216" s="7"/>
      <c r="C216" s="8" t="s">
        <v>1</v>
      </c>
      <c r="D216" s="31">
        <f>SUMIFS(Quotidien!G:G,Quotidien!$B:$B,$A216,Quotidien!$F:$F,$C216)</f>
        <v>17090</v>
      </c>
      <c r="E216" s="32">
        <f>SUMIFS(Quotidien!I:I,Quotidien!$B:$B,$A216,Quotidien!$F:$F,$C216)</f>
        <v>19040</v>
      </c>
      <c r="F216" s="33">
        <f>SUMIFS(Quotidien!K:K,Quotidien!$B:$B,$A216,Quotidien!$F:$F,$C216)</f>
        <v>18307</v>
      </c>
    </row>
    <row r="217" spans="1:15" x14ac:dyDescent="0.25">
      <c r="A217" s="45" t="str">
        <f t="shared" si="15"/>
        <v>S10 - 2024</v>
      </c>
      <c r="B217" s="17"/>
      <c r="C217" s="19" t="s">
        <v>14</v>
      </c>
      <c r="D217" s="111">
        <f>SUMIFS(Quotidien!G:G,Quotidien!$B:$B,$A217,Quotidien!$F:$F,$C217)</f>
        <v>44580</v>
      </c>
      <c r="E217" s="112">
        <f>SUMIFS(Quotidien!I:I,Quotidien!$B:$B,$A217,Quotidien!$F:$F,$C217)</f>
        <v>44580</v>
      </c>
      <c r="F217" s="113">
        <f>SUMIFS(Quotidien!K:K,Quotidien!$B:$B,$A217,Quotidien!$F:$F,$C217)</f>
        <v>44580</v>
      </c>
    </row>
    <row r="218" spans="1:15" x14ac:dyDescent="0.25">
      <c r="A218" s="49" t="str">
        <f t="shared" si="15"/>
        <v>S10 - 2024</v>
      </c>
      <c r="B218" s="5"/>
      <c r="C218" s="50" t="s">
        <v>16</v>
      </c>
      <c r="D218" s="51">
        <f>D211/(D217-D215-D214)</f>
        <v>5.7182796398036473E-2</v>
      </c>
      <c r="E218" s="52">
        <f>E211/(E217-E215-E214)</f>
        <v>3.2615441906653428E-2</v>
      </c>
      <c r="F218" s="53">
        <f>F211/(F217-F215-F214)</f>
        <v>2.8118305165436799E-2</v>
      </c>
    </row>
    <row r="219" spans="1:15" x14ac:dyDescent="0.25">
      <c r="A219" s="34" t="str">
        <f t="shared" si="15"/>
        <v>S10 - 2024</v>
      </c>
      <c r="B219" s="7"/>
      <c r="C219" s="35" t="s">
        <v>17</v>
      </c>
      <c r="D219" s="36">
        <f>D212/(D217-D215-D214)</f>
        <v>2.0155391567244236E-3</v>
      </c>
      <c r="E219" s="37">
        <f>E212/(E217-E215-E214)</f>
        <v>0</v>
      </c>
      <c r="F219" s="38">
        <f>F212/(F217-F215-F214)</f>
        <v>5.2070935491549631E-3</v>
      </c>
    </row>
    <row r="220" spans="1:15" x14ac:dyDescent="0.25">
      <c r="A220" s="34" t="str">
        <f t="shared" si="15"/>
        <v>S10 - 2024</v>
      </c>
      <c r="B220" s="7"/>
      <c r="C220" s="35" t="s">
        <v>15</v>
      </c>
      <c r="D220" s="36">
        <f>D218+D219</f>
        <v>5.9198335554760895E-2</v>
      </c>
      <c r="E220" s="37">
        <f>E218+E219</f>
        <v>3.2615441906653428E-2</v>
      </c>
      <c r="F220" s="38">
        <f>F218+F219</f>
        <v>3.332539871459176E-2</v>
      </c>
    </row>
    <row r="221" spans="1:15" x14ac:dyDescent="0.25">
      <c r="A221" s="34" t="str">
        <f t="shared" si="15"/>
        <v>S10 - 2024</v>
      </c>
      <c r="B221" s="7"/>
      <c r="C221" s="35" t="s">
        <v>18</v>
      </c>
      <c r="D221" s="36">
        <f>D214/D217</f>
        <v>0.2037685060565276</v>
      </c>
      <c r="E221" s="37">
        <f>E214/E217</f>
        <v>0.19279946164199194</v>
      </c>
      <c r="F221" s="38">
        <f>F214/F217</f>
        <v>0.17068192014356215</v>
      </c>
    </row>
    <row r="222" spans="1:15" x14ac:dyDescent="0.25">
      <c r="A222" s="34" t="str">
        <f t="shared" si="15"/>
        <v>S10 - 2024</v>
      </c>
      <c r="B222" s="7"/>
      <c r="C222" s="35" t="s">
        <v>27</v>
      </c>
      <c r="D222" s="36">
        <f>D215/D217</f>
        <v>0.10621354867653657</v>
      </c>
      <c r="E222" s="37">
        <f>E215/E217</f>
        <v>8.4365186182144461E-2</v>
      </c>
      <c r="F222" s="38">
        <f>F215/F217</f>
        <v>7.5437415881561234E-2</v>
      </c>
    </row>
    <row r="223" spans="1:15" x14ac:dyDescent="0.25">
      <c r="A223" s="34" t="str">
        <f t="shared" si="15"/>
        <v>S10 - 2024</v>
      </c>
      <c r="B223" s="7"/>
      <c r="C223" s="35" t="s">
        <v>19</v>
      </c>
      <c r="D223" s="36">
        <f>1-D220</f>
        <v>0.94080166444523905</v>
      </c>
      <c r="E223" s="37">
        <f t="shared" ref="E223:F223" si="16">1-E220</f>
        <v>0.96738455809334656</v>
      </c>
      <c r="F223" s="38">
        <f t="shared" si="16"/>
        <v>0.96667460128540827</v>
      </c>
    </row>
    <row r="224" spans="1:15" x14ac:dyDescent="0.25">
      <c r="A224" s="54" t="str">
        <f t="shared" si="15"/>
        <v>S10 - 2024</v>
      </c>
      <c r="B224" s="10"/>
      <c r="C224" s="55" t="s">
        <v>20</v>
      </c>
      <c r="D224" s="56">
        <f>IF(D223&lt;'Calcul CRI'!$B$2,0,IF(AND(D223&gt;='Calcul CRI'!$A$3,D223&lt;'Calcul CRI'!$B$3),(D223-'Calcul CRI'!$A$3)*100/('Calcul CRI'!$F$3-'Calcul CRI'!$E$3)*('Calcul CRI'!$D$3-'Calcul CRI'!$C$3)+'Calcul CRI'!$C$3,IF(AND(D223&gt;='Calcul CRI'!$A$4,D223&lt;'Calcul CRI'!$B$4),(D223-'Calcul CRI'!$A$4)*100/('Calcul CRI'!$F$4-'Calcul CRI'!$E$4)*('Calcul CRI'!$D$4-'Calcul CRI'!$C$4)+'Calcul CRI'!$C$4,IF(AND(D223&gt;='Calcul CRI'!$A$5,D223&lt;'Calcul CRI'!$B$5),(D223-'Calcul CRI'!$A$5)*100/('Calcul CRI'!$F$5-'Calcul CRI'!$E$5)*('Calcul CRI'!$D$5-'Calcul CRI'!$C$5)+'Calcul CRI'!$C$5,IF(AND(D223&gt;='Calcul CRI'!$A$6,D223&lt;'Calcul CRI'!$B$6),(D223-'Calcul CRI'!$A$6)*100/('Calcul CRI'!$F$6-'Calcul CRI'!$E$6)*('Calcul CRI'!$D$6-'Calcul CRI'!$C$6)+'Calcul CRI'!$C$6,IF(AND(D223&gt;='Calcul CRI'!$A$7,D223&lt;'Calcul CRI'!$B$7),(D223-'Calcul CRI'!$A$7)*100/('Calcul CRI'!$F$7-'Calcul CRI'!$E$7)*('Calcul CRI'!$D$7-'Calcul CRI'!$C$7)+'Calcul CRI'!$C$7,25))))))</f>
        <v>15.133610740873184</v>
      </c>
      <c r="E224" s="57">
        <f>IF(E223&lt;'Calcul CRI'!$B$2,0,IF(AND(E223&gt;='Calcul CRI'!$A$3,E223&lt;'Calcul CRI'!$B$3),(E223-'Calcul CRI'!$A$3)*100/('Calcul CRI'!$F$3-'Calcul CRI'!$E$3)*('Calcul CRI'!$D$3-'Calcul CRI'!$C$3)+'Calcul CRI'!$C$3,IF(AND(E223&gt;='Calcul CRI'!$A$4,E223&lt;'Calcul CRI'!$B$4),(E223-'Calcul CRI'!$A$4)*100/('Calcul CRI'!$F$4-'Calcul CRI'!$E$4)*('Calcul CRI'!$D$4-'Calcul CRI'!$C$4)+'Calcul CRI'!$C$4,IF(AND(E223&gt;='Calcul CRI'!$A$5,E223&lt;'Calcul CRI'!$B$5),(E223-'Calcul CRI'!$A$5)*100/('Calcul CRI'!$F$5-'Calcul CRI'!$E$5)*('Calcul CRI'!$D$5-'Calcul CRI'!$C$5)+'Calcul CRI'!$C$5,IF(AND(E223&gt;='Calcul CRI'!$A$6,E223&lt;'Calcul CRI'!$B$6),(E223-'Calcul CRI'!$A$6)*100/('Calcul CRI'!$F$6-'Calcul CRI'!$E$6)*('Calcul CRI'!$D$6-'Calcul CRI'!$C$6)+'Calcul CRI'!$C$6,IF(AND(E223&gt;='Calcul CRI'!$A$7,E223&lt;'Calcul CRI'!$B$7),(E223-'Calcul CRI'!$A$7)*100/('Calcul CRI'!$F$7-'Calcul CRI'!$E$7)*('Calcul CRI'!$D$7-'Calcul CRI'!$C$7)+'Calcul CRI'!$C$7,25))))))</f>
        <v>19.564093015557766</v>
      </c>
      <c r="F224" s="58">
        <f>IF(F223&lt;'Calcul CRI'!$B$2,0,IF(AND(F223&gt;='Calcul CRI'!$A$3,F223&lt;'Calcul CRI'!$B$3),(F223-'Calcul CRI'!$A$3)*100/('Calcul CRI'!$F$3-'Calcul CRI'!$E$3)*('Calcul CRI'!$D$3-'Calcul CRI'!$C$3)+'Calcul CRI'!$C$3,IF(AND(F223&gt;='Calcul CRI'!$A$4,F223&lt;'Calcul CRI'!$B$4),(F223-'Calcul CRI'!$A$4)*100/('Calcul CRI'!$F$4-'Calcul CRI'!$E$4)*('Calcul CRI'!$D$4-'Calcul CRI'!$C$4)+'Calcul CRI'!$C$4,IF(AND(F223&gt;='Calcul CRI'!$A$5,F223&lt;'Calcul CRI'!$B$5),(F223-'Calcul CRI'!$A$5)*100/('Calcul CRI'!$F$5-'Calcul CRI'!$E$5)*('Calcul CRI'!$D$5-'Calcul CRI'!$C$5)+'Calcul CRI'!$C$5,IF(AND(F223&gt;='Calcul CRI'!$A$6,F223&lt;'Calcul CRI'!$B$6),(F223-'Calcul CRI'!$A$6)*100/('Calcul CRI'!$F$6-'Calcul CRI'!$E$6)*('Calcul CRI'!$D$6-'Calcul CRI'!$C$6)+'Calcul CRI'!$C$6,IF(AND(F223&gt;='Calcul CRI'!$A$7,F223&lt;'Calcul CRI'!$B$7),(F223-'Calcul CRI'!$A$7)*100/('Calcul CRI'!$F$7-'Calcul CRI'!$E$7)*('Calcul CRI'!$D$7-'Calcul CRI'!$C$7)+'Calcul CRI'!$C$7,25))))))</f>
        <v>19.445766880901388</v>
      </c>
    </row>
    <row r="225" spans="1:15" x14ac:dyDescent="0.25">
      <c r="A225" s="39" t="str">
        <f t="shared" si="15"/>
        <v>S10 - 2024</v>
      </c>
      <c r="B225" s="20"/>
      <c r="C225" s="115" t="s">
        <v>22</v>
      </c>
      <c r="D225" s="173">
        <f>(D211+E211+F211)/((D217-D215-D214)+(E217-E215-E214)+(F217-F215-F214))</f>
        <v>3.8874452600084895E-2</v>
      </c>
      <c r="E225" s="173"/>
      <c r="F225" s="174"/>
    </row>
    <row r="226" spans="1:15" x14ac:dyDescent="0.25">
      <c r="A226" s="40" t="str">
        <f t="shared" si="15"/>
        <v>S10 - 2024</v>
      </c>
      <c r="B226" s="7"/>
      <c r="C226" s="116" t="s">
        <v>23</v>
      </c>
      <c r="D226" s="177">
        <f>(D212+E212+F212)/((D217-D215-D214)+(E217-E215-E214)+(F217-F215-F214))</f>
        <v>2.4535939457310573E-3</v>
      </c>
      <c r="E226" s="177"/>
      <c r="F226" s="178"/>
    </row>
    <row r="227" spans="1:15" x14ac:dyDescent="0.25">
      <c r="A227" s="40" t="str">
        <f t="shared" si="15"/>
        <v>S10 - 2024</v>
      </c>
      <c r="B227" s="7"/>
      <c r="C227" s="116" t="s">
        <v>21</v>
      </c>
      <c r="D227" s="177">
        <f>D225+D226</f>
        <v>4.1328046545815955E-2</v>
      </c>
      <c r="E227" s="177"/>
      <c r="F227" s="178"/>
    </row>
    <row r="228" spans="1:15" x14ac:dyDescent="0.25">
      <c r="A228" s="40" t="str">
        <f t="shared" si="15"/>
        <v>S10 - 2024</v>
      </c>
      <c r="B228" s="7"/>
      <c r="C228" s="114" t="s">
        <v>24</v>
      </c>
      <c r="D228" s="179">
        <f>(D214+E214+F214)/(D217+E217+F217)</f>
        <v>0.18908329594736056</v>
      </c>
      <c r="E228" s="179"/>
      <c r="F228" s="180"/>
    </row>
    <row r="229" spans="1:15" x14ac:dyDescent="0.25">
      <c r="A229" s="40" t="str">
        <f t="shared" si="15"/>
        <v>S10 - 2024</v>
      </c>
      <c r="B229" s="7"/>
      <c r="C229" s="117" t="s">
        <v>28</v>
      </c>
      <c r="D229" s="181">
        <f>(D215+E215+F215)/(D217+E217+F217)</f>
        <v>8.8672050246747416E-2</v>
      </c>
      <c r="E229" s="181"/>
      <c r="F229" s="182"/>
      <c r="G229" s="3"/>
    </row>
    <row r="230" spans="1:15" x14ac:dyDescent="0.25">
      <c r="A230" s="40" t="str">
        <f t="shared" si="15"/>
        <v>S10 - 2024</v>
      </c>
      <c r="B230" s="7"/>
      <c r="C230" s="41" t="s">
        <v>25</v>
      </c>
      <c r="D230" s="183">
        <f>1-(D220+E220+F220)/3</f>
        <v>0.95828694127466463</v>
      </c>
      <c r="E230" s="183"/>
      <c r="F230" s="184"/>
    </row>
    <row r="231" spans="1:15" ht="15.75" thickBot="1" x14ac:dyDescent="0.3">
      <c r="A231" s="42" t="str">
        <f t="shared" si="15"/>
        <v>S10 - 2024</v>
      </c>
      <c r="B231" s="43"/>
      <c r="C231" s="44" t="s">
        <v>26</v>
      </c>
      <c r="D231" s="175">
        <f>IF(D230&lt;'Calcul CRI'!$B$2,0,IF(AND(D230&gt;='Calcul CRI'!$A$3,D230&lt;'Calcul CRI'!$B$3),(D230-'Calcul CRI'!$A$3)*100/('Calcul CRI'!$F$3-'Calcul CRI'!$E$3)*('Calcul CRI'!$D$3-'Calcul CRI'!$C$3)+'Calcul CRI'!$C$3,IF(AND(D230&gt;='Calcul CRI'!$A$4,D230&lt;'Calcul CRI'!$B$4),(D230-'Calcul CRI'!$A$4)*100/('Calcul CRI'!$F$4-'Calcul CRI'!$E$4)*('Calcul CRI'!$D$4-'Calcul CRI'!$C$4)+'Calcul CRI'!$C$4,IF(AND(D230&gt;='Calcul CRI'!$A$5,D230&lt;'Calcul CRI'!$B$5),(D230-'Calcul CRI'!$A$5)*100/('Calcul CRI'!$F$5-'Calcul CRI'!$E$5)*('Calcul CRI'!$D$5-'Calcul CRI'!$C$5)+'Calcul CRI'!$C$5,IF(AND(D230&gt;='Calcul CRI'!$A$6,D230&lt;'Calcul CRI'!$B$6),(D230-'Calcul CRI'!$A$6)*100/('Calcul CRI'!$F$6-'Calcul CRI'!$E$6)*('Calcul CRI'!$D$6-'Calcul CRI'!$C$6)+'Calcul CRI'!$C$6,IF(AND(D230&gt;='Calcul CRI'!$A$7,D230&lt;'Calcul CRI'!$B$7),(D230-'Calcul CRI'!$A$7)*100/('Calcul CRI'!$F$7-'Calcul CRI'!$E$7)*('Calcul CRI'!$D$7-'Calcul CRI'!$C$7)+'Calcul CRI'!$C$7,25))))))</f>
        <v>18.047823545777447</v>
      </c>
      <c r="E231" s="175"/>
      <c r="F231" s="176"/>
    </row>
    <row r="232" spans="1:15" ht="15.75" x14ac:dyDescent="0.25">
      <c r="A232" s="24" t="str">
        <f>"S"&amp;WEEKNUM(B232+6,13)&amp;" - "&amp;YEAR(B232+6)</f>
        <v>S11 - 2024</v>
      </c>
      <c r="B232" s="25">
        <f>B209+7</f>
        <v>45357</v>
      </c>
      <c r="C232" s="26" t="s">
        <v>2</v>
      </c>
      <c r="D232" s="27">
        <f>SUMIFS(Quotidien!G:G,Quotidien!$B:$B,$A232,Quotidien!$F:$F,$C232)</f>
        <v>0</v>
      </c>
      <c r="E232" s="28">
        <f>SUMIFS(Quotidien!I:I,Quotidien!$B:$B,$A232,Quotidien!$F:$F,$C232)</f>
        <v>0</v>
      </c>
      <c r="F232" s="29">
        <f>SUMIFS(Quotidien!K:K,Quotidien!$B:$B,$A232,Quotidien!$F:$F,$C232)</f>
        <v>0</v>
      </c>
      <c r="G232" t="str">
        <f>"Du "&amp;DAY($B232)&amp;"/"&amp;MONTH($B232)&amp;" Au "&amp;DAY($B232+6)&amp;"/"&amp;MONTH($B232+6)&amp;" Inclus"</f>
        <v>Du 6/3 Au 12/3 Inclus</v>
      </c>
      <c r="I232" s="170" t="str">
        <f>"Résultats fiabilité CC "&amp;A232</f>
        <v>Résultats fiabilité CC S11 - 2024</v>
      </c>
      <c r="J232" s="171"/>
      <c r="K232" s="171"/>
      <c r="L232" s="171"/>
      <c r="M232" s="171"/>
      <c r="N232" s="171"/>
      <c r="O232" s="172"/>
    </row>
    <row r="233" spans="1:15" x14ac:dyDescent="0.25">
      <c r="A233" s="30" t="str">
        <f t="shared" si="15"/>
        <v>S11 - 2024</v>
      </c>
      <c r="B233" s="18"/>
      <c r="C233" s="19" t="s">
        <v>3</v>
      </c>
      <c r="D233" s="46">
        <f>SUMIFS(Quotidien!G:G,Quotidien!$B:$B,$A233,Quotidien!$F:$F,$C233)</f>
        <v>0</v>
      </c>
      <c r="E233" s="47">
        <f>SUMIFS(Quotidien!I:I,Quotidien!$B:$B,$A233,Quotidien!$F:$F,$C233)</f>
        <v>0</v>
      </c>
      <c r="F233" s="48">
        <f>SUMIFS(Quotidien!K:K,Quotidien!$B:$B,$A233,Quotidien!$F:$F,$C233)</f>
        <v>0</v>
      </c>
      <c r="I233" s="90" t="s">
        <v>31</v>
      </c>
      <c r="J233" s="91" t="s">
        <v>32</v>
      </c>
      <c r="K233" s="91" t="s">
        <v>33</v>
      </c>
      <c r="L233" s="92" t="s">
        <v>34</v>
      </c>
      <c r="M233" s="101" t="s">
        <v>35</v>
      </c>
      <c r="N233" s="102" t="s">
        <v>36</v>
      </c>
      <c r="O233" s="103" t="s">
        <v>37</v>
      </c>
    </row>
    <row r="234" spans="1:15" x14ac:dyDescent="0.25">
      <c r="A234" s="30" t="str">
        <f t="shared" si="15"/>
        <v>S11 - 2024</v>
      </c>
      <c r="B234" s="22"/>
      <c r="C234" s="128" t="s">
        <v>7</v>
      </c>
      <c r="D234" s="122">
        <f>SUMIFS(Quotidien!G:G,Quotidien!$B:$B,$A234,Quotidien!$F:$F,$C234)</f>
        <v>0</v>
      </c>
      <c r="E234" s="123">
        <f>SUMIFS(Quotidien!I:I,Quotidien!$B:$B,$A234,Quotidien!$F:$F,$C234)</f>
        <v>0</v>
      </c>
      <c r="F234" s="124">
        <f>SUMIFS(Quotidien!K:K,Quotidien!$B:$B,$A234,Quotidien!$F:$F,$C234)</f>
        <v>0</v>
      </c>
      <c r="I234" s="93" t="s">
        <v>0</v>
      </c>
      <c r="J234" s="68" t="e">
        <f>D246</f>
        <v>#DIV/0!</v>
      </c>
      <c r="K234" s="69" t="e">
        <f>D247</f>
        <v>#DIV/0!</v>
      </c>
      <c r="L234" s="94"/>
      <c r="M234" s="104"/>
      <c r="N234" s="66"/>
      <c r="O234" s="105"/>
    </row>
    <row r="235" spans="1:15" x14ac:dyDescent="0.25">
      <c r="A235" s="30" t="str">
        <f t="shared" si="15"/>
        <v>S11 - 2024</v>
      </c>
      <c r="B235" s="23"/>
      <c r="C235" s="129" t="s">
        <v>8</v>
      </c>
      <c r="D235" s="125">
        <f>SUMIFS(Quotidien!G:G,Quotidien!$B:$B,$A235,Quotidien!$F:$F,$C235)</f>
        <v>0</v>
      </c>
      <c r="E235" s="126">
        <f>SUMIFS(Quotidien!I:I,Quotidien!$B:$B,$A235,Quotidien!$F:$F,$C235)</f>
        <v>0</v>
      </c>
      <c r="F235" s="127">
        <f>SUMIFS(Quotidien!K:K,Quotidien!$B:$B,$A235,Quotidien!$F:$F,$C235)</f>
        <v>0</v>
      </c>
      <c r="I235" s="95" t="s">
        <v>12</v>
      </c>
      <c r="J235" s="70" t="e">
        <f>E246</f>
        <v>#DIV/0!</v>
      </c>
      <c r="K235" s="71" t="e">
        <f>E247</f>
        <v>#DIV/0!</v>
      </c>
      <c r="L235" s="96"/>
      <c r="M235" s="106"/>
      <c r="N235" s="67"/>
      <c r="O235" s="107"/>
    </row>
    <row r="236" spans="1:15" x14ac:dyDescent="0.25">
      <c r="A236" s="30" t="str">
        <f t="shared" si="15"/>
        <v>S11 - 2024</v>
      </c>
      <c r="B236" s="20"/>
      <c r="C236" s="21" t="s">
        <v>4</v>
      </c>
      <c r="D236" s="59">
        <f>SUMIFS(Quotidien!G:G,Quotidien!$B:$B,$A236,Quotidien!$F:$F,$C236)</f>
        <v>0</v>
      </c>
      <c r="E236" s="60">
        <f>SUMIFS(Quotidien!I:I,Quotidien!$B:$B,$A236,Quotidien!$F:$F,$C236)</f>
        <v>0</v>
      </c>
      <c r="F236" s="61">
        <f>SUMIFS(Quotidien!K:K,Quotidien!$B:$B,$A236,Quotidien!$F:$F,$C236)</f>
        <v>0</v>
      </c>
      <c r="I236" s="93" t="s">
        <v>13</v>
      </c>
      <c r="J236" s="68" t="e">
        <f>F246</f>
        <v>#DIV/0!</v>
      </c>
      <c r="K236" s="69" t="e">
        <f>F247</f>
        <v>#DIV/0!</v>
      </c>
      <c r="L236" s="94"/>
      <c r="M236" s="104"/>
      <c r="N236" s="66"/>
      <c r="O236" s="105"/>
    </row>
    <row r="237" spans="1:15" x14ac:dyDescent="0.25">
      <c r="A237" s="30" t="str">
        <f t="shared" si="15"/>
        <v>S11 - 2024</v>
      </c>
      <c r="B237" s="7"/>
      <c r="C237" s="8" t="s">
        <v>5</v>
      </c>
      <c r="D237" s="31">
        <f>SUMIFS(Quotidien!G:G,Quotidien!$B:$B,$A237,Quotidien!$F:$F,$C237)</f>
        <v>0</v>
      </c>
      <c r="E237" s="32">
        <f>SUMIFS(Quotidien!I:I,Quotidien!$B:$B,$A237,Quotidien!$F:$F,$C237)</f>
        <v>0</v>
      </c>
      <c r="F237" s="33">
        <f>SUMIFS(Quotidien!K:K,Quotidien!$B:$B,$A237,Quotidien!$F:$F,$C237)</f>
        <v>0</v>
      </c>
      <c r="I237" s="97" t="s">
        <v>38</v>
      </c>
      <c r="J237" s="98" t="e">
        <f>D253</f>
        <v>#DIV/0!</v>
      </c>
      <c r="K237" s="99" t="e">
        <f>D254</f>
        <v>#DIV/0!</v>
      </c>
      <c r="L237" s="100"/>
      <c r="M237" s="108"/>
      <c r="N237" s="109"/>
      <c r="O237" s="110"/>
    </row>
    <row r="238" spans="1:15" x14ac:dyDescent="0.25">
      <c r="A238" s="30" t="str">
        <f t="shared" si="15"/>
        <v>S11 - 2024</v>
      </c>
      <c r="B238" s="7"/>
      <c r="C238" s="8" t="s">
        <v>6</v>
      </c>
      <c r="D238" s="31">
        <f>SUMIFS(Quotidien!G:G,Quotidien!$B:$B,$A238,Quotidien!$F:$F,$C238)</f>
        <v>0</v>
      </c>
      <c r="E238" s="32">
        <f>SUMIFS(Quotidien!I:I,Quotidien!$B:$B,$A238,Quotidien!$F:$F,$C238)</f>
        <v>0</v>
      </c>
      <c r="F238" s="33">
        <f>SUMIFS(Quotidien!K:K,Quotidien!$B:$B,$A238,Quotidien!$F:$F,$C238)</f>
        <v>0</v>
      </c>
    </row>
    <row r="239" spans="1:15" x14ac:dyDescent="0.25">
      <c r="A239" s="30" t="str">
        <f t="shared" si="15"/>
        <v>S11 - 2024</v>
      </c>
      <c r="B239" s="7"/>
      <c r="C239" s="8" t="s">
        <v>1</v>
      </c>
      <c r="D239" s="31">
        <f>SUMIFS(Quotidien!G:G,Quotidien!$B:$B,$A239,Quotidien!$F:$F,$C239)</f>
        <v>0</v>
      </c>
      <c r="E239" s="32">
        <f>SUMIFS(Quotidien!I:I,Quotidien!$B:$B,$A239,Quotidien!$F:$F,$C239)</f>
        <v>0</v>
      </c>
      <c r="F239" s="33">
        <f>SUMIFS(Quotidien!K:K,Quotidien!$B:$B,$A239,Quotidien!$F:$F,$C239)</f>
        <v>0</v>
      </c>
    </row>
    <row r="240" spans="1:15" x14ac:dyDescent="0.25">
      <c r="A240" s="45" t="str">
        <f t="shared" si="15"/>
        <v>S11 - 2024</v>
      </c>
      <c r="B240" s="17"/>
      <c r="C240" s="19" t="s">
        <v>14</v>
      </c>
      <c r="D240" s="111">
        <f>SUMIFS(Quotidien!G:G,Quotidien!$B:$B,$A240,Quotidien!$F:$F,$C240)</f>
        <v>0</v>
      </c>
      <c r="E240" s="112">
        <f>SUMIFS(Quotidien!I:I,Quotidien!$B:$B,$A240,Quotidien!$F:$F,$C240)</f>
        <v>0</v>
      </c>
      <c r="F240" s="113">
        <f>SUMIFS(Quotidien!K:K,Quotidien!$B:$B,$A240,Quotidien!$F:$F,$C240)</f>
        <v>0</v>
      </c>
    </row>
    <row r="241" spans="1:15" x14ac:dyDescent="0.25">
      <c r="A241" s="49" t="str">
        <f t="shared" si="15"/>
        <v>S11 - 2024</v>
      </c>
      <c r="B241" s="5"/>
      <c r="C241" s="50" t="s">
        <v>16</v>
      </c>
      <c r="D241" s="51" t="e">
        <f>D234/(D240-D238-D237)</f>
        <v>#DIV/0!</v>
      </c>
      <c r="E241" s="52" t="e">
        <f>E234/(E240-E238-E237)</f>
        <v>#DIV/0!</v>
      </c>
      <c r="F241" s="53" t="e">
        <f>F234/(F240-F238-F237)</f>
        <v>#DIV/0!</v>
      </c>
    </row>
    <row r="242" spans="1:15" x14ac:dyDescent="0.25">
      <c r="A242" s="34" t="str">
        <f t="shared" si="15"/>
        <v>S11 - 2024</v>
      </c>
      <c r="B242" s="7"/>
      <c r="C242" s="35" t="s">
        <v>17</v>
      </c>
      <c r="D242" s="36" t="e">
        <f>D235/(D240-D238-D237)</f>
        <v>#DIV/0!</v>
      </c>
      <c r="E242" s="37" t="e">
        <f>E235/(E240-E238-E237)</f>
        <v>#DIV/0!</v>
      </c>
      <c r="F242" s="38" t="e">
        <f>F235/(F240-F238-F237)</f>
        <v>#DIV/0!</v>
      </c>
    </row>
    <row r="243" spans="1:15" x14ac:dyDescent="0.25">
      <c r="A243" s="34" t="str">
        <f t="shared" si="15"/>
        <v>S11 - 2024</v>
      </c>
      <c r="B243" s="7"/>
      <c r="C243" s="35" t="s">
        <v>15</v>
      </c>
      <c r="D243" s="36" t="e">
        <f>D241+D242</f>
        <v>#DIV/0!</v>
      </c>
      <c r="E243" s="37" t="e">
        <f>E241+E242</f>
        <v>#DIV/0!</v>
      </c>
      <c r="F243" s="38" t="e">
        <f>F241+F242</f>
        <v>#DIV/0!</v>
      </c>
    </row>
    <row r="244" spans="1:15" x14ac:dyDescent="0.25">
      <c r="A244" s="34" t="str">
        <f t="shared" si="15"/>
        <v>S11 - 2024</v>
      </c>
      <c r="B244" s="7"/>
      <c r="C244" s="35" t="s">
        <v>18</v>
      </c>
      <c r="D244" s="36" t="e">
        <f>D237/D240</f>
        <v>#DIV/0!</v>
      </c>
      <c r="E244" s="37" t="e">
        <f>E237/E240</f>
        <v>#DIV/0!</v>
      </c>
      <c r="F244" s="38" t="e">
        <f>F237/F240</f>
        <v>#DIV/0!</v>
      </c>
    </row>
    <row r="245" spans="1:15" x14ac:dyDescent="0.25">
      <c r="A245" s="34" t="str">
        <f t="shared" si="15"/>
        <v>S11 - 2024</v>
      </c>
      <c r="B245" s="7"/>
      <c r="C245" s="35" t="s">
        <v>27</v>
      </c>
      <c r="D245" s="36" t="e">
        <f>D238/D240</f>
        <v>#DIV/0!</v>
      </c>
      <c r="E245" s="37" t="e">
        <f>E238/E240</f>
        <v>#DIV/0!</v>
      </c>
      <c r="F245" s="38" t="e">
        <f>F238/F240</f>
        <v>#DIV/0!</v>
      </c>
    </row>
    <row r="246" spans="1:15" x14ac:dyDescent="0.25">
      <c r="A246" s="34" t="str">
        <f t="shared" si="15"/>
        <v>S11 - 2024</v>
      </c>
      <c r="B246" s="7"/>
      <c r="C246" s="35" t="s">
        <v>19</v>
      </c>
      <c r="D246" s="36" t="e">
        <f>1-D243</f>
        <v>#DIV/0!</v>
      </c>
      <c r="E246" s="37" t="e">
        <f t="shared" ref="E246:F246" si="17">1-E243</f>
        <v>#DIV/0!</v>
      </c>
      <c r="F246" s="38" t="e">
        <f t="shared" si="17"/>
        <v>#DIV/0!</v>
      </c>
    </row>
    <row r="247" spans="1:15" x14ac:dyDescent="0.25">
      <c r="A247" s="54" t="str">
        <f t="shared" si="15"/>
        <v>S11 - 2024</v>
      </c>
      <c r="B247" s="10"/>
      <c r="C247" s="55" t="s">
        <v>20</v>
      </c>
      <c r="D247" s="56" t="e">
        <f>IF(D246&lt;'Calcul CRI'!$B$2,0,IF(AND(D246&gt;='Calcul CRI'!$A$3,D246&lt;'Calcul CRI'!$B$3),(D246-'Calcul CRI'!$A$3)*100/('Calcul CRI'!$F$3-'Calcul CRI'!$E$3)*('Calcul CRI'!$D$3-'Calcul CRI'!$C$3)+'Calcul CRI'!$C$3,IF(AND(D246&gt;='Calcul CRI'!$A$4,D246&lt;'Calcul CRI'!$B$4),(D246-'Calcul CRI'!$A$4)*100/('Calcul CRI'!$F$4-'Calcul CRI'!$E$4)*('Calcul CRI'!$D$4-'Calcul CRI'!$C$4)+'Calcul CRI'!$C$4,IF(AND(D246&gt;='Calcul CRI'!$A$5,D246&lt;'Calcul CRI'!$B$5),(D246-'Calcul CRI'!$A$5)*100/('Calcul CRI'!$F$5-'Calcul CRI'!$E$5)*('Calcul CRI'!$D$5-'Calcul CRI'!$C$5)+'Calcul CRI'!$C$5,IF(AND(D246&gt;='Calcul CRI'!$A$6,D246&lt;'Calcul CRI'!$B$6),(D246-'Calcul CRI'!$A$6)*100/('Calcul CRI'!$F$6-'Calcul CRI'!$E$6)*('Calcul CRI'!$D$6-'Calcul CRI'!$C$6)+'Calcul CRI'!$C$6,IF(AND(D246&gt;='Calcul CRI'!$A$7,D246&lt;'Calcul CRI'!$B$7),(D246-'Calcul CRI'!$A$7)*100/('Calcul CRI'!$F$7-'Calcul CRI'!$E$7)*('Calcul CRI'!$D$7-'Calcul CRI'!$C$7)+'Calcul CRI'!$C$7,25))))))</f>
        <v>#DIV/0!</v>
      </c>
      <c r="E247" s="57" t="e">
        <f>IF(E246&lt;'Calcul CRI'!$B$2,0,IF(AND(E246&gt;='Calcul CRI'!$A$3,E246&lt;'Calcul CRI'!$B$3),(E246-'Calcul CRI'!$A$3)*100/('Calcul CRI'!$F$3-'Calcul CRI'!$E$3)*('Calcul CRI'!$D$3-'Calcul CRI'!$C$3)+'Calcul CRI'!$C$3,IF(AND(E246&gt;='Calcul CRI'!$A$4,E246&lt;'Calcul CRI'!$B$4),(E246-'Calcul CRI'!$A$4)*100/('Calcul CRI'!$F$4-'Calcul CRI'!$E$4)*('Calcul CRI'!$D$4-'Calcul CRI'!$C$4)+'Calcul CRI'!$C$4,IF(AND(E246&gt;='Calcul CRI'!$A$5,E246&lt;'Calcul CRI'!$B$5),(E246-'Calcul CRI'!$A$5)*100/('Calcul CRI'!$F$5-'Calcul CRI'!$E$5)*('Calcul CRI'!$D$5-'Calcul CRI'!$C$5)+'Calcul CRI'!$C$5,IF(AND(E246&gt;='Calcul CRI'!$A$6,E246&lt;'Calcul CRI'!$B$6),(E246-'Calcul CRI'!$A$6)*100/('Calcul CRI'!$F$6-'Calcul CRI'!$E$6)*('Calcul CRI'!$D$6-'Calcul CRI'!$C$6)+'Calcul CRI'!$C$6,IF(AND(E246&gt;='Calcul CRI'!$A$7,E246&lt;'Calcul CRI'!$B$7),(E246-'Calcul CRI'!$A$7)*100/('Calcul CRI'!$F$7-'Calcul CRI'!$E$7)*('Calcul CRI'!$D$7-'Calcul CRI'!$C$7)+'Calcul CRI'!$C$7,25))))))</f>
        <v>#DIV/0!</v>
      </c>
      <c r="F247" s="58" t="e">
        <f>IF(F246&lt;'Calcul CRI'!$B$2,0,IF(AND(F246&gt;='Calcul CRI'!$A$3,F246&lt;'Calcul CRI'!$B$3),(F246-'Calcul CRI'!$A$3)*100/('Calcul CRI'!$F$3-'Calcul CRI'!$E$3)*('Calcul CRI'!$D$3-'Calcul CRI'!$C$3)+'Calcul CRI'!$C$3,IF(AND(F246&gt;='Calcul CRI'!$A$4,F246&lt;'Calcul CRI'!$B$4),(F246-'Calcul CRI'!$A$4)*100/('Calcul CRI'!$F$4-'Calcul CRI'!$E$4)*('Calcul CRI'!$D$4-'Calcul CRI'!$C$4)+'Calcul CRI'!$C$4,IF(AND(F246&gt;='Calcul CRI'!$A$5,F246&lt;'Calcul CRI'!$B$5),(F246-'Calcul CRI'!$A$5)*100/('Calcul CRI'!$F$5-'Calcul CRI'!$E$5)*('Calcul CRI'!$D$5-'Calcul CRI'!$C$5)+'Calcul CRI'!$C$5,IF(AND(F246&gt;='Calcul CRI'!$A$6,F246&lt;'Calcul CRI'!$B$6),(F246-'Calcul CRI'!$A$6)*100/('Calcul CRI'!$F$6-'Calcul CRI'!$E$6)*('Calcul CRI'!$D$6-'Calcul CRI'!$C$6)+'Calcul CRI'!$C$6,IF(AND(F246&gt;='Calcul CRI'!$A$7,F246&lt;'Calcul CRI'!$B$7),(F246-'Calcul CRI'!$A$7)*100/('Calcul CRI'!$F$7-'Calcul CRI'!$E$7)*('Calcul CRI'!$D$7-'Calcul CRI'!$C$7)+'Calcul CRI'!$C$7,25))))))</f>
        <v>#DIV/0!</v>
      </c>
    </row>
    <row r="248" spans="1:15" x14ac:dyDescent="0.25">
      <c r="A248" s="39" t="str">
        <f t="shared" si="15"/>
        <v>S11 - 2024</v>
      </c>
      <c r="B248" s="20"/>
      <c r="C248" s="115" t="s">
        <v>22</v>
      </c>
      <c r="D248" s="173" t="e">
        <f>(D234+E234+F234)/((D240-D238-D237)+(E240-E238-E237)+(F240-F238-F237))</f>
        <v>#DIV/0!</v>
      </c>
      <c r="E248" s="173"/>
      <c r="F248" s="174"/>
    </row>
    <row r="249" spans="1:15" x14ac:dyDescent="0.25">
      <c r="A249" s="40" t="str">
        <f t="shared" si="15"/>
        <v>S11 - 2024</v>
      </c>
      <c r="B249" s="7"/>
      <c r="C249" s="116" t="s">
        <v>23</v>
      </c>
      <c r="D249" s="177" t="e">
        <f>(D235+E235+F235)/((D240-D238-D237)+(E240-E238-E237)+(F240-F238-F237))</f>
        <v>#DIV/0!</v>
      </c>
      <c r="E249" s="177"/>
      <c r="F249" s="178"/>
    </row>
    <row r="250" spans="1:15" x14ac:dyDescent="0.25">
      <c r="A250" s="40" t="str">
        <f t="shared" si="15"/>
        <v>S11 - 2024</v>
      </c>
      <c r="B250" s="7"/>
      <c r="C250" s="116" t="s">
        <v>21</v>
      </c>
      <c r="D250" s="177" t="e">
        <f>D248+D249</f>
        <v>#DIV/0!</v>
      </c>
      <c r="E250" s="177"/>
      <c r="F250" s="178"/>
    </row>
    <row r="251" spans="1:15" x14ac:dyDescent="0.25">
      <c r="A251" s="40" t="str">
        <f t="shared" si="15"/>
        <v>S11 - 2024</v>
      </c>
      <c r="B251" s="7"/>
      <c r="C251" s="114" t="s">
        <v>24</v>
      </c>
      <c r="D251" s="179" t="e">
        <f>(D237+E237+F237)/(D240+E240+F240)</f>
        <v>#DIV/0!</v>
      </c>
      <c r="E251" s="179"/>
      <c r="F251" s="180"/>
    </row>
    <row r="252" spans="1:15" x14ac:dyDescent="0.25">
      <c r="A252" s="40" t="str">
        <f t="shared" si="15"/>
        <v>S11 - 2024</v>
      </c>
      <c r="B252" s="7"/>
      <c r="C252" s="117" t="s">
        <v>28</v>
      </c>
      <c r="D252" s="181" t="e">
        <f>(D238+E238+F238)/(D240+E240+F240)</f>
        <v>#DIV/0!</v>
      </c>
      <c r="E252" s="181"/>
      <c r="F252" s="182"/>
      <c r="G252" s="3"/>
    </row>
    <row r="253" spans="1:15" x14ac:dyDescent="0.25">
      <c r="A253" s="40" t="str">
        <f t="shared" si="15"/>
        <v>S11 - 2024</v>
      </c>
      <c r="B253" s="7"/>
      <c r="C253" s="41" t="s">
        <v>25</v>
      </c>
      <c r="D253" s="183" t="e">
        <f>1-(D243+E243+F243)/3</f>
        <v>#DIV/0!</v>
      </c>
      <c r="E253" s="183"/>
      <c r="F253" s="184"/>
    </row>
    <row r="254" spans="1:15" ht="15.75" thickBot="1" x14ac:dyDescent="0.3">
      <c r="A254" s="42" t="str">
        <f t="shared" si="15"/>
        <v>S11 - 2024</v>
      </c>
      <c r="B254" s="43"/>
      <c r="C254" s="44" t="s">
        <v>26</v>
      </c>
      <c r="D254" s="175" t="e">
        <f>IF(D253&lt;'Calcul CRI'!$B$2,0,IF(AND(D253&gt;='Calcul CRI'!$A$3,D253&lt;'Calcul CRI'!$B$3),(D253-'Calcul CRI'!$A$3)*100/('Calcul CRI'!$F$3-'Calcul CRI'!$E$3)*('Calcul CRI'!$D$3-'Calcul CRI'!$C$3)+'Calcul CRI'!$C$3,IF(AND(D253&gt;='Calcul CRI'!$A$4,D253&lt;'Calcul CRI'!$B$4),(D253-'Calcul CRI'!$A$4)*100/('Calcul CRI'!$F$4-'Calcul CRI'!$E$4)*('Calcul CRI'!$D$4-'Calcul CRI'!$C$4)+'Calcul CRI'!$C$4,IF(AND(D253&gt;='Calcul CRI'!$A$5,D253&lt;'Calcul CRI'!$B$5),(D253-'Calcul CRI'!$A$5)*100/('Calcul CRI'!$F$5-'Calcul CRI'!$E$5)*('Calcul CRI'!$D$5-'Calcul CRI'!$C$5)+'Calcul CRI'!$C$5,IF(AND(D253&gt;='Calcul CRI'!$A$6,D253&lt;'Calcul CRI'!$B$6),(D253-'Calcul CRI'!$A$6)*100/('Calcul CRI'!$F$6-'Calcul CRI'!$E$6)*('Calcul CRI'!$D$6-'Calcul CRI'!$C$6)+'Calcul CRI'!$C$6,IF(AND(D253&gt;='Calcul CRI'!$A$7,D253&lt;'Calcul CRI'!$B$7),(D253-'Calcul CRI'!$A$7)*100/('Calcul CRI'!$F$7-'Calcul CRI'!$E$7)*('Calcul CRI'!$D$7-'Calcul CRI'!$C$7)+'Calcul CRI'!$C$7,25))))))</f>
        <v>#DIV/0!</v>
      </c>
      <c r="E254" s="175"/>
      <c r="F254" s="176"/>
    </row>
    <row r="255" spans="1:15" ht="15.75" x14ac:dyDescent="0.25">
      <c r="A255" s="24" t="str">
        <f>"S"&amp;WEEKNUM(B255+6,13)&amp;" - "&amp;YEAR(B255+6)</f>
        <v>S12 - 2024</v>
      </c>
      <c r="B255" s="25">
        <f>B232+7</f>
        <v>45364</v>
      </c>
      <c r="C255" s="26" t="s">
        <v>2</v>
      </c>
      <c r="D255" s="27">
        <f>SUMIFS(Quotidien!G:G,Quotidien!$B:$B,$A255,Quotidien!$F:$F,$C255)</f>
        <v>0</v>
      </c>
      <c r="E255" s="28">
        <f>SUMIFS(Quotidien!I:I,Quotidien!$B:$B,$A255,Quotidien!$F:$F,$C255)</f>
        <v>0</v>
      </c>
      <c r="F255" s="29">
        <f>SUMIFS(Quotidien!K:K,Quotidien!$B:$B,$A255,Quotidien!$F:$F,$C255)</f>
        <v>0</v>
      </c>
      <c r="G255" t="str">
        <f>"Du "&amp;DAY($B255)&amp;"/"&amp;MONTH($B255)&amp;" Au "&amp;DAY($B255+6)&amp;"/"&amp;MONTH($B255+6)&amp;" Inclus"</f>
        <v>Du 13/3 Au 19/3 Inclus</v>
      </c>
      <c r="I255" s="170" t="str">
        <f>"Résultats fiabilité CC "&amp;A255</f>
        <v>Résultats fiabilité CC S12 - 2024</v>
      </c>
      <c r="J255" s="171"/>
      <c r="K255" s="171"/>
      <c r="L255" s="171"/>
      <c r="M255" s="171"/>
      <c r="N255" s="171"/>
      <c r="O255" s="172"/>
    </row>
    <row r="256" spans="1:15" x14ac:dyDescent="0.25">
      <c r="A256" s="30" t="str">
        <f t="shared" si="15"/>
        <v>S12 - 2024</v>
      </c>
      <c r="B256" s="18"/>
      <c r="C256" s="19" t="s">
        <v>3</v>
      </c>
      <c r="D256" s="46">
        <f>SUMIFS(Quotidien!G:G,Quotidien!$B:$B,$A256,Quotidien!$F:$F,$C256)</f>
        <v>0</v>
      </c>
      <c r="E256" s="47">
        <f>SUMIFS(Quotidien!I:I,Quotidien!$B:$B,$A256,Quotidien!$F:$F,$C256)</f>
        <v>0</v>
      </c>
      <c r="F256" s="48">
        <f>SUMIFS(Quotidien!K:K,Quotidien!$B:$B,$A256,Quotidien!$F:$F,$C256)</f>
        <v>0</v>
      </c>
      <c r="I256" s="90" t="s">
        <v>31</v>
      </c>
      <c r="J256" s="91" t="s">
        <v>32</v>
      </c>
      <c r="K256" s="91" t="s">
        <v>33</v>
      </c>
      <c r="L256" s="92" t="s">
        <v>34</v>
      </c>
      <c r="M256" s="101" t="s">
        <v>35</v>
      </c>
      <c r="N256" s="102" t="s">
        <v>36</v>
      </c>
      <c r="O256" s="103" t="s">
        <v>37</v>
      </c>
    </row>
    <row r="257" spans="1:15" x14ac:dyDescent="0.25">
      <c r="A257" s="30" t="str">
        <f t="shared" si="15"/>
        <v>S12 - 2024</v>
      </c>
      <c r="B257" s="22"/>
      <c r="C257" s="128" t="s">
        <v>7</v>
      </c>
      <c r="D257" s="122">
        <f>SUMIFS(Quotidien!G:G,Quotidien!$B:$B,$A257,Quotidien!$F:$F,$C257)</f>
        <v>0</v>
      </c>
      <c r="E257" s="123">
        <f>SUMIFS(Quotidien!I:I,Quotidien!$B:$B,$A257,Quotidien!$F:$F,$C257)</f>
        <v>0</v>
      </c>
      <c r="F257" s="124">
        <f>SUMIFS(Quotidien!K:K,Quotidien!$B:$B,$A257,Quotidien!$F:$F,$C257)</f>
        <v>0</v>
      </c>
      <c r="I257" s="93" t="s">
        <v>0</v>
      </c>
      <c r="J257" s="68" t="e">
        <f>D269</f>
        <v>#DIV/0!</v>
      </c>
      <c r="K257" s="69" t="e">
        <f>D270</f>
        <v>#DIV/0!</v>
      </c>
      <c r="L257" s="94"/>
      <c r="M257" s="104"/>
      <c r="N257" s="66"/>
      <c r="O257" s="105"/>
    </row>
    <row r="258" spans="1:15" x14ac:dyDescent="0.25">
      <c r="A258" s="30" t="str">
        <f t="shared" si="15"/>
        <v>S12 - 2024</v>
      </c>
      <c r="B258" s="23"/>
      <c r="C258" s="129" t="s">
        <v>8</v>
      </c>
      <c r="D258" s="125">
        <f>SUMIFS(Quotidien!G:G,Quotidien!$B:$B,$A258,Quotidien!$F:$F,$C258)</f>
        <v>0</v>
      </c>
      <c r="E258" s="126">
        <f>SUMIFS(Quotidien!I:I,Quotidien!$B:$B,$A258,Quotidien!$F:$F,$C258)</f>
        <v>0</v>
      </c>
      <c r="F258" s="127">
        <f>SUMIFS(Quotidien!K:K,Quotidien!$B:$B,$A258,Quotidien!$F:$F,$C258)</f>
        <v>0</v>
      </c>
      <c r="I258" s="95" t="s">
        <v>12</v>
      </c>
      <c r="J258" s="70" t="e">
        <f>E269</f>
        <v>#DIV/0!</v>
      </c>
      <c r="K258" s="71" t="e">
        <f>E270</f>
        <v>#DIV/0!</v>
      </c>
      <c r="L258" s="96"/>
      <c r="M258" s="106"/>
      <c r="N258" s="67"/>
      <c r="O258" s="107"/>
    </row>
    <row r="259" spans="1:15" x14ac:dyDescent="0.25">
      <c r="A259" s="30" t="str">
        <f t="shared" si="15"/>
        <v>S12 - 2024</v>
      </c>
      <c r="B259" s="20"/>
      <c r="C259" s="21" t="s">
        <v>4</v>
      </c>
      <c r="D259" s="59">
        <f>SUMIFS(Quotidien!G:G,Quotidien!$B:$B,$A259,Quotidien!$F:$F,$C259)</f>
        <v>0</v>
      </c>
      <c r="E259" s="60">
        <f>SUMIFS(Quotidien!I:I,Quotidien!$B:$B,$A259,Quotidien!$F:$F,$C259)</f>
        <v>0</v>
      </c>
      <c r="F259" s="61">
        <f>SUMIFS(Quotidien!K:K,Quotidien!$B:$B,$A259,Quotidien!$F:$F,$C259)</f>
        <v>0</v>
      </c>
      <c r="I259" s="93" t="s">
        <v>13</v>
      </c>
      <c r="J259" s="68" t="e">
        <f>F269</f>
        <v>#DIV/0!</v>
      </c>
      <c r="K259" s="69" t="e">
        <f>F270</f>
        <v>#DIV/0!</v>
      </c>
      <c r="L259" s="94"/>
      <c r="M259" s="104"/>
      <c r="N259" s="66"/>
      <c r="O259" s="105"/>
    </row>
    <row r="260" spans="1:15" x14ac:dyDescent="0.25">
      <c r="A260" s="30" t="str">
        <f t="shared" si="15"/>
        <v>S12 - 2024</v>
      </c>
      <c r="B260" s="7"/>
      <c r="C260" s="8" t="s">
        <v>5</v>
      </c>
      <c r="D260" s="31">
        <f>SUMIFS(Quotidien!G:G,Quotidien!$B:$B,$A260,Quotidien!$F:$F,$C260)</f>
        <v>0</v>
      </c>
      <c r="E260" s="32">
        <f>SUMIFS(Quotidien!I:I,Quotidien!$B:$B,$A260,Quotidien!$F:$F,$C260)</f>
        <v>0</v>
      </c>
      <c r="F260" s="33">
        <f>SUMIFS(Quotidien!K:K,Quotidien!$B:$B,$A260,Quotidien!$F:$F,$C260)</f>
        <v>0</v>
      </c>
      <c r="I260" s="97" t="s">
        <v>38</v>
      </c>
      <c r="J260" s="98" t="e">
        <f>D276</f>
        <v>#DIV/0!</v>
      </c>
      <c r="K260" s="99" t="e">
        <f>D277</f>
        <v>#DIV/0!</v>
      </c>
      <c r="L260" s="100"/>
      <c r="M260" s="108"/>
      <c r="N260" s="109"/>
      <c r="O260" s="110"/>
    </row>
    <row r="261" spans="1:15" x14ac:dyDescent="0.25">
      <c r="A261" s="30" t="str">
        <f t="shared" si="15"/>
        <v>S12 - 2024</v>
      </c>
      <c r="B261" s="7"/>
      <c r="C261" s="8" t="s">
        <v>6</v>
      </c>
      <c r="D261" s="31">
        <f>SUMIFS(Quotidien!G:G,Quotidien!$B:$B,$A261,Quotidien!$F:$F,$C261)</f>
        <v>0</v>
      </c>
      <c r="E261" s="32">
        <f>SUMIFS(Quotidien!I:I,Quotidien!$B:$B,$A261,Quotidien!$F:$F,$C261)</f>
        <v>0</v>
      </c>
      <c r="F261" s="33">
        <f>SUMIFS(Quotidien!K:K,Quotidien!$B:$B,$A261,Quotidien!$F:$F,$C261)</f>
        <v>0</v>
      </c>
    </row>
    <row r="262" spans="1:15" x14ac:dyDescent="0.25">
      <c r="A262" s="30" t="str">
        <f t="shared" si="15"/>
        <v>S12 - 2024</v>
      </c>
      <c r="B262" s="7"/>
      <c r="C262" s="8" t="s">
        <v>1</v>
      </c>
      <c r="D262" s="31">
        <f>SUMIFS(Quotidien!G:G,Quotidien!$B:$B,$A262,Quotidien!$F:$F,$C262)</f>
        <v>0</v>
      </c>
      <c r="E262" s="32">
        <f>SUMIFS(Quotidien!I:I,Quotidien!$B:$B,$A262,Quotidien!$F:$F,$C262)</f>
        <v>0</v>
      </c>
      <c r="F262" s="33">
        <f>SUMIFS(Quotidien!K:K,Quotidien!$B:$B,$A262,Quotidien!$F:$F,$C262)</f>
        <v>0</v>
      </c>
    </row>
    <row r="263" spans="1:15" x14ac:dyDescent="0.25">
      <c r="A263" s="45" t="str">
        <f t="shared" si="15"/>
        <v>S12 - 2024</v>
      </c>
      <c r="B263" s="17"/>
      <c r="C263" s="19" t="s">
        <v>14</v>
      </c>
      <c r="D263" s="111">
        <f>SUMIFS(Quotidien!G:G,Quotidien!$B:$B,$A263,Quotidien!$F:$F,$C263)</f>
        <v>0</v>
      </c>
      <c r="E263" s="112">
        <f>SUMIFS(Quotidien!I:I,Quotidien!$B:$B,$A263,Quotidien!$F:$F,$C263)</f>
        <v>0</v>
      </c>
      <c r="F263" s="113">
        <f>SUMIFS(Quotidien!K:K,Quotidien!$B:$B,$A263,Quotidien!$F:$F,$C263)</f>
        <v>0</v>
      </c>
    </row>
    <row r="264" spans="1:15" x14ac:dyDescent="0.25">
      <c r="A264" s="49" t="str">
        <f t="shared" si="15"/>
        <v>S12 - 2024</v>
      </c>
      <c r="B264" s="5"/>
      <c r="C264" s="50" t="s">
        <v>16</v>
      </c>
      <c r="D264" s="51" t="e">
        <f>D257/(D263-D261-D260)</f>
        <v>#DIV/0!</v>
      </c>
      <c r="E264" s="52" t="e">
        <f>E257/(E263-E261-E260)</f>
        <v>#DIV/0!</v>
      </c>
      <c r="F264" s="53" t="e">
        <f>F257/(F263-F261-F260)</f>
        <v>#DIV/0!</v>
      </c>
    </row>
    <row r="265" spans="1:15" x14ac:dyDescent="0.25">
      <c r="A265" s="34" t="str">
        <f t="shared" si="15"/>
        <v>S12 - 2024</v>
      </c>
      <c r="B265" s="7"/>
      <c r="C265" s="35" t="s">
        <v>17</v>
      </c>
      <c r="D265" s="36" t="e">
        <f>D258/(D263-D261-D260)</f>
        <v>#DIV/0!</v>
      </c>
      <c r="E265" s="37" t="e">
        <f>E258/(E263-E261-E260)</f>
        <v>#DIV/0!</v>
      </c>
      <c r="F265" s="38" t="e">
        <f>F258/(F263-F261-F260)</f>
        <v>#DIV/0!</v>
      </c>
    </row>
    <row r="266" spans="1:15" x14ac:dyDescent="0.25">
      <c r="A266" s="34" t="str">
        <f t="shared" si="15"/>
        <v>S12 - 2024</v>
      </c>
      <c r="B266" s="7"/>
      <c r="C266" s="35" t="s">
        <v>15</v>
      </c>
      <c r="D266" s="36" t="e">
        <f>D264+D265</f>
        <v>#DIV/0!</v>
      </c>
      <c r="E266" s="37" t="e">
        <f>E264+E265</f>
        <v>#DIV/0!</v>
      </c>
      <c r="F266" s="38" t="e">
        <f>F264+F265</f>
        <v>#DIV/0!</v>
      </c>
    </row>
    <row r="267" spans="1:15" x14ac:dyDescent="0.25">
      <c r="A267" s="34" t="str">
        <f t="shared" si="15"/>
        <v>S12 - 2024</v>
      </c>
      <c r="B267" s="7"/>
      <c r="C267" s="35" t="s">
        <v>18</v>
      </c>
      <c r="D267" s="36" t="e">
        <f>D260/D263</f>
        <v>#DIV/0!</v>
      </c>
      <c r="E267" s="37" t="e">
        <f>E260/E263</f>
        <v>#DIV/0!</v>
      </c>
      <c r="F267" s="38" t="e">
        <f>F260/F263</f>
        <v>#DIV/0!</v>
      </c>
    </row>
    <row r="268" spans="1:15" x14ac:dyDescent="0.25">
      <c r="A268" s="34" t="str">
        <f t="shared" si="15"/>
        <v>S12 - 2024</v>
      </c>
      <c r="B268" s="7"/>
      <c r="C268" s="35" t="s">
        <v>27</v>
      </c>
      <c r="D268" s="36" t="e">
        <f>D261/D263</f>
        <v>#DIV/0!</v>
      </c>
      <c r="E268" s="37" t="e">
        <f>E261/E263</f>
        <v>#DIV/0!</v>
      </c>
      <c r="F268" s="38" t="e">
        <f>F261/F263</f>
        <v>#DIV/0!</v>
      </c>
    </row>
    <row r="269" spans="1:15" x14ac:dyDescent="0.25">
      <c r="A269" s="34" t="str">
        <f t="shared" si="15"/>
        <v>S12 - 2024</v>
      </c>
      <c r="B269" s="7"/>
      <c r="C269" s="35" t="s">
        <v>19</v>
      </c>
      <c r="D269" s="36" t="e">
        <f>1-D266</f>
        <v>#DIV/0!</v>
      </c>
      <c r="E269" s="37" t="e">
        <f t="shared" ref="E269:F269" si="18">1-E266</f>
        <v>#DIV/0!</v>
      </c>
      <c r="F269" s="38" t="e">
        <f t="shared" si="18"/>
        <v>#DIV/0!</v>
      </c>
    </row>
    <row r="270" spans="1:15" x14ac:dyDescent="0.25">
      <c r="A270" s="54" t="str">
        <f t="shared" si="15"/>
        <v>S12 - 2024</v>
      </c>
      <c r="B270" s="10"/>
      <c r="C270" s="55" t="s">
        <v>20</v>
      </c>
      <c r="D270" s="56" t="e">
        <f>IF(D269&lt;'Calcul CRI'!$B$2,0,IF(AND(D269&gt;='Calcul CRI'!$A$3,D269&lt;'Calcul CRI'!$B$3),(D269-'Calcul CRI'!$A$3)*100/('Calcul CRI'!$F$3-'Calcul CRI'!$E$3)*('Calcul CRI'!$D$3-'Calcul CRI'!$C$3)+'Calcul CRI'!$C$3,IF(AND(D269&gt;='Calcul CRI'!$A$4,D269&lt;'Calcul CRI'!$B$4),(D269-'Calcul CRI'!$A$4)*100/('Calcul CRI'!$F$4-'Calcul CRI'!$E$4)*('Calcul CRI'!$D$4-'Calcul CRI'!$C$4)+'Calcul CRI'!$C$4,IF(AND(D269&gt;='Calcul CRI'!$A$5,D269&lt;'Calcul CRI'!$B$5),(D269-'Calcul CRI'!$A$5)*100/('Calcul CRI'!$F$5-'Calcul CRI'!$E$5)*('Calcul CRI'!$D$5-'Calcul CRI'!$C$5)+'Calcul CRI'!$C$5,IF(AND(D269&gt;='Calcul CRI'!$A$6,D269&lt;'Calcul CRI'!$B$6),(D269-'Calcul CRI'!$A$6)*100/('Calcul CRI'!$F$6-'Calcul CRI'!$E$6)*('Calcul CRI'!$D$6-'Calcul CRI'!$C$6)+'Calcul CRI'!$C$6,IF(AND(D269&gt;='Calcul CRI'!$A$7,D269&lt;'Calcul CRI'!$B$7),(D269-'Calcul CRI'!$A$7)*100/('Calcul CRI'!$F$7-'Calcul CRI'!$E$7)*('Calcul CRI'!$D$7-'Calcul CRI'!$C$7)+'Calcul CRI'!$C$7,25))))))</f>
        <v>#DIV/0!</v>
      </c>
      <c r="E270" s="57" t="e">
        <f>IF(E269&lt;'Calcul CRI'!$B$2,0,IF(AND(E269&gt;='Calcul CRI'!$A$3,E269&lt;'Calcul CRI'!$B$3),(E269-'Calcul CRI'!$A$3)*100/('Calcul CRI'!$F$3-'Calcul CRI'!$E$3)*('Calcul CRI'!$D$3-'Calcul CRI'!$C$3)+'Calcul CRI'!$C$3,IF(AND(E269&gt;='Calcul CRI'!$A$4,E269&lt;'Calcul CRI'!$B$4),(E269-'Calcul CRI'!$A$4)*100/('Calcul CRI'!$F$4-'Calcul CRI'!$E$4)*('Calcul CRI'!$D$4-'Calcul CRI'!$C$4)+'Calcul CRI'!$C$4,IF(AND(E269&gt;='Calcul CRI'!$A$5,E269&lt;'Calcul CRI'!$B$5),(E269-'Calcul CRI'!$A$5)*100/('Calcul CRI'!$F$5-'Calcul CRI'!$E$5)*('Calcul CRI'!$D$5-'Calcul CRI'!$C$5)+'Calcul CRI'!$C$5,IF(AND(E269&gt;='Calcul CRI'!$A$6,E269&lt;'Calcul CRI'!$B$6),(E269-'Calcul CRI'!$A$6)*100/('Calcul CRI'!$F$6-'Calcul CRI'!$E$6)*('Calcul CRI'!$D$6-'Calcul CRI'!$C$6)+'Calcul CRI'!$C$6,IF(AND(E269&gt;='Calcul CRI'!$A$7,E269&lt;'Calcul CRI'!$B$7),(E269-'Calcul CRI'!$A$7)*100/('Calcul CRI'!$F$7-'Calcul CRI'!$E$7)*('Calcul CRI'!$D$7-'Calcul CRI'!$C$7)+'Calcul CRI'!$C$7,25))))))</f>
        <v>#DIV/0!</v>
      </c>
      <c r="F270" s="58" t="e">
        <f>IF(F269&lt;'Calcul CRI'!$B$2,0,IF(AND(F269&gt;='Calcul CRI'!$A$3,F269&lt;'Calcul CRI'!$B$3),(F269-'Calcul CRI'!$A$3)*100/('Calcul CRI'!$F$3-'Calcul CRI'!$E$3)*('Calcul CRI'!$D$3-'Calcul CRI'!$C$3)+'Calcul CRI'!$C$3,IF(AND(F269&gt;='Calcul CRI'!$A$4,F269&lt;'Calcul CRI'!$B$4),(F269-'Calcul CRI'!$A$4)*100/('Calcul CRI'!$F$4-'Calcul CRI'!$E$4)*('Calcul CRI'!$D$4-'Calcul CRI'!$C$4)+'Calcul CRI'!$C$4,IF(AND(F269&gt;='Calcul CRI'!$A$5,F269&lt;'Calcul CRI'!$B$5),(F269-'Calcul CRI'!$A$5)*100/('Calcul CRI'!$F$5-'Calcul CRI'!$E$5)*('Calcul CRI'!$D$5-'Calcul CRI'!$C$5)+'Calcul CRI'!$C$5,IF(AND(F269&gt;='Calcul CRI'!$A$6,F269&lt;'Calcul CRI'!$B$6),(F269-'Calcul CRI'!$A$6)*100/('Calcul CRI'!$F$6-'Calcul CRI'!$E$6)*('Calcul CRI'!$D$6-'Calcul CRI'!$C$6)+'Calcul CRI'!$C$6,IF(AND(F269&gt;='Calcul CRI'!$A$7,F269&lt;'Calcul CRI'!$B$7),(F269-'Calcul CRI'!$A$7)*100/('Calcul CRI'!$F$7-'Calcul CRI'!$E$7)*('Calcul CRI'!$D$7-'Calcul CRI'!$C$7)+'Calcul CRI'!$C$7,25))))))</f>
        <v>#DIV/0!</v>
      </c>
    </row>
    <row r="271" spans="1:15" x14ac:dyDescent="0.25">
      <c r="A271" s="39" t="str">
        <f t="shared" si="15"/>
        <v>S12 - 2024</v>
      </c>
      <c r="B271" s="20"/>
      <c r="C271" s="115" t="s">
        <v>22</v>
      </c>
      <c r="D271" s="173" t="e">
        <f>(D257+E257+F257)/((D263-D261-D260)+(E263-E261-E260)+(F263-F261-F260))</f>
        <v>#DIV/0!</v>
      </c>
      <c r="E271" s="173"/>
      <c r="F271" s="174"/>
    </row>
    <row r="272" spans="1:15" x14ac:dyDescent="0.25">
      <c r="A272" s="40" t="str">
        <f t="shared" si="15"/>
        <v>S12 - 2024</v>
      </c>
      <c r="B272" s="7"/>
      <c r="C272" s="116" t="s">
        <v>23</v>
      </c>
      <c r="D272" s="177" t="e">
        <f>(D258+E258+F258)/((D263-D261-D260)+(E263-E261-E260)+(F263-F261-F260))</f>
        <v>#DIV/0!</v>
      </c>
      <c r="E272" s="177"/>
      <c r="F272" s="178"/>
    </row>
    <row r="273" spans="1:15" x14ac:dyDescent="0.25">
      <c r="A273" s="40" t="str">
        <f t="shared" si="15"/>
        <v>S12 - 2024</v>
      </c>
      <c r="B273" s="7"/>
      <c r="C273" s="116" t="s">
        <v>21</v>
      </c>
      <c r="D273" s="177" t="e">
        <f>D271+D272</f>
        <v>#DIV/0!</v>
      </c>
      <c r="E273" s="177"/>
      <c r="F273" s="178"/>
    </row>
    <row r="274" spans="1:15" x14ac:dyDescent="0.25">
      <c r="A274" s="40" t="str">
        <f t="shared" ref="A274:A277" si="19">A273</f>
        <v>S12 - 2024</v>
      </c>
      <c r="B274" s="7"/>
      <c r="C274" s="114" t="s">
        <v>24</v>
      </c>
      <c r="D274" s="179" t="e">
        <f>(D260+E260+F260)/(D263+E263+F263)</f>
        <v>#DIV/0!</v>
      </c>
      <c r="E274" s="179"/>
      <c r="F274" s="180"/>
    </row>
    <row r="275" spans="1:15" x14ac:dyDescent="0.25">
      <c r="A275" s="40" t="str">
        <f t="shared" si="19"/>
        <v>S12 - 2024</v>
      </c>
      <c r="B275" s="7"/>
      <c r="C275" s="117" t="s">
        <v>28</v>
      </c>
      <c r="D275" s="181" t="e">
        <f>(D261+E261+F261)/(D263+E263+F263)</f>
        <v>#DIV/0!</v>
      </c>
      <c r="E275" s="181"/>
      <c r="F275" s="182"/>
      <c r="G275" s="3"/>
    </row>
    <row r="276" spans="1:15" x14ac:dyDescent="0.25">
      <c r="A276" s="40" t="str">
        <f t="shared" si="19"/>
        <v>S12 - 2024</v>
      </c>
      <c r="B276" s="7"/>
      <c r="C276" s="41" t="s">
        <v>25</v>
      </c>
      <c r="D276" s="183" t="e">
        <f>1-(D266+E266+F266)/3</f>
        <v>#DIV/0!</v>
      </c>
      <c r="E276" s="183"/>
      <c r="F276" s="184"/>
    </row>
    <row r="277" spans="1:15" ht="15.75" thickBot="1" x14ac:dyDescent="0.3">
      <c r="A277" s="42" t="str">
        <f t="shared" si="19"/>
        <v>S12 - 2024</v>
      </c>
      <c r="B277" s="43"/>
      <c r="C277" s="44" t="s">
        <v>26</v>
      </c>
      <c r="D277" s="175" t="e">
        <f>IF(D276&lt;'Calcul CRI'!$B$2,0,IF(AND(D276&gt;='Calcul CRI'!$A$3,D276&lt;'Calcul CRI'!$B$3),(D276-'Calcul CRI'!$A$3)*100/('Calcul CRI'!$F$3-'Calcul CRI'!$E$3)*('Calcul CRI'!$D$3-'Calcul CRI'!$C$3)+'Calcul CRI'!$C$3,IF(AND(D276&gt;='Calcul CRI'!$A$4,D276&lt;'Calcul CRI'!$B$4),(D276-'Calcul CRI'!$A$4)*100/('Calcul CRI'!$F$4-'Calcul CRI'!$E$4)*('Calcul CRI'!$D$4-'Calcul CRI'!$C$4)+'Calcul CRI'!$C$4,IF(AND(D276&gt;='Calcul CRI'!$A$5,D276&lt;'Calcul CRI'!$B$5),(D276-'Calcul CRI'!$A$5)*100/('Calcul CRI'!$F$5-'Calcul CRI'!$E$5)*('Calcul CRI'!$D$5-'Calcul CRI'!$C$5)+'Calcul CRI'!$C$5,IF(AND(D276&gt;='Calcul CRI'!$A$6,D276&lt;'Calcul CRI'!$B$6),(D276-'Calcul CRI'!$A$6)*100/('Calcul CRI'!$F$6-'Calcul CRI'!$E$6)*('Calcul CRI'!$D$6-'Calcul CRI'!$C$6)+'Calcul CRI'!$C$6,IF(AND(D276&gt;='Calcul CRI'!$A$7,D276&lt;'Calcul CRI'!$B$7),(D276-'Calcul CRI'!$A$7)*100/('Calcul CRI'!$F$7-'Calcul CRI'!$E$7)*('Calcul CRI'!$D$7-'Calcul CRI'!$C$7)+'Calcul CRI'!$C$7,25))))))</f>
        <v>#DIV/0!</v>
      </c>
      <c r="E277" s="175"/>
      <c r="F277" s="176"/>
    </row>
    <row r="278" spans="1:15" ht="15.75" x14ac:dyDescent="0.25">
      <c r="A278" s="24" t="str">
        <f>"S"&amp;WEEKNUM(B278+6,13)&amp;" - "&amp;YEAR(B278+6)</f>
        <v>S13 - 2024</v>
      </c>
      <c r="B278" s="25">
        <f>B255+7</f>
        <v>45371</v>
      </c>
      <c r="C278" s="26" t="s">
        <v>2</v>
      </c>
      <c r="D278" s="27">
        <f>SUMIFS(Quotidien!G:G,Quotidien!$B:$B,$A278,Quotidien!$F:$F,$C278)</f>
        <v>0</v>
      </c>
      <c r="E278" s="28">
        <f>SUMIFS(Quotidien!I:I,Quotidien!$B:$B,$A278,Quotidien!$F:$F,$C278)</f>
        <v>0</v>
      </c>
      <c r="F278" s="29">
        <f>SUMIFS(Quotidien!K:K,Quotidien!$B:$B,$A278,Quotidien!$F:$F,$C278)</f>
        <v>0</v>
      </c>
      <c r="G278" t="str">
        <f>"Du "&amp;DAY($B278)&amp;"/"&amp;MONTH($B278)&amp;" Au "&amp;DAY($B278+6)&amp;"/"&amp;MONTH($B278+6)&amp;" Inclus"</f>
        <v>Du 20/3 Au 26/3 Inclus</v>
      </c>
      <c r="I278" s="170" t="str">
        <f>"Résultats fiabilité CC "&amp;A278</f>
        <v>Résultats fiabilité CC S13 - 2024</v>
      </c>
      <c r="J278" s="171"/>
      <c r="K278" s="171"/>
      <c r="L278" s="171"/>
      <c r="M278" s="171"/>
      <c r="N278" s="171"/>
      <c r="O278" s="172"/>
    </row>
    <row r="279" spans="1:15" x14ac:dyDescent="0.25">
      <c r="A279" s="30" t="str">
        <f t="shared" ref="A279:A342" si="20">A278</f>
        <v>S13 - 2024</v>
      </c>
      <c r="B279" s="18"/>
      <c r="C279" s="19" t="s">
        <v>3</v>
      </c>
      <c r="D279" s="46">
        <f>SUMIFS(Quotidien!G:G,Quotidien!$B:$B,$A279,Quotidien!$F:$F,$C279)</f>
        <v>0</v>
      </c>
      <c r="E279" s="47">
        <f>SUMIFS(Quotidien!I:I,Quotidien!$B:$B,$A279,Quotidien!$F:$F,$C279)</f>
        <v>0</v>
      </c>
      <c r="F279" s="48">
        <f>SUMIFS(Quotidien!K:K,Quotidien!$B:$B,$A279,Quotidien!$F:$F,$C279)</f>
        <v>0</v>
      </c>
      <c r="I279" s="90" t="s">
        <v>31</v>
      </c>
      <c r="J279" s="91" t="s">
        <v>32</v>
      </c>
      <c r="K279" s="91" t="s">
        <v>33</v>
      </c>
      <c r="L279" s="92" t="s">
        <v>34</v>
      </c>
      <c r="M279" s="101" t="s">
        <v>35</v>
      </c>
      <c r="N279" s="102" t="s">
        <v>36</v>
      </c>
      <c r="O279" s="103" t="s">
        <v>37</v>
      </c>
    </row>
    <row r="280" spans="1:15" x14ac:dyDescent="0.25">
      <c r="A280" s="30" t="str">
        <f t="shared" si="20"/>
        <v>S13 - 2024</v>
      </c>
      <c r="B280" s="22"/>
      <c r="C280" s="128" t="s">
        <v>7</v>
      </c>
      <c r="D280" s="122">
        <f>SUMIFS(Quotidien!G:G,Quotidien!$B:$B,$A280,Quotidien!$F:$F,$C280)</f>
        <v>0</v>
      </c>
      <c r="E280" s="123">
        <f>SUMIFS(Quotidien!I:I,Quotidien!$B:$B,$A280,Quotidien!$F:$F,$C280)</f>
        <v>0</v>
      </c>
      <c r="F280" s="124">
        <f>SUMIFS(Quotidien!K:K,Quotidien!$B:$B,$A280,Quotidien!$F:$F,$C280)</f>
        <v>0</v>
      </c>
      <c r="I280" s="93" t="s">
        <v>0</v>
      </c>
      <c r="J280" s="68" t="e">
        <f>D292</f>
        <v>#DIV/0!</v>
      </c>
      <c r="K280" s="69" t="e">
        <f>D293</f>
        <v>#DIV/0!</v>
      </c>
      <c r="L280" s="94"/>
      <c r="M280" s="104"/>
      <c r="N280" s="66"/>
      <c r="O280" s="105"/>
    </row>
    <row r="281" spans="1:15" x14ac:dyDescent="0.25">
      <c r="A281" s="30" t="str">
        <f t="shared" si="20"/>
        <v>S13 - 2024</v>
      </c>
      <c r="B281" s="23"/>
      <c r="C281" s="129" t="s">
        <v>8</v>
      </c>
      <c r="D281" s="125">
        <f>SUMIFS(Quotidien!G:G,Quotidien!$B:$B,$A281,Quotidien!$F:$F,$C281)</f>
        <v>0</v>
      </c>
      <c r="E281" s="126">
        <f>SUMIFS(Quotidien!I:I,Quotidien!$B:$B,$A281,Quotidien!$F:$F,$C281)</f>
        <v>0</v>
      </c>
      <c r="F281" s="127">
        <f>SUMIFS(Quotidien!K:K,Quotidien!$B:$B,$A281,Quotidien!$F:$F,$C281)</f>
        <v>0</v>
      </c>
      <c r="I281" s="95" t="s">
        <v>12</v>
      </c>
      <c r="J281" s="70" t="e">
        <f>E292</f>
        <v>#DIV/0!</v>
      </c>
      <c r="K281" s="71" t="e">
        <f>E293</f>
        <v>#DIV/0!</v>
      </c>
      <c r="L281" s="96"/>
      <c r="M281" s="106"/>
      <c r="N281" s="67"/>
      <c r="O281" s="107"/>
    </row>
    <row r="282" spans="1:15" x14ac:dyDescent="0.25">
      <c r="A282" s="30" t="str">
        <f t="shared" si="20"/>
        <v>S13 - 2024</v>
      </c>
      <c r="B282" s="20"/>
      <c r="C282" s="21" t="s">
        <v>4</v>
      </c>
      <c r="D282" s="59">
        <f>SUMIFS(Quotidien!G:G,Quotidien!$B:$B,$A282,Quotidien!$F:$F,$C282)</f>
        <v>0</v>
      </c>
      <c r="E282" s="60">
        <f>SUMIFS(Quotidien!I:I,Quotidien!$B:$B,$A282,Quotidien!$F:$F,$C282)</f>
        <v>0</v>
      </c>
      <c r="F282" s="61">
        <f>SUMIFS(Quotidien!K:K,Quotidien!$B:$B,$A282,Quotidien!$F:$F,$C282)</f>
        <v>0</v>
      </c>
      <c r="I282" s="93" t="s">
        <v>13</v>
      </c>
      <c r="J282" s="68" t="e">
        <f>F292</f>
        <v>#DIV/0!</v>
      </c>
      <c r="K282" s="69" t="e">
        <f>F293</f>
        <v>#DIV/0!</v>
      </c>
      <c r="L282" s="94"/>
      <c r="M282" s="104"/>
      <c r="N282" s="66"/>
      <c r="O282" s="105"/>
    </row>
    <row r="283" spans="1:15" x14ac:dyDescent="0.25">
      <c r="A283" s="30" t="str">
        <f t="shared" si="20"/>
        <v>S13 - 2024</v>
      </c>
      <c r="B283" s="7"/>
      <c r="C283" s="8" t="s">
        <v>5</v>
      </c>
      <c r="D283" s="31">
        <f>SUMIFS(Quotidien!G:G,Quotidien!$B:$B,$A283,Quotidien!$F:$F,$C283)</f>
        <v>0</v>
      </c>
      <c r="E283" s="32">
        <f>SUMIFS(Quotidien!I:I,Quotidien!$B:$B,$A283,Quotidien!$F:$F,$C283)</f>
        <v>0</v>
      </c>
      <c r="F283" s="33">
        <f>SUMIFS(Quotidien!K:K,Quotidien!$B:$B,$A283,Quotidien!$F:$F,$C283)</f>
        <v>0</v>
      </c>
      <c r="I283" s="97" t="s">
        <v>38</v>
      </c>
      <c r="J283" s="98" t="e">
        <f>D299</f>
        <v>#DIV/0!</v>
      </c>
      <c r="K283" s="99" t="e">
        <f>D300</f>
        <v>#DIV/0!</v>
      </c>
      <c r="L283" s="100"/>
      <c r="M283" s="108"/>
      <c r="N283" s="109"/>
      <c r="O283" s="110"/>
    </row>
    <row r="284" spans="1:15" x14ac:dyDescent="0.25">
      <c r="A284" s="30" t="str">
        <f t="shared" si="20"/>
        <v>S13 - 2024</v>
      </c>
      <c r="B284" s="7"/>
      <c r="C284" s="8" t="s">
        <v>6</v>
      </c>
      <c r="D284" s="31">
        <f>SUMIFS(Quotidien!G:G,Quotidien!$B:$B,$A284,Quotidien!$F:$F,$C284)</f>
        <v>0</v>
      </c>
      <c r="E284" s="32">
        <f>SUMIFS(Quotidien!I:I,Quotidien!$B:$B,$A284,Quotidien!$F:$F,$C284)</f>
        <v>0</v>
      </c>
      <c r="F284" s="33">
        <f>SUMIFS(Quotidien!K:K,Quotidien!$B:$B,$A284,Quotidien!$F:$F,$C284)</f>
        <v>0</v>
      </c>
    </row>
    <row r="285" spans="1:15" x14ac:dyDescent="0.25">
      <c r="A285" s="30" t="str">
        <f t="shared" si="20"/>
        <v>S13 - 2024</v>
      </c>
      <c r="B285" s="7"/>
      <c r="C285" s="8" t="s">
        <v>1</v>
      </c>
      <c r="D285" s="31">
        <f>SUMIFS(Quotidien!G:G,Quotidien!$B:$B,$A285,Quotidien!$F:$F,$C285)</f>
        <v>0</v>
      </c>
      <c r="E285" s="32">
        <f>SUMIFS(Quotidien!I:I,Quotidien!$B:$B,$A285,Quotidien!$F:$F,$C285)</f>
        <v>0</v>
      </c>
      <c r="F285" s="33">
        <f>SUMIFS(Quotidien!K:K,Quotidien!$B:$B,$A285,Quotidien!$F:$F,$C285)</f>
        <v>0</v>
      </c>
    </row>
    <row r="286" spans="1:15" x14ac:dyDescent="0.25">
      <c r="A286" s="45" t="str">
        <f t="shared" si="20"/>
        <v>S13 - 2024</v>
      </c>
      <c r="B286" s="17"/>
      <c r="C286" s="19" t="s">
        <v>14</v>
      </c>
      <c r="D286" s="111">
        <f>SUMIFS(Quotidien!G:G,Quotidien!$B:$B,$A286,Quotidien!$F:$F,$C286)</f>
        <v>0</v>
      </c>
      <c r="E286" s="112">
        <f>SUMIFS(Quotidien!I:I,Quotidien!$B:$B,$A286,Quotidien!$F:$F,$C286)</f>
        <v>0</v>
      </c>
      <c r="F286" s="113">
        <f>SUMIFS(Quotidien!K:K,Quotidien!$B:$B,$A286,Quotidien!$F:$F,$C286)</f>
        <v>0</v>
      </c>
    </row>
    <row r="287" spans="1:15" x14ac:dyDescent="0.25">
      <c r="A287" s="49" t="str">
        <f t="shared" si="20"/>
        <v>S13 - 2024</v>
      </c>
      <c r="B287" s="5"/>
      <c r="C287" s="50" t="s">
        <v>16</v>
      </c>
      <c r="D287" s="51" t="e">
        <f>D280/(D286-D284-D283)</f>
        <v>#DIV/0!</v>
      </c>
      <c r="E287" s="52" t="e">
        <f>E280/(E286-E284-E283)</f>
        <v>#DIV/0!</v>
      </c>
      <c r="F287" s="53" t="e">
        <f>F280/(F286-F284-F283)</f>
        <v>#DIV/0!</v>
      </c>
    </row>
    <row r="288" spans="1:15" x14ac:dyDescent="0.25">
      <c r="A288" s="34" t="str">
        <f t="shared" si="20"/>
        <v>S13 - 2024</v>
      </c>
      <c r="B288" s="7"/>
      <c r="C288" s="35" t="s">
        <v>17</v>
      </c>
      <c r="D288" s="36" t="e">
        <f>D281/(D286-D284-D283)</f>
        <v>#DIV/0!</v>
      </c>
      <c r="E288" s="37" t="e">
        <f>E281/(E286-E284-E283)</f>
        <v>#DIV/0!</v>
      </c>
      <c r="F288" s="38" t="e">
        <f>F281/(F286-F284-F283)</f>
        <v>#DIV/0!</v>
      </c>
    </row>
    <row r="289" spans="1:15" x14ac:dyDescent="0.25">
      <c r="A289" s="34" t="str">
        <f t="shared" si="20"/>
        <v>S13 - 2024</v>
      </c>
      <c r="B289" s="7"/>
      <c r="C289" s="35" t="s">
        <v>15</v>
      </c>
      <c r="D289" s="36" t="e">
        <f>D287+D288</f>
        <v>#DIV/0!</v>
      </c>
      <c r="E289" s="37" t="e">
        <f>E287+E288</f>
        <v>#DIV/0!</v>
      </c>
      <c r="F289" s="38" t="e">
        <f>F287+F288</f>
        <v>#DIV/0!</v>
      </c>
    </row>
    <row r="290" spans="1:15" x14ac:dyDescent="0.25">
      <c r="A290" s="34" t="str">
        <f t="shared" si="20"/>
        <v>S13 - 2024</v>
      </c>
      <c r="B290" s="7"/>
      <c r="C290" s="35" t="s">
        <v>18</v>
      </c>
      <c r="D290" s="36" t="e">
        <f>D283/D286</f>
        <v>#DIV/0!</v>
      </c>
      <c r="E290" s="37" t="e">
        <f>E283/E286</f>
        <v>#DIV/0!</v>
      </c>
      <c r="F290" s="38" t="e">
        <f>F283/F286</f>
        <v>#DIV/0!</v>
      </c>
    </row>
    <row r="291" spans="1:15" x14ac:dyDescent="0.25">
      <c r="A291" s="34" t="str">
        <f t="shared" si="20"/>
        <v>S13 - 2024</v>
      </c>
      <c r="B291" s="7"/>
      <c r="C291" s="35" t="s">
        <v>27</v>
      </c>
      <c r="D291" s="36" t="e">
        <f>D284/D286</f>
        <v>#DIV/0!</v>
      </c>
      <c r="E291" s="37" t="e">
        <f>E284/E286</f>
        <v>#DIV/0!</v>
      </c>
      <c r="F291" s="38" t="e">
        <f>F284/F286</f>
        <v>#DIV/0!</v>
      </c>
    </row>
    <row r="292" spans="1:15" x14ac:dyDescent="0.25">
      <c r="A292" s="34" t="str">
        <f t="shared" si="20"/>
        <v>S13 - 2024</v>
      </c>
      <c r="B292" s="7"/>
      <c r="C292" s="35" t="s">
        <v>19</v>
      </c>
      <c r="D292" s="36" t="e">
        <f>1-D289</f>
        <v>#DIV/0!</v>
      </c>
      <c r="E292" s="37" t="e">
        <f t="shared" ref="E292:F292" si="21">1-E289</f>
        <v>#DIV/0!</v>
      </c>
      <c r="F292" s="38" t="e">
        <f t="shared" si="21"/>
        <v>#DIV/0!</v>
      </c>
    </row>
    <row r="293" spans="1:15" x14ac:dyDescent="0.25">
      <c r="A293" s="54" t="str">
        <f t="shared" si="20"/>
        <v>S13 - 2024</v>
      </c>
      <c r="B293" s="10"/>
      <c r="C293" s="55" t="s">
        <v>20</v>
      </c>
      <c r="D293" s="56" t="e">
        <f>IF(D292&lt;'Calcul CRI'!$B$2,0,IF(AND(D292&gt;='Calcul CRI'!$A$3,D292&lt;'Calcul CRI'!$B$3),(D292-'Calcul CRI'!$A$3)*100/('Calcul CRI'!$F$3-'Calcul CRI'!$E$3)*('Calcul CRI'!$D$3-'Calcul CRI'!$C$3)+'Calcul CRI'!$C$3,IF(AND(D292&gt;='Calcul CRI'!$A$4,D292&lt;'Calcul CRI'!$B$4),(D292-'Calcul CRI'!$A$4)*100/('Calcul CRI'!$F$4-'Calcul CRI'!$E$4)*('Calcul CRI'!$D$4-'Calcul CRI'!$C$4)+'Calcul CRI'!$C$4,IF(AND(D292&gt;='Calcul CRI'!$A$5,D292&lt;'Calcul CRI'!$B$5),(D292-'Calcul CRI'!$A$5)*100/('Calcul CRI'!$F$5-'Calcul CRI'!$E$5)*('Calcul CRI'!$D$5-'Calcul CRI'!$C$5)+'Calcul CRI'!$C$5,IF(AND(D292&gt;='Calcul CRI'!$A$6,D292&lt;'Calcul CRI'!$B$6),(D292-'Calcul CRI'!$A$6)*100/('Calcul CRI'!$F$6-'Calcul CRI'!$E$6)*('Calcul CRI'!$D$6-'Calcul CRI'!$C$6)+'Calcul CRI'!$C$6,IF(AND(D292&gt;='Calcul CRI'!$A$7,D292&lt;'Calcul CRI'!$B$7),(D292-'Calcul CRI'!$A$7)*100/('Calcul CRI'!$F$7-'Calcul CRI'!$E$7)*('Calcul CRI'!$D$7-'Calcul CRI'!$C$7)+'Calcul CRI'!$C$7,25))))))</f>
        <v>#DIV/0!</v>
      </c>
      <c r="E293" s="57" t="e">
        <f>IF(E292&lt;'Calcul CRI'!$B$2,0,IF(AND(E292&gt;='Calcul CRI'!$A$3,E292&lt;'Calcul CRI'!$B$3),(E292-'Calcul CRI'!$A$3)*100/('Calcul CRI'!$F$3-'Calcul CRI'!$E$3)*('Calcul CRI'!$D$3-'Calcul CRI'!$C$3)+'Calcul CRI'!$C$3,IF(AND(E292&gt;='Calcul CRI'!$A$4,E292&lt;'Calcul CRI'!$B$4),(E292-'Calcul CRI'!$A$4)*100/('Calcul CRI'!$F$4-'Calcul CRI'!$E$4)*('Calcul CRI'!$D$4-'Calcul CRI'!$C$4)+'Calcul CRI'!$C$4,IF(AND(E292&gt;='Calcul CRI'!$A$5,E292&lt;'Calcul CRI'!$B$5),(E292-'Calcul CRI'!$A$5)*100/('Calcul CRI'!$F$5-'Calcul CRI'!$E$5)*('Calcul CRI'!$D$5-'Calcul CRI'!$C$5)+'Calcul CRI'!$C$5,IF(AND(E292&gt;='Calcul CRI'!$A$6,E292&lt;'Calcul CRI'!$B$6),(E292-'Calcul CRI'!$A$6)*100/('Calcul CRI'!$F$6-'Calcul CRI'!$E$6)*('Calcul CRI'!$D$6-'Calcul CRI'!$C$6)+'Calcul CRI'!$C$6,IF(AND(E292&gt;='Calcul CRI'!$A$7,E292&lt;'Calcul CRI'!$B$7),(E292-'Calcul CRI'!$A$7)*100/('Calcul CRI'!$F$7-'Calcul CRI'!$E$7)*('Calcul CRI'!$D$7-'Calcul CRI'!$C$7)+'Calcul CRI'!$C$7,25))))))</f>
        <v>#DIV/0!</v>
      </c>
      <c r="F293" s="58" t="e">
        <f>IF(F292&lt;'Calcul CRI'!$B$2,0,IF(AND(F292&gt;='Calcul CRI'!$A$3,F292&lt;'Calcul CRI'!$B$3),(F292-'Calcul CRI'!$A$3)*100/('Calcul CRI'!$F$3-'Calcul CRI'!$E$3)*('Calcul CRI'!$D$3-'Calcul CRI'!$C$3)+'Calcul CRI'!$C$3,IF(AND(F292&gt;='Calcul CRI'!$A$4,F292&lt;'Calcul CRI'!$B$4),(F292-'Calcul CRI'!$A$4)*100/('Calcul CRI'!$F$4-'Calcul CRI'!$E$4)*('Calcul CRI'!$D$4-'Calcul CRI'!$C$4)+'Calcul CRI'!$C$4,IF(AND(F292&gt;='Calcul CRI'!$A$5,F292&lt;'Calcul CRI'!$B$5),(F292-'Calcul CRI'!$A$5)*100/('Calcul CRI'!$F$5-'Calcul CRI'!$E$5)*('Calcul CRI'!$D$5-'Calcul CRI'!$C$5)+'Calcul CRI'!$C$5,IF(AND(F292&gt;='Calcul CRI'!$A$6,F292&lt;'Calcul CRI'!$B$6),(F292-'Calcul CRI'!$A$6)*100/('Calcul CRI'!$F$6-'Calcul CRI'!$E$6)*('Calcul CRI'!$D$6-'Calcul CRI'!$C$6)+'Calcul CRI'!$C$6,IF(AND(F292&gt;='Calcul CRI'!$A$7,F292&lt;'Calcul CRI'!$B$7),(F292-'Calcul CRI'!$A$7)*100/('Calcul CRI'!$F$7-'Calcul CRI'!$E$7)*('Calcul CRI'!$D$7-'Calcul CRI'!$C$7)+'Calcul CRI'!$C$7,25))))))</f>
        <v>#DIV/0!</v>
      </c>
    </row>
    <row r="294" spans="1:15" x14ac:dyDescent="0.25">
      <c r="A294" s="39" t="str">
        <f t="shared" si="20"/>
        <v>S13 - 2024</v>
      </c>
      <c r="B294" s="20"/>
      <c r="C294" s="115" t="s">
        <v>22</v>
      </c>
      <c r="D294" s="173" t="e">
        <f>(D280+E280+F280)/((D286-D284-D283)+(E286-E284-E283)+(F286-F284-F283))</f>
        <v>#DIV/0!</v>
      </c>
      <c r="E294" s="173"/>
      <c r="F294" s="174"/>
    </row>
    <row r="295" spans="1:15" x14ac:dyDescent="0.25">
      <c r="A295" s="40" t="str">
        <f t="shared" si="20"/>
        <v>S13 - 2024</v>
      </c>
      <c r="B295" s="7"/>
      <c r="C295" s="116" t="s">
        <v>23</v>
      </c>
      <c r="D295" s="177" t="e">
        <f>(D281+E281+F281)/((D286-D284-D283)+(E286-E284-E283)+(F286-F284-F283))</f>
        <v>#DIV/0!</v>
      </c>
      <c r="E295" s="177"/>
      <c r="F295" s="178"/>
    </row>
    <row r="296" spans="1:15" x14ac:dyDescent="0.25">
      <c r="A296" s="40" t="str">
        <f t="shared" si="20"/>
        <v>S13 - 2024</v>
      </c>
      <c r="B296" s="7"/>
      <c r="C296" s="116" t="s">
        <v>21</v>
      </c>
      <c r="D296" s="177" t="e">
        <f>D294+D295</f>
        <v>#DIV/0!</v>
      </c>
      <c r="E296" s="177"/>
      <c r="F296" s="178"/>
    </row>
    <row r="297" spans="1:15" x14ac:dyDescent="0.25">
      <c r="A297" s="40" t="str">
        <f t="shared" si="20"/>
        <v>S13 - 2024</v>
      </c>
      <c r="B297" s="7"/>
      <c r="C297" s="114" t="s">
        <v>24</v>
      </c>
      <c r="D297" s="179" t="e">
        <f>(D283+E283+F283)/(D286+E286+F286)</f>
        <v>#DIV/0!</v>
      </c>
      <c r="E297" s="179"/>
      <c r="F297" s="180"/>
    </row>
    <row r="298" spans="1:15" x14ac:dyDescent="0.25">
      <c r="A298" s="40" t="str">
        <f t="shared" si="20"/>
        <v>S13 - 2024</v>
      </c>
      <c r="B298" s="7"/>
      <c r="C298" s="117" t="s">
        <v>28</v>
      </c>
      <c r="D298" s="181" t="e">
        <f>(D284+E284+F284)/(D286+E286+F286)</f>
        <v>#DIV/0!</v>
      </c>
      <c r="E298" s="181"/>
      <c r="F298" s="182"/>
      <c r="G298" s="3"/>
    </row>
    <row r="299" spans="1:15" x14ac:dyDescent="0.25">
      <c r="A299" s="40" t="str">
        <f t="shared" si="20"/>
        <v>S13 - 2024</v>
      </c>
      <c r="B299" s="7"/>
      <c r="C299" s="41" t="s">
        <v>25</v>
      </c>
      <c r="D299" s="183" t="e">
        <f>1-(D289+E289+F289)/3</f>
        <v>#DIV/0!</v>
      </c>
      <c r="E299" s="183"/>
      <c r="F299" s="184"/>
    </row>
    <row r="300" spans="1:15" ht="15.75" thickBot="1" x14ac:dyDescent="0.3">
      <c r="A300" s="42" t="str">
        <f t="shared" si="20"/>
        <v>S13 - 2024</v>
      </c>
      <c r="B300" s="43"/>
      <c r="C300" s="44" t="s">
        <v>26</v>
      </c>
      <c r="D300" s="175" t="e">
        <f>IF(D299&lt;'Calcul CRI'!$B$2,0,IF(AND(D299&gt;='Calcul CRI'!$A$3,D299&lt;'Calcul CRI'!$B$3),(D299-'Calcul CRI'!$A$3)*100/('Calcul CRI'!$F$3-'Calcul CRI'!$E$3)*('Calcul CRI'!$D$3-'Calcul CRI'!$C$3)+'Calcul CRI'!$C$3,IF(AND(D299&gt;='Calcul CRI'!$A$4,D299&lt;'Calcul CRI'!$B$4),(D299-'Calcul CRI'!$A$4)*100/('Calcul CRI'!$F$4-'Calcul CRI'!$E$4)*('Calcul CRI'!$D$4-'Calcul CRI'!$C$4)+'Calcul CRI'!$C$4,IF(AND(D299&gt;='Calcul CRI'!$A$5,D299&lt;'Calcul CRI'!$B$5),(D299-'Calcul CRI'!$A$5)*100/('Calcul CRI'!$F$5-'Calcul CRI'!$E$5)*('Calcul CRI'!$D$5-'Calcul CRI'!$C$5)+'Calcul CRI'!$C$5,IF(AND(D299&gt;='Calcul CRI'!$A$6,D299&lt;'Calcul CRI'!$B$6),(D299-'Calcul CRI'!$A$6)*100/('Calcul CRI'!$F$6-'Calcul CRI'!$E$6)*('Calcul CRI'!$D$6-'Calcul CRI'!$C$6)+'Calcul CRI'!$C$6,IF(AND(D299&gt;='Calcul CRI'!$A$7,D299&lt;'Calcul CRI'!$B$7),(D299-'Calcul CRI'!$A$7)*100/('Calcul CRI'!$F$7-'Calcul CRI'!$E$7)*('Calcul CRI'!$D$7-'Calcul CRI'!$C$7)+'Calcul CRI'!$C$7,25))))))</f>
        <v>#DIV/0!</v>
      </c>
      <c r="E300" s="175"/>
      <c r="F300" s="176"/>
    </row>
    <row r="301" spans="1:15" ht="15.75" x14ac:dyDescent="0.25">
      <c r="A301" s="24" t="str">
        <f>"S"&amp;WEEKNUM(B301+6,13)&amp;" - "&amp;YEAR(B301+6)</f>
        <v>S14 - 2024</v>
      </c>
      <c r="B301" s="25">
        <f>B278+7</f>
        <v>45378</v>
      </c>
      <c r="C301" s="26" t="s">
        <v>2</v>
      </c>
      <c r="D301" s="27">
        <f>SUMIFS(Quotidien!G:G,Quotidien!$B:$B,$A301,Quotidien!$F:$F,$C301)</f>
        <v>2498</v>
      </c>
      <c r="E301" s="28">
        <f>SUMIFS(Quotidien!I:I,Quotidien!$B:$B,$A301,Quotidien!$F:$F,$C301)</f>
        <v>3514</v>
      </c>
      <c r="F301" s="29">
        <f>SUMIFS(Quotidien!K:K,Quotidien!$B:$B,$A301,Quotidien!$F:$F,$C301)</f>
        <v>2701</v>
      </c>
      <c r="G301" t="str">
        <f>"Du "&amp;DAY($B301)&amp;"/"&amp;MONTH($B301)&amp;" Au "&amp;DAY($B301+6)&amp;"/"&amp;MONTH($B301+6)&amp;" Inclus"</f>
        <v>Du 27/3 Au 2/4 Inclus</v>
      </c>
      <c r="I301" s="170" t="str">
        <f>"Résultats fiabilité CC "&amp;A301</f>
        <v>Résultats fiabilité CC S14 - 2024</v>
      </c>
      <c r="J301" s="171"/>
      <c r="K301" s="171"/>
      <c r="L301" s="171"/>
      <c r="M301" s="171"/>
      <c r="N301" s="171"/>
      <c r="O301" s="172"/>
    </row>
    <row r="302" spans="1:15" x14ac:dyDescent="0.25">
      <c r="A302" s="30" t="str">
        <f t="shared" si="20"/>
        <v>S14 - 2024</v>
      </c>
      <c r="B302" s="18"/>
      <c r="C302" s="19" t="s">
        <v>3</v>
      </c>
      <c r="D302" s="46">
        <f>SUMIFS(Quotidien!G:G,Quotidien!$B:$B,$A302,Quotidien!$F:$F,$C302)</f>
        <v>7647</v>
      </c>
      <c r="E302" s="47">
        <f>SUMIFS(Quotidien!I:I,Quotidien!$B:$B,$A302,Quotidien!$F:$F,$C302)</f>
        <v>7438</v>
      </c>
      <c r="F302" s="48">
        <f>SUMIFS(Quotidien!K:K,Quotidien!$B:$B,$A302,Quotidien!$F:$F,$C302)</f>
        <v>9925</v>
      </c>
      <c r="I302" s="90" t="s">
        <v>31</v>
      </c>
      <c r="J302" s="91" t="s">
        <v>32</v>
      </c>
      <c r="K302" s="91" t="s">
        <v>33</v>
      </c>
      <c r="L302" s="92" t="s">
        <v>34</v>
      </c>
      <c r="M302" s="101" t="s">
        <v>35</v>
      </c>
      <c r="N302" s="102" t="s">
        <v>36</v>
      </c>
      <c r="O302" s="103" t="s">
        <v>37</v>
      </c>
    </row>
    <row r="303" spans="1:15" x14ac:dyDescent="0.25">
      <c r="A303" s="30" t="str">
        <f t="shared" si="20"/>
        <v>S14 - 2024</v>
      </c>
      <c r="B303" s="22"/>
      <c r="C303" s="128" t="s">
        <v>7</v>
      </c>
      <c r="D303" s="122">
        <f>SUMIFS(Quotidien!G:G,Quotidien!$B:$B,$A303,Quotidien!$F:$F,$C303)</f>
        <v>617</v>
      </c>
      <c r="E303" s="123">
        <f>SUMIFS(Quotidien!I:I,Quotidien!$B:$B,$A303,Quotidien!$F:$F,$C303)</f>
        <v>362</v>
      </c>
      <c r="F303" s="124">
        <f>SUMIFS(Quotidien!K:K,Quotidien!$B:$B,$A303,Quotidien!$F:$F,$C303)</f>
        <v>634</v>
      </c>
      <c r="I303" s="93" t="s">
        <v>0</v>
      </c>
      <c r="J303" s="68">
        <f>D315</f>
        <v>0.96742625859392328</v>
      </c>
      <c r="K303" s="69">
        <f>D316</f>
        <v>19.571043098987221</v>
      </c>
      <c r="L303" s="94"/>
      <c r="M303" s="104"/>
      <c r="N303" s="66"/>
      <c r="O303" s="105"/>
    </row>
    <row r="304" spans="1:15" x14ac:dyDescent="0.25">
      <c r="A304" s="30" t="str">
        <f t="shared" si="20"/>
        <v>S14 - 2024</v>
      </c>
      <c r="B304" s="23"/>
      <c r="C304" s="129" t="s">
        <v>8</v>
      </c>
      <c r="D304" s="125">
        <f>SUMIFS(Quotidien!G:G,Quotidien!$B:$B,$A304,Quotidien!$F:$F,$C304)</f>
        <v>558</v>
      </c>
      <c r="E304" s="126">
        <f>SUMIFS(Quotidien!I:I,Quotidien!$B:$B,$A304,Quotidien!$F:$F,$C304)</f>
        <v>15</v>
      </c>
      <c r="F304" s="127">
        <f>SUMIFS(Quotidien!K:K,Quotidien!$B:$B,$A304,Quotidien!$F:$F,$C304)</f>
        <v>1256</v>
      </c>
      <c r="I304" s="95" t="s">
        <v>12</v>
      </c>
      <c r="J304" s="70">
        <f>E315</f>
        <v>0.9899472028158498</v>
      </c>
      <c r="K304" s="71">
        <f>E316</f>
        <v>24.989440563169964</v>
      </c>
      <c r="L304" s="96"/>
      <c r="M304" s="106"/>
      <c r="N304" s="67"/>
      <c r="O304" s="107"/>
    </row>
    <row r="305" spans="1:15" x14ac:dyDescent="0.25">
      <c r="A305" s="30" t="str">
        <f t="shared" si="20"/>
        <v>S14 - 2024</v>
      </c>
      <c r="B305" s="20"/>
      <c r="C305" s="21" t="s">
        <v>4</v>
      </c>
      <c r="D305" s="59">
        <f>SUMIFS(Quotidien!G:G,Quotidien!$B:$B,$A305,Quotidien!$F:$F,$C305)</f>
        <v>0</v>
      </c>
      <c r="E305" s="60">
        <f>SUMIFS(Quotidien!I:I,Quotidien!$B:$B,$A305,Quotidien!$F:$F,$C305)</f>
        <v>0</v>
      </c>
      <c r="F305" s="61">
        <f>SUMIFS(Quotidien!K:K,Quotidien!$B:$B,$A305,Quotidien!$F:$F,$C305)</f>
        <v>0</v>
      </c>
      <c r="I305" s="93" t="s">
        <v>13</v>
      </c>
      <c r="J305" s="68">
        <f>F315</f>
        <v>0.94551429889298888</v>
      </c>
      <c r="K305" s="69">
        <f>F316</f>
        <v>15.919049815498155</v>
      </c>
      <c r="L305" s="94"/>
      <c r="M305" s="104"/>
      <c r="N305" s="66"/>
      <c r="O305" s="105"/>
    </row>
    <row r="306" spans="1:15" x14ac:dyDescent="0.25">
      <c r="A306" s="30" t="str">
        <f t="shared" si="20"/>
        <v>S14 - 2024</v>
      </c>
      <c r="B306" s="7"/>
      <c r="C306" s="8" t="s">
        <v>5</v>
      </c>
      <c r="D306" s="31">
        <f>SUMIFS(Quotidien!G:G,Quotidien!$B:$B,$A306,Quotidien!$F:$F,$C306)</f>
        <v>1388</v>
      </c>
      <c r="E306" s="32">
        <f>SUMIFS(Quotidien!I:I,Quotidien!$B:$B,$A306,Quotidien!$F:$F,$C306)</f>
        <v>538</v>
      </c>
      <c r="F306" s="33">
        <f>SUMIFS(Quotidien!K:K,Quotidien!$B:$B,$A306,Quotidien!$F:$F,$C306)</f>
        <v>5045</v>
      </c>
      <c r="I306" s="97" t="s">
        <v>38</v>
      </c>
      <c r="J306" s="98">
        <f>D322</f>
        <v>0.96762925343425399</v>
      </c>
      <c r="K306" s="99">
        <f>D323</f>
        <v>19.604875572375676</v>
      </c>
      <c r="L306" s="100"/>
      <c r="M306" s="108"/>
      <c r="N306" s="109"/>
      <c r="O306" s="110"/>
    </row>
    <row r="307" spans="1:15" x14ac:dyDescent="0.25">
      <c r="A307" s="30" t="str">
        <f t="shared" si="20"/>
        <v>S14 - 2024</v>
      </c>
      <c r="B307" s="7"/>
      <c r="C307" s="8" t="s">
        <v>6</v>
      </c>
      <c r="D307" s="31">
        <f>SUMIFS(Quotidien!G:G,Quotidien!$B:$B,$A307,Quotidien!$F:$F,$C307)</f>
        <v>5740</v>
      </c>
      <c r="E307" s="32">
        <f>SUMIFS(Quotidien!I:I,Quotidien!$B:$B,$A307,Quotidien!$F:$F,$C307)</f>
        <v>5160</v>
      </c>
      <c r="F307" s="33">
        <f>SUMIFS(Quotidien!K:K,Quotidien!$B:$B,$A307,Quotidien!$F:$F,$C307)</f>
        <v>3467</v>
      </c>
    </row>
    <row r="308" spans="1:15" x14ac:dyDescent="0.25">
      <c r="A308" s="30" t="str">
        <f t="shared" si="20"/>
        <v>S14 - 2024</v>
      </c>
      <c r="B308" s="7"/>
      <c r="C308" s="8" t="s">
        <v>1</v>
      </c>
      <c r="D308" s="31">
        <f>SUMIFS(Quotidien!G:G,Quotidien!$B:$B,$A308,Quotidien!$F:$F,$C308)</f>
        <v>24752</v>
      </c>
      <c r="E308" s="32">
        <f>SUMIFS(Quotidien!I:I,Quotidien!$B:$B,$A308,Quotidien!$F:$F,$C308)</f>
        <v>26173</v>
      </c>
      <c r="F308" s="33">
        <f>SUMIFS(Quotidien!K:K,Quotidien!$B:$B,$A308,Quotidien!$F:$F,$C308)</f>
        <v>20172</v>
      </c>
    </row>
    <row r="309" spans="1:15" x14ac:dyDescent="0.25">
      <c r="A309" s="45" t="str">
        <f t="shared" si="20"/>
        <v>S14 - 2024</v>
      </c>
      <c r="B309" s="17"/>
      <c r="C309" s="19" t="s">
        <v>14</v>
      </c>
      <c r="D309" s="111">
        <f>SUMIFS(Quotidien!G:G,Quotidien!$B:$B,$A309,Quotidien!$F:$F,$C309)</f>
        <v>43200</v>
      </c>
      <c r="E309" s="112">
        <f>SUMIFS(Quotidien!I:I,Quotidien!$B:$B,$A309,Quotidien!$F:$F,$C309)</f>
        <v>43200</v>
      </c>
      <c r="F309" s="113">
        <f>SUMIFS(Quotidien!K:K,Quotidien!$B:$B,$A309,Quotidien!$F:$F,$C309)</f>
        <v>43200</v>
      </c>
    </row>
    <row r="310" spans="1:15" x14ac:dyDescent="0.25">
      <c r="A310" s="49" t="str">
        <f t="shared" si="20"/>
        <v>S14 - 2024</v>
      </c>
      <c r="B310" s="5"/>
      <c r="C310" s="50" t="s">
        <v>16</v>
      </c>
      <c r="D310" s="51">
        <f>D303/(D309-D307-D306)</f>
        <v>1.710467952982923E-2</v>
      </c>
      <c r="E310" s="52">
        <f>E303/(E309-E307-E306)</f>
        <v>9.6528185163457948E-3</v>
      </c>
      <c r="F310" s="53">
        <f>F303/(F309-F307-F306)</f>
        <v>1.827721402214022E-2</v>
      </c>
    </row>
    <row r="311" spans="1:15" x14ac:dyDescent="0.25">
      <c r="A311" s="34" t="str">
        <f t="shared" si="20"/>
        <v>S14 - 2024</v>
      </c>
      <c r="B311" s="7"/>
      <c r="C311" s="35" t="s">
        <v>17</v>
      </c>
      <c r="D311" s="36">
        <f>D304/(D309-D307-D306)</f>
        <v>1.5469061876247504E-2</v>
      </c>
      <c r="E311" s="37">
        <f>E304/(E309-E307-E306)</f>
        <v>3.9997866780438378E-4</v>
      </c>
      <c r="F311" s="38">
        <f>F304/(F309-F307-F306)</f>
        <v>3.6208487084870851E-2</v>
      </c>
    </row>
    <row r="312" spans="1:15" x14ac:dyDescent="0.25">
      <c r="A312" s="34" t="str">
        <f t="shared" si="20"/>
        <v>S14 - 2024</v>
      </c>
      <c r="B312" s="7"/>
      <c r="C312" s="35" t="s">
        <v>15</v>
      </c>
      <c r="D312" s="36">
        <f>D310+D311</f>
        <v>3.2573741406076731E-2</v>
      </c>
      <c r="E312" s="37">
        <f>E310+E311</f>
        <v>1.0052797184150178E-2</v>
      </c>
      <c r="F312" s="38">
        <f>F310+F311</f>
        <v>5.4485701107011071E-2</v>
      </c>
    </row>
    <row r="313" spans="1:15" x14ac:dyDescent="0.25">
      <c r="A313" s="34" t="str">
        <f t="shared" si="20"/>
        <v>S14 - 2024</v>
      </c>
      <c r="B313" s="7"/>
      <c r="C313" s="35" t="s">
        <v>18</v>
      </c>
      <c r="D313" s="36">
        <f>D306/D309</f>
        <v>3.2129629629629633E-2</v>
      </c>
      <c r="E313" s="37">
        <f>E306/E309</f>
        <v>1.2453703703703703E-2</v>
      </c>
      <c r="F313" s="38">
        <f>F306/F309</f>
        <v>0.1167824074074074</v>
      </c>
    </row>
    <row r="314" spans="1:15" x14ac:dyDescent="0.25">
      <c r="A314" s="34" t="str">
        <f t="shared" si="20"/>
        <v>S14 - 2024</v>
      </c>
      <c r="B314" s="7"/>
      <c r="C314" s="35" t="s">
        <v>27</v>
      </c>
      <c r="D314" s="36">
        <f>D307/D309</f>
        <v>0.13287037037037036</v>
      </c>
      <c r="E314" s="37">
        <f>E307/E309</f>
        <v>0.11944444444444445</v>
      </c>
      <c r="F314" s="38">
        <f>F307/F309</f>
        <v>8.0254629629629634E-2</v>
      </c>
    </row>
    <row r="315" spans="1:15" x14ac:dyDescent="0.25">
      <c r="A315" s="34" t="str">
        <f t="shared" si="20"/>
        <v>S14 - 2024</v>
      </c>
      <c r="B315" s="7"/>
      <c r="C315" s="35" t="s">
        <v>19</v>
      </c>
      <c r="D315" s="36">
        <f>1-D312</f>
        <v>0.96742625859392328</v>
      </c>
      <c r="E315" s="37">
        <f t="shared" ref="E315:F315" si="22">1-E312</f>
        <v>0.9899472028158498</v>
      </c>
      <c r="F315" s="38">
        <f t="shared" si="22"/>
        <v>0.94551429889298888</v>
      </c>
    </row>
    <row r="316" spans="1:15" x14ac:dyDescent="0.25">
      <c r="A316" s="54" t="str">
        <f t="shared" si="20"/>
        <v>S14 - 2024</v>
      </c>
      <c r="B316" s="10"/>
      <c r="C316" s="55" t="s">
        <v>20</v>
      </c>
      <c r="D316" s="56">
        <f>IF(D315&lt;'Calcul CRI'!$B$2,0,IF(AND(D315&gt;='Calcul CRI'!$A$3,D315&lt;'Calcul CRI'!$B$3),(D315-'Calcul CRI'!$A$3)*100/('Calcul CRI'!$F$3-'Calcul CRI'!$E$3)*('Calcul CRI'!$D$3-'Calcul CRI'!$C$3)+'Calcul CRI'!$C$3,IF(AND(D315&gt;='Calcul CRI'!$A$4,D315&lt;'Calcul CRI'!$B$4),(D315-'Calcul CRI'!$A$4)*100/('Calcul CRI'!$F$4-'Calcul CRI'!$E$4)*('Calcul CRI'!$D$4-'Calcul CRI'!$C$4)+'Calcul CRI'!$C$4,IF(AND(D315&gt;='Calcul CRI'!$A$5,D315&lt;'Calcul CRI'!$B$5),(D315-'Calcul CRI'!$A$5)*100/('Calcul CRI'!$F$5-'Calcul CRI'!$E$5)*('Calcul CRI'!$D$5-'Calcul CRI'!$C$5)+'Calcul CRI'!$C$5,IF(AND(D315&gt;='Calcul CRI'!$A$6,D315&lt;'Calcul CRI'!$B$6),(D315-'Calcul CRI'!$A$6)*100/('Calcul CRI'!$F$6-'Calcul CRI'!$E$6)*('Calcul CRI'!$D$6-'Calcul CRI'!$C$6)+'Calcul CRI'!$C$6,IF(AND(D315&gt;='Calcul CRI'!$A$7,D315&lt;'Calcul CRI'!$B$7),(D315-'Calcul CRI'!$A$7)*100/('Calcul CRI'!$F$7-'Calcul CRI'!$E$7)*('Calcul CRI'!$D$7-'Calcul CRI'!$C$7)+'Calcul CRI'!$C$7,25))))))</f>
        <v>19.571043098987221</v>
      </c>
      <c r="E316" s="57">
        <f>IF(E315&lt;'Calcul CRI'!$B$2,0,IF(AND(E315&gt;='Calcul CRI'!$A$3,E315&lt;'Calcul CRI'!$B$3),(E315-'Calcul CRI'!$A$3)*100/('Calcul CRI'!$F$3-'Calcul CRI'!$E$3)*('Calcul CRI'!$D$3-'Calcul CRI'!$C$3)+'Calcul CRI'!$C$3,IF(AND(E315&gt;='Calcul CRI'!$A$4,E315&lt;'Calcul CRI'!$B$4),(E315-'Calcul CRI'!$A$4)*100/('Calcul CRI'!$F$4-'Calcul CRI'!$E$4)*('Calcul CRI'!$D$4-'Calcul CRI'!$C$4)+'Calcul CRI'!$C$4,IF(AND(E315&gt;='Calcul CRI'!$A$5,E315&lt;'Calcul CRI'!$B$5),(E315-'Calcul CRI'!$A$5)*100/('Calcul CRI'!$F$5-'Calcul CRI'!$E$5)*('Calcul CRI'!$D$5-'Calcul CRI'!$C$5)+'Calcul CRI'!$C$5,IF(AND(E315&gt;='Calcul CRI'!$A$6,E315&lt;'Calcul CRI'!$B$6),(E315-'Calcul CRI'!$A$6)*100/('Calcul CRI'!$F$6-'Calcul CRI'!$E$6)*('Calcul CRI'!$D$6-'Calcul CRI'!$C$6)+'Calcul CRI'!$C$6,IF(AND(E315&gt;='Calcul CRI'!$A$7,E315&lt;'Calcul CRI'!$B$7),(E315-'Calcul CRI'!$A$7)*100/('Calcul CRI'!$F$7-'Calcul CRI'!$E$7)*('Calcul CRI'!$D$7-'Calcul CRI'!$C$7)+'Calcul CRI'!$C$7,25))))))</f>
        <v>24.989440563169964</v>
      </c>
      <c r="F316" s="58">
        <f>IF(F315&lt;'Calcul CRI'!$B$2,0,IF(AND(F315&gt;='Calcul CRI'!$A$3,F315&lt;'Calcul CRI'!$B$3),(F315-'Calcul CRI'!$A$3)*100/('Calcul CRI'!$F$3-'Calcul CRI'!$E$3)*('Calcul CRI'!$D$3-'Calcul CRI'!$C$3)+'Calcul CRI'!$C$3,IF(AND(F315&gt;='Calcul CRI'!$A$4,F315&lt;'Calcul CRI'!$B$4),(F315-'Calcul CRI'!$A$4)*100/('Calcul CRI'!$F$4-'Calcul CRI'!$E$4)*('Calcul CRI'!$D$4-'Calcul CRI'!$C$4)+'Calcul CRI'!$C$4,IF(AND(F315&gt;='Calcul CRI'!$A$5,F315&lt;'Calcul CRI'!$B$5),(F315-'Calcul CRI'!$A$5)*100/('Calcul CRI'!$F$5-'Calcul CRI'!$E$5)*('Calcul CRI'!$D$5-'Calcul CRI'!$C$5)+'Calcul CRI'!$C$5,IF(AND(F315&gt;='Calcul CRI'!$A$6,F315&lt;'Calcul CRI'!$B$6),(F315-'Calcul CRI'!$A$6)*100/('Calcul CRI'!$F$6-'Calcul CRI'!$E$6)*('Calcul CRI'!$D$6-'Calcul CRI'!$C$6)+'Calcul CRI'!$C$6,IF(AND(F315&gt;='Calcul CRI'!$A$7,F315&lt;'Calcul CRI'!$B$7),(F315-'Calcul CRI'!$A$7)*100/('Calcul CRI'!$F$7-'Calcul CRI'!$E$7)*('Calcul CRI'!$D$7-'Calcul CRI'!$C$7)+'Calcul CRI'!$C$7,25))))))</f>
        <v>15.919049815498155</v>
      </c>
    </row>
    <row r="317" spans="1:15" x14ac:dyDescent="0.25">
      <c r="A317" s="39" t="str">
        <f t="shared" si="20"/>
        <v>S14 - 2024</v>
      </c>
      <c r="B317" s="20"/>
      <c r="C317" s="115" t="s">
        <v>22</v>
      </c>
      <c r="D317" s="173">
        <f>(D303+E303+F303)/((D309-D307-D306)+(E309-E307-E306)+(F309-F307-F306))</f>
        <v>1.4899041214830688E-2</v>
      </c>
      <c r="E317" s="173"/>
      <c r="F317" s="174"/>
    </row>
    <row r="318" spans="1:15" x14ac:dyDescent="0.25">
      <c r="A318" s="40" t="str">
        <f t="shared" si="20"/>
        <v>S14 - 2024</v>
      </c>
      <c r="B318" s="7"/>
      <c r="C318" s="116" t="s">
        <v>23</v>
      </c>
      <c r="D318" s="177">
        <f>(D304+E304+F304)/((D309-D307-D306)+(E309-E307-E306)+(F309-F307-F306))</f>
        <v>1.6894201104727422E-2</v>
      </c>
      <c r="E318" s="177"/>
      <c r="F318" s="178"/>
    </row>
    <row r="319" spans="1:15" x14ac:dyDescent="0.25">
      <c r="A319" s="40" t="str">
        <f t="shared" si="20"/>
        <v>S14 - 2024</v>
      </c>
      <c r="B319" s="7"/>
      <c r="C319" s="116" t="s">
        <v>21</v>
      </c>
      <c r="D319" s="177">
        <f>D317+D318</f>
        <v>3.1793242319558108E-2</v>
      </c>
      <c r="E319" s="177"/>
      <c r="F319" s="178"/>
    </row>
    <row r="320" spans="1:15" x14ac:dyDescent="0.25">
      <c r="A320" s="40" t="str">
        <f t="shared" si="20"/>
        <v>S14 - 2024</v>
      </c>
      <c r="B320" s="7"/>
      <c r="C320" s="114" t="s">
        <v>24</v>
      </c>
      <c r="D320" s="179">
        <f>(D306+E306+F306)/(D309+E309+F309)</f>
        <v>5.3788580246913582E-2</v>
      </c>
      <c r="E320" s="179"/>
      <c r="F320" s="180"/>
    </row>
    <row r="321" spans="1:15" x14ac:dyDescent="0.25">
      <c r="A321" s="40" t="str">
        <f t="shared" si="20"/>
        <v>S14 - 2024</v>
      </c>
      <c r="B321" s="7"/>
      <c r="C321" s="117" t="s">
        <v>28</v>
      </c>
      <c r="D321" s="181">
        <f>(D307+E307+F307)/(D309+E309+F309)</f>
        <v>0.11085648148148149</v>
      </c>
      <c r="E321" s="181"/>
      <c r="F321" s="182"/>
      <c r="G321" s="3"/>
    </row>
    <row r="322" spans="1:15" x14ac:dyDescent="0.25">
      <c r="A322" s="40" t="str">
        <f t="shared" si="20"/>
        <v>S14 - 2024</v>
      </c>
      <c r="B322" s="7"/>
      <c r="C322" s="41" t="s">
        <v>25</v>
      </c>
      <c r="D322" s="183">
        <f>1-(D312+E312+F312)/3</f>
        <v>0.96762925343425399</v>
      </c>
      <c r="E322" s="183"/>
      <c r="F322" s="184"/>
    </row>
    <row r="323" spans="1:15" ht="15.75" thickBot="1" x14ac:dyDescent="0.3">
      <c r="A323" s="42" t="str">
        <f t="shared" si="20"/>
        <v>S14 - 2024</v>
      </c>
      <c r="B323" s="43"/>
      <c r="C323" s="44" t="s">
        <v>26</v>
      </c>
      <c r="D323" s="175">
        <f>IF(D322&lt;'Calcul CRI'!$B$2,0,IF(AND(D322&gt;='Calcul CRI'!$A$3,D322&lt;'Calcul CRI'!$B$3),(D322-'Calcul CRI'!$A$3)*100/('Calcul CRI'!$F$3-'Calcul CRI'!$E$3)*('Calcul CRI'!$D$3-'Calcul CRI'!$C$3)+'Calcul CRI'!$C$3,IF(AND(D322&gt;='Calcul CRI'!$A$4,D322&lt;'Calcul CRI'!$B$4),(D322-'Calcul CRI'!$A$4)*100/('Calcul CRI'!$F$4-'Calcul CRI'!$E$4)*('Calcul CRI'!$D$4-'Calcul CRI'!$C$4)+'Calcul CRI'!$C$4,IF(AND(D322&gt;='Calcul CRI'!$A$5,D322&lt;'Calcul CRI'!$B$5),(D322-'Calcul CRI'!$A$5)*100/('Calcul CRI'!$F$5-'Calcul CRI'!$E$5)*('Calcul CRI'!$D$5-'Calcul CRI'!$C$5)+'Calcul CRI'!$C$5,IF(AND(D322&gt;='Calcul CRI'!$A$6,D322&lt;'Calcul CRI'!$B$6),(D322-'Calcul CRI'!$A$6)*100/('Calcul CRI'!$F$6-'Calcul CRI'!$E$6)*('Calcul CRI'!$D$6-'Calcul CRI'!$C$6)+'Calcul CRI'!$C$6,IF(AND(D322&gt;='Calcul CRI'!$A$7,D322&lt;'Calcul CRI'!$B$7),(D322-'Calcul CRI'!$A$7)*100/('Calcul CRI'!$F$7-'Calcul CRI'!$E$7)*('Calcul CRI'!$D$7-'Calcul CRI'!$C$7)+'Calcul CRI'!$C$7,25))))))</f>
        <v>19.604875572375676</v>
      </c>
      <c r="E323" s="175"/>
      <c r="F323" s="176"/>
    </row>
    <row r="324" spans="1:15" ht="15.75" x14ac:dyDescent="0.25">
      <c r="A324" s="24" t="str">
        <f>"S"&amp;WEEKNUM(B324+6,13)&amp;" - "&amp;YEAR(B324+6)</f>
        <v>S15 - 2024</v>
      </c>
      <c r="B324" s="25">
        <f>B301+7</f>
        <v>45385</v>
      </c>
      <c r="C324" s="26" t="s">
        <v>2</v>
      </c>
      <c r="D324" s="27">
        <f>SUMIFS(Quotidien!G:G,Quotidien!$B:$B,$A324,Quotidien!$F:$F,$C324)</f>
        <v>0</v>
      </c>
      <c r="E324" s="28">
        <f>SUMIFS(Quotidien!I:I,Quotidien!$B:$B,$A324,Quotidien!$F:$F,$C324)</f>
        <v>0</v>
      </c>
      <c r="F324" s="29">
        <f>SUMIFS(Quotidien!K:K,Quotidien!$B:$B,$A324,Quotidien!$F:$F,$C324)</f>
        <v>0</v>
      </c>
      <c r="G324" t="str">
        <f>"Du "&amp;DAY($B324)&amp;"/"&amp;MONTH($B324)&amp;" Au "&amp;DAY($B324+6)&amp;"/"&amp;MONTH($B324+6)&amp;" Inclus"</f>
        <v>Du 3/4 Au 9/4 Inclus</v>
      </c>
      <c r="I324" s="170" t="str">
        <f>"Résultats fiabilité CC "&amp;A324</f>
        <v>Résultats fiabilité CC S15 - 2024</v>
      </c>
      <c r="J324" s="171"/>
      <c r="K324" s="171"/>
      <c r="L324" s="171"/>
      <c r="M324" s="171"/>
      <c r="N324" s="171"/>
      <c r="O324" s="172"/>
    </row>
    <row r="325" spans="1:15" x14ac:dyDescent="0.25">
      <c r="A325" s="30" t="str">
        <f t="shared" si="20"/>
        <v>S15 - 2024</v>
      </c>
      <c r="B325" s="18"/>
      <c r="C325" s="19" t="s">
        <v>3</v>
      </c>
      <c r="D325" s="46">
        <f>SUMIFS(Quotidien!G:G,Quotidien!$B:$B,$A325,Quotidien!$F:$F,$C325)</f>
        <v>0</v>
      </c>
      <c r="E325" s="47">
        <f>SUMIFS(Quotidien!I:I,Quotidien!$B:$B,$A325,Quotidien!$F:$F,$C325)</f>
        <v>0</v>
      </c>
      <c r="F325" s="48">
        <f>SUMIFS(Quotidien!K:K,Quotidien!$B:$B,$A325,Quotidien!$F:$F,$C325)</f>
        <v>0</v>
      </c>
      <c r="I325" s="90" t="s">
        <v>31</v>
      </c>
      <c r="J325" s="91" t="s">
        <v>32</v>
      </c>
      <c r="K325" s="91" t="s">
        <v>33</v>
      </c>
      <c r="L325" s="92" t="s">
        <v>34</v>
      </c>
      <c r="M325" s="101" t="s">
        <v>35</v>
      </c>
      <c r="N325" s="102" t="s">
        <v>36</v>
      </c>
      <c r="O325" s="103" t="s">
        <v>37</v>
      </c>
    </row>
    <row r="326" spans="1:15" x14ac:dyDescent="0.25">
      <c r="A326" s="30" t="str">
        <f t="shared" si="20"/>
        <v>S15 - 2024</v>
      </c>
      <c r="B326" s="22"/>
      <c r="C326" s="128" t="s">
        <v>7</v>
      </c>
      <c r="D326" s="122">
        <f>SUMIFS(Quotidien!G:G,Quotidien!$B:$B,$A326,Quotidien!$F:$F,$C326)</f>
        <v>0</v>
      </c>
      <c r="E326" s="123">
        <f>SUMIFS(Quotidien!I:I,Quotidien!$B:$B,$A326,Quotidien!$F:$F,$C326)</f>
        <v>0</v>
      </c>
      <c r="F326" s="124">
        <f>SUMIFS(Quotidien!K:K,Quotidien!$B:$B,$A326,Quotidien!$F:$F,$C326)</f>
        <v>0</v>
      </c>
      <c r="I326" s="93" t="s">
        <v>0</v>
      </c>
      <c r="J326" s="68" t="e">
        <f>D338</f>
        <v>#DIV/0!</v>
      </c>
      <c r="K326" s="69" t="e">
        <f>D339</f>
        <v>#DIV/0!</v>
      </c>
      <c r="L326" s="94"/>
      <c r="M326" s="104"/>
      <c r="N326" s="66"/>
      <c r="O326" s="105"/>
    </row>
    <row r="327" spans="1:15" x14ac:dyDescent="0.25">
      <c r="A327" s="30" t="str">
        <f t="shared" si="20"/>
        <v>S15 - 2024</v>
      </c>
      <c r="B327" s="23"/>
      <c r="C327" s="129" t="s">
        <v>8</v>
      </c>
      <c r="D327" s="125">
        <f>SUMIFS(Quotidien!G:G,Quotidien!$B:$B,$A327,Quotidien!$F:$F,$C327)</f>
        <v>0</v>
      </c>
      <c r="E327" s="126">
        <f>SUMIFS(Quotidien!I:I,Quotidien!$B:$B,$A327,Quotidien!$F:$F,$C327)</f>
        <v>0</v>
      </c>
      <c r="F327" s="127">
        <f>SUMIFS(Quotidien!K:K,Quotidien!$B:$B,$A327,Quotidien!$F:$F,$C327)</f>
        <v>0</v>
      </c>
      <c r="I327" s="95" t="s">
        <v>12</v>
      </c>
      <c r="J327" s="70" t="e">
        <f>E338</f>
        <v>#DIV/0!</v>
      </c>
      <c r="K327" s="71" t="e">
        <f>E339</f>
        <v>#DIV/0!</v>
      </c>
      <c r="L327" s="96"/>
      <c r="M327" s="106"/>
      <c r="N327" s="67"/>
      <c r="O327" s="107"/>
    </row>
    <row r="328" spans="1:15" x14ac:dyDescent="0.25">
      <c r="A328" s="30" t="str">
        <f t="shared" si="20"/>
        <v>S15 - 2024</v>
      </c>
      <c r="B328" s="20"/>
      <c r="C328" s="21" t="s">
        <v>4</v>
      </c>
      <c r="D328" s="59">
        <f>SUMIFS(Quotidien!G:G,Quotidien!$B:$B,$A328,Quotidien!$F:$F,$C328)</f>
        <v>0</v>
      </c>
      <c r="E328" s="60">
        <f>SUMIFS(Quotidien!I:I,Quotidien!$B:$B,$A328,Quotidien!$F:$F,$C328)</f>
        <v>0</v>
      </c>
      <c r="F328" s="61">
        <f>SUMIFS(Quotidien!K:K,Quotidien!$B:$B,$A328,Quotidien!$F:$F,$C328)</f>
        <v>0</v>
      </c>
      <c r="I328" s="93" t="s">
        <v>13</v>
      </c>
      <c r="J328" s="68" t="e">
        <f>F338</f>
        <v>#DIV/0!</v>
      </c>
      <c r="K328" s="69" t="e">
        <f>F339</f>
        <v>#DIV/0!</v>
      </c>
      <c r="L328" s="94"/>
      <c r="M328" s="104"/>
      <c r="N328" s="66"/>
      <c r="O328" s="105"/>
    </row>
    <row r="329" spans="1:15" x14ac:dyDescent="0.25">
      <c r="A329" s="30" t="str">
        <f t="shared" si="20"/>
        <v>S15 - 2024</v>
      </c>
      <c r="B329" s="7"/>
      <c r="C329" s="8" t="s">
        <v>5</v>
      </c>
      <c r="D329" s="31">
        <f>SUMIFS(Quotidien!G:G,Quotidien!$B:$B,$A329,Quotidien!$F:$F,$C329)</f>
        <v>0</v>
      </c>
      <c r="E329" s="32">
        <f>SUMIFS(Quotidien!I:I,Quotidien!$B:$B,$A329,Quotidien!$F:$F,$C329)</f>
        <v>0</v>
      </c>
      <c r="F329" s="33">
        <f>SUMIFS(Quotidien!K:K,Quotidien!$B:$B,$A329,Quotidien!$F:$F,$C329)</f>
        <v>0</v>
      </c>
      <c r="I329" s="97" t="s">
        <v>38</v>
      </c>
      <c r="J329" s="98" t="e">
        <f>D345</f>
        <v>#DIV/0!</v>
      </c>
      <c r="K329" s="99" t="e">
        <f>D346</f>
        <v>#DIV/0!</v>
      </c>
      <c r="L329" s="100"/>
      <c r="M329" s="108"/>
      <c r="N329" s="109"/>
      <c r="O329" s="110"/>
    </row>
    <row r="330" spans="1:15" x14ac:dyDescent="0.25">
      <c r="A330" s="30" t="str">
        <f t="shared" si="20"/>
        <v>S15 - 2024</v>
      </c>
      <c r="B330" s="7"/>
      <c r="C330" s="8" t="s">
        <v>6</v>
      </c>
      <c r="D330" s="31">
        <f>SUMIFS(Quotidien!G:G,Quotidien!$B:$B,$A330,Quotidien!$F:$F,$C330)</f>
        <v>0</v>
      </c>
      <c r="E330" s="32">
        <f>SUMIFS(Quotidien!I:I,Quotidien!$B:$B,$A330,Quotidien!$F:$F,$C330)</f>
        <v>0</v>
      </c>
      <c r="F330" s="33">
        <f>SUMIFS(Quotidien!K:K,Quotidien!$B:$B,$A330,Quotidien!$F:$F,$C330)</f>
        <v>0</v>
      </c>
    </row>
    <row r="331" spans="1:15" x14ac:dyDescent="0.25">
      <c r="A331" s="30" t="str">
        <f t="shared" si="20"/>
        <v>S15 - 2024</v>
      </c>
      <c r="B331" s="7"/>
      <c r="C331" s="8" t="s">
        <v>1</v>
      </c>
      <c r="D331" s="31">
        <f>SUMIFS(Quotidien!G:G,Quotidien!$B:$B,$A331,Quotidien!$F:$F,$C331)</f>
        <v>0</v>
      </c>
      <c r="E331" s="32">
        <f>SUMIFS(Quotidien!I:I,Quotidien!$B:$B,$A331,Quotidien!$F:$F,$C331)</f>
        <v>0</v>
      </c>
      <c r="F331" s="33">
        <f>SUMIFS(Quotidien!K:K,Quotidien!$B:$B,$A331,Quotidien!$F:$F,$C331)</f>
        <v>0</v>
      </c>
    </row>
    <row r="332" spans="1:15" x14ac:dyDescent="0.25">
      <c r="A332" s="45" t="str">
        <f t="shared" si="20"/>
        <v>S15 - 2024</v>
      </c>
      <c r="B332" s="17"/>
      <c r="C332" s="19" t="s">
        <v>14</v>
      </c>
      <c r="D332" s="111">
        <f>SUMIFS(Quotidien!G:G,Quotidien!$B:$B,$A332,Quotidien!$F:$F,$C332)</f>
        <v>0</v>
      </c>
      <c r="E332" s="112">
        <f>SUMIFS(Quotidien!I:I,Quotidien!$B:$B,$A332,Quotidien!$F:$F,$C332)</f>
        <v>0</v>
      </c>
      <c r="F332" s="113">
        <f>SUMIFS(Quotidien!K:K,Quotidien!$B:$B,$A332,Quotidien!$F:$F,$C332)</f>
        <v>0</v>
      </c>
    </row>
    <row r="333" spans="1:15" x14ac:dyDescent="0.25">
      <c r="A333" s="49" t="str">
        <f t="shared" si="20"/>
        <v>S15 - 2024</v>
      </c>
      <c r="B333" s="5"/>
      <c r="C333" s="50" t="s">
        <v>16</v>
      </c>
      <c r="D333" s="51" t="e">
        <f>D326/(D332-D330-D329)</f>
        <v>#DIV/0!</v>
      </c>
      <c r="E333" s="52" t="e">
        <f>E326/(E332-E330-E329)</f>
        <v>#DIV/0!</v>
      </c>
      <c r="F333" s="53" t="e">
        <f>F326/(F332-F330-F329)</f>
        <v>#DIV/0!</v>
      </c>
    </row>
    <row r="334" spans="1:15" x14ac:dyDescent="0.25">
      <c r="A334" s="34" t="str">
        <f t="shared" si="20"/>
        <v>S15 - 2024</v>
      </c>
      <c r="B334" s="7"/>
      <c r="C334" s="35" t="s">
        <v>17</v>
      </c>
      <c r="D334" s="36" t="e">
        <f>D327/(D332-D330-D329)</f>
        <v>#DIV/0!</v>
      </c>
      <c r="E334" s="37" t="e">
        <f>E327/(E332-E330-E329)</f>
        <v>#DIV/0!</v>
      </c>
      <c r="F334" s="38" t="e">
        <f>F327/(F332-F330-F329)</f>
        <v>#DIV/0!</v>
      </c>
    </row>
    <row r="335" spans="1:15" x14ac:dyDescent="0.25">
      <c r="A335" s="34" t="str">
        <f t="shared" si="20"/>
        <v>S15 - 2024</v>
      </c>
      <c r="B335" s="7"/>
      <c r="C335" s="35" t="s">
        <v>15</v>
      </c>
      <c r="D335" s="36" t="e">
        <f>D333+D334</f>
        <v>#DIV/0!</v>
      </c>
      <c r="E335" s="37" t="e">
        <f>E333+E334</f>
        <v>#DIV/0!</v>
      </c>
      <c r="F335" s="38" t="e">
        <f>F333+F334</f>
        <v>#DIV/0!</v>
      </c>
    </row>
    <row r="336" spans="1:15" x14ac:dyDescent="0.25">
      <c r="A336" s="34" t="str">
        <f t="shared" si="20"/>
        <v>S15 - 2024</v>
      </c>
      <c r="B336" s="7"/>
      <c r="C336" s="35" t="s">
        <v>18</v>
      </c>
      <c r="D336" s="36" t="e">
        <f>D329/D332</f>
        <v>#DIV/0!</v>
      </c>
      <c r="E336" s="37" t="e">
        <f>E329/E332</f>
        <v>#DIV/0!</v>
      </c>
      <c r="F336" s="38" t="e">
        <f>F329/F332</f>
        <v>#DIV/0!</v>
      </c>
    </row>
    <row r="337" spans="1:15" x14ac:dyDescent="0.25">
      <c r="A337" s="34" t="str">
        <f t="shared" si="20"/>
        <v>S15 - 2024</v>
      </c>
      <c r="B337" s="7"/>
      <c r="C337" s="35" t="s">
        <v>27</v>
      </c>
      <c r="D337" s="36" t="e">
        <f>D330/D332</f>
        <v>#DIV/0!</v>
      </c>
      <c r="E337" s="37" t="e">
        <f>E330/E332</f>
        <v>#DIV/0!</v>
      </c>
      <c r="F337" s="38" t="e">
        <f>F330/F332</f>
        <v>#DIV/0!</v>
      </c>
    </row>
    <row r="338" spans="1:15" x14ac:dyDescent="0.25">
      <c r="A338" s="34" t="str">
        <f t="shared" si="20"/>
        <v>S15 - 2024</v>
      </c>
      <c r="B338" s="7"/>
      <c r="C338" s="35" t="s">
        <v>19</v>
      </c>
      <c r="D338" s="36" t="e">
        <f>1-D335</f>
        <v>#DIV/0!</v>
      </c>
      <c r="E338" s="37" t="e">
        <f t="shared" ref="E338:F338" si="23">1-E335</f>
        <v>#DIV/0!</v>
      </c>
      <c r="F338" s="38" t="e">
        <f t="shared" si="23"/>
        <v>#DIV/0!</v>
      </c>
    </row>
    <row r="339" spans="1:15" x14ac:dyDescent="0.25">
      <c r="A339" s="54" t="str">
        <f t="shared" si="20"/>
        <v>S15 - 2024</v>
      </c>
      <c r="B339" s="10"/>
      <c r="C339" s="55" t="s">
        <v>20</v>
      </c>
      <c r="D339" s="56" t="e">
        <f>IF(D338&lt;'Calcul CRI'!$B$2,0,IF(AND(D338&gt;='Calcul CRI'!$A$3,D338&lt;'Calcul CRI'!$B$3),(D338-'Calcul CRI'!$A$3)*100/('Calcul CRI'!$F$3-'Calcul CRI'!$E$3)*('Calcul CRI'!$D$3-'Calcul CRI'!$C$3)+'Calcul CRI'!$C$3,IF(AND(D338&gt;='Calcul CRI'!$A$4,D338&lt;'Calcul CRI'!$B$4),(D338-'Calcul CRI'!$A$4)*100/('Calcul CRI'!$F$4-'Calcul CRI'!$E$4)*('Calcul CRI'!$D$4-'Calcul CRI'!$C$4)+'Calcul CRI'!$C$4,IF(AND(D338&gt;='Calcul CRI'!$A$5,D338&lt;'Calcul CRI'!$B$5),(D338-'Calcul CRI'!$A$5)*100/('Calcul CRI'!$F$5-'Calcul CRI'!$E$5)*('Calcul CRI'!$D$5-'Calcul CRI'!$C$5)+'Calcul CRI'!$C$5,IF(AND(D338&gt;='Calcul CRI'!$A$6,D338&lt;'Calcul CRI'!$B$6),(D338-'Calcul CRI'!$A$6)*100/('Calcul CRI'!$F$6-'Calcul CRI'!$E$6)*('Calcul CRI'!$D$6-'Calcul CRI'!$C$6)+'Calcul CRI'!$C$6,IF(AND(D338&gt;='Calcul CRI'!$A$7,D338&lt;'Calcul CRI'!$B$7),(D338-'Calcul CRI'!$A$7)*100/('Calcul CRI'!$F$7-'Calcul CRI'!$E$7)*('Calcul CRI'!$D$7-'Calcul CRI'!$C$7)+'Calcul CRI'!$C$7,25))))))</f>
        <v>#DIV/0!</v>
      </c>
      <c r="E339" s="57" t="e">
        <f>IF(E338&lt;'Calcul CRI'!$B$2,0,IF(AND(E338&gt;='Calcul CRI'!$A$3,E338&lt;'Calcul CRI'!$B$3),(E338-'Calcul CRI'!$A$3)*100/('Calcul CRI'!$F$3-'Calcul CRI'!$E$3)*('Calcul CRI'!$D$3-'Calcul CRI'!$C$3)+'Calcul CRI'!$C$3,IF(AND(E338&gt;='Calcul CRI'!$A$4,E338&lt;'Calcul CRI'!$B$4),(E338-'Calcul CRI'!$A$4)*100/('Calcul CRI'!$F$4-'Calcul CRI'!$E$4)*('Calcul CRI'!$D$4-'Calcul CRI'!$C$4)+'Calcul CRI'!$C$4,IF(AND(E338&gt;='Calcul CRI'!$A$5,E338&lt;'Calcul CRI'!$B$5),(E338-'Calcul CRI'!$A$5)*100/('Calcul CRI'!$F$5-'Calcul CRI'!$E$5)*('Calcul CRI'!$D$5-'Calcul CRI'!$C$5)+'Calcul CRI'!$C$5,IF(AND(E338&gt;='Calcul CRI'!$A$6,E338&lt;'Calcul CRI'!$B$6),(E338-'Calcul CRI'!$A$6)*100/('Calcul CRI'!$F$6-'Calcul CRI'!$E$6)*('Calcul CRI'!$D$6-'Calcul CRI'!$C$6)+'Calcul CRI'!$C$6,IF(AND(E338&gt;='Calcul CRI'!$A$7,E338&lt;'Calcul CRI'!$B$7),(E338-'Calcul CRI'!$A$7)*100/('Calcul CRI'!$F$7-'Calcul CRI'!$E$7)*('Calcul CRI'!$D$7-'Calcul CRI'!$C$7)+'Calcul CRI'!$C$7,25))))))</f>
        <v>#DIV/0!</v>
      </c>
      <c r="F339" s="58" t="e">
        <f>IF(F338&lt;'Calcul CRI'!$B$2,0,IF(AND(F338&gt;='Calcul CRI'!$A$3,F338&lt;'Calcul CRI'!$B$3),(F338-'Calcul CRI'!$A$3)*100/('Calcul CRI'!$F$3-'Calcul CRI'!$E$3)*('Calcul CRI'!$D$3-'Calcul CRI'!$C$3)+'Calcul CRI'!$C$3,IF(AND(F338&gt;='Calcul CRI'!$A$4,F338&lt;'Calcul CRI'!$B$4),(F338-'Calcul CRI'!$A$4)*100/('Calcul CRI'!$F$4-'Calcul CRI'!$E$4)*('Calcul CRI'!$D$4-'Calcul CRI'!$C$4)+'Calcul CRI'!$C$4,IF(AND(F338&gt;='Calcul CRI'!$A$5,F338&lt;'Calcul CRI'!$B$5),(F338-'Calcul CRI'!$A$5)*100/('Calcul CRI'!$F$5-'Calcul CRI'!$E$5)*('Calcul CRI'!$D$5-'Calcul CRI'!$C$5)+'Calcul CRI'!$C$5,IF(AND(F338&gt;='Calcul CRI'!$A$6,F338&lt;'Calcul CRI'!$B$6),(F338-'Calcul CRI'!$A$6)*100/('Calcul CRI'!$F$6-'Calcul CRI'!$E$6)*('Calcul CRI'!$D$6-'Calcul CRI'!$C$6)+'Calcul CRI'!$C$6,IF(AND(F338&gt;='Calcul CRI'!$A$7,F338&lt;'Calcul CRI'!$B$7),(F338-'Calcul CRI'!$A$7)*100/('Calcul CRI'!$F$7-'Calcul CRI'!$E$7)*('Calcul CRI'!$D$7-'Calcul CRI'!$C$7)+'Calcul CRI'!$C$7,25))))))</f>
        <v>#DIV/0!</v>
      </c>
    </row>
    <row r="340" spans="1:15" x14ac:dyDescent="0.25">
      <c r="A340" s="39" t="str">
        <f t="shared" si="20"/>
        <v>S15 - 2024</v>
      </c>
      <c r="B340" s="20"/>
      <c r="C340" s="115" t="s">
        <v>22</v>
      </c>
      <c r="D340" s="173" t="e">
        <f>(D326+E326+F326)/((D332-D330-D329)+(E332-E330-E329)+(F332-F330-F329))</f>
        <v>#DIV/0!</v>
      </c>
      <c r="E340" s="173"/>
      <c r="F340" s="174"/>
    </row>
    <row r="341" spans="1:15" x14ac:dyDescent="0.25">
      <c r="A341" s="40" t="str">
        <f t="shared" si="20"/>
        <v>S15 - 2024</v>
      </c>
      <c r="B341" s="7"/>
      <c r="C341" s="116" t="s">
        <v>23</v>
      </c>
      <c r="D341" s="177" t="e">
        <f>(D327+E327+F327)/((D332-D330-D329)+(E332-E330-E329)+(F332-F330-F329))</f>
        <v>#DIV/0!</v>
      </c>
      <c r="E341" s="177"/>
      <c r="F341" s="178"/>
    </row>
    <row r="342" spans="1:15" x14ac:dyDescent="0.25">
      <c r="A342" s="40" t="str">
        <f t="shared" si="20"/>
        <v>S15 - 2024</v>
      </c>
      <c r="B342" s="7"/>
      <c r="C342" s="116" t="s">
        <v>21</v>
      </c>
      <c r="D342" s="177" t="e">
        <f>D340+D341</f>
        <v>#DIV/0!</v>
      </c>
      <c r="E342" s="177"/>
      <c r="F342" s="178"/>
    </row>
    <row r="343" spans="1:15" x14ac:dyDescent="0.25">
      <c r="A343" s="40" t="str">
        <f t="shared" ref="A343:A346" si="24">A342</f>
        <v>S15 - 2024</v>
      </c>
      <c r="B343" s="7"/>
      <c r="C343" s="114" t="s">
        <v>24</v>
      </c>
      <c r="D343" s="179" t="e">
        <f>(D329+E329+F329)/(D332+E332+F332)</f>
        <v>#DIV/0!</v>
      </c>
      <c r="E343" s="179"/>
      <c r="F343" s="180"/>
    </row>
    <row r="344" spans="1:15" x14ac:dyDescent="0.25">
      <c r="A344" s="40" t="str">
        <f t="shared" si="24"/>
        <v>S15 - 2024</v>
      </c>
      <c r="B344" s="7"/>
      <c r="C344" s="117" t="s">
        <v>28</v>
      </c>
      <c r="D344" s="181" t="e">
        <f>(D330+E330+F330)/(D332+E332+F332)</f>
        <v>#DIV/0!</v>
      </c>
      <c r="E344" s="181"/>
      <c r="F344" s="182"/>
      <c r="G344" s="3"/>
    </row>
    <row r="345" spans="1:15" x14ac:dyDescent="0.25">
      <c r="A345" s="40" t="str">
        <f t="shared" si="24"/>
        <v>S15 - 2024</v>
      </c>
      <c r="B345" s="7"/>
      <c r="C345" s="41" t="s">
        <v>25</v>
      </c>
      <c r="D345" s="183" t="e">
        <f>1-(D335+E335+F335)/3</f>
        <v>#DIV/0!</v>
      </c>
      <c r="E345" s="183"/>
      <c r="F345" s="184"/>
    </row>
    <row r="346" spans="1:15" ht="15.75" thickBot="1" x14ac:dyDescent="0.3">
      <c r="A346" s="42" t="str">
        <f t="shared" si="24"/>
        <v>S15 - 2024</v>
      </c>
      <c r="B346" s="43"/>
      <c r="C346" s="44" t="s">
        <v>26</v>
      </c>
      <c r="D346" s="175" t="e">
        <f>IF(D345&lt;'Calcul CRI'!$B$2,0,IF(AND(D345&gt;='Calcul CRI'!$A$3,D345&lt;'Calcul CRI'!$B$3),(D345-'Calcul CRI'!$A$3)*100/('Calcul CRI'!$F$3-'Calcul CRI'!$E$3)*('Calcul CRI'!$D$3-'Calcul CRI'!$C$3)+'Calcul CRI'!$C$3,IF(AND(D345&gt;='Calcul CRI'!$A$4,D345&lt;'Calcul CRI'!$B$4),(D345-'Calcul CRI'!$A$4)*100/('Calcul CRI'!$F$4-'Calcul CRI'!$E$4)*('Calcul CRI'!$D$4-'Calcul CRI'!$C$4)+'Calcul CRI'!$C$4,IF(AND(D345&gt;='Calcul CRI'!$A$5,D345&lt;'Calcul CRI'!$B$5),(D345-'Calcul CRI'!$A$5)*100/('Calcul CRI'!$F$5-'Calcul CRI'!$E$5)*('Calcul CRI'!$D$5-'Calcul CRI'!$C$5)+'Calcul CRI'!$C$5,IF(AND(D345&gt;='Calcul CRI'!$A$6,D345&lt;'Calcul CRI'!$B$6),(D345-'Calcul CRI'!$A$6)*100/('Calcul CRI'!$F$6-'Calcul CRI'!$E$6)*('Calcul CRI'!$D$6-'Calcul CRI'!$C$6)+'Calcul CRI'!$C$6,IF(AND(D345&gt;='Calcul CRI'!$A$7,D345&lt;'Calcul CRI'!$B$7),(D345-'Calcul CRI'!$A$7)*100/('Calcul CRI'!$F$7-'Calcul CRI'!$E$7)*('Calcul CRI'!$D$7-'Calcul CRI'!$C$7)+'Calcul CRI'!$C$7,25))))))</f>
        <v>#DIV/0!</v>
      </c>
      <c r="E346" s="175"/>
      <c r="F346" s="176"/>
    </row>
    <row r="347" spans="1:15" ht="15.75" x14ac:dyDescent="0.25">
      <c r="A347" s="24" t="str">
        <f>"S"&amp;WEEKNUM(B347+6,13)&amp;" - "&amp;YEAR(B347+6)</f>
        <v>S16 - 2024</v>
      </c>
      <c r="B347" s="25">
        <f>B324+7</f>
        <v>45392</v>
      </c>
      <c r="C347" s="26" t="s">
        <v>2</v>
      </c>
      <c r="D347" s="27">
        <f>SUMIFS(Quotidien!G:G,Quotidien!$B:$B,$A347,Quotidien!$F:$F,$C347)</f>
        <v>0</v>
      </c>
      <c r="E347" s="28">
        <f>SUMIFS(Quotidien!I:I,Quotidien!$B:$B,$A347,Quotidien!$F:$F,$C347)</f>
        <v>0</v>
      </c>
      <c r="F347" s="29">
        <f>SUMIFS(Quotidien!K:K,Quotidien!$B:$B,$A347,Quotidien!$F:$F,$C347)</f>
        <v>0</v>
      </c>
      <c r="G347" t="str">
        <f>"Du "&amp;DAY($B347)&amp;"/"&amp;MONTH($B347)&amp;" Au "&amp;DAY($B347+6)&amp;"/"&amp;MONTH($B347+6)&amp;" Inclus"</f>
        <v>Du 10/4 Au 16/4 Inclus</v>
      </c>
      <c r="I347" s="170" t="str">
        <f>"Résultats fiabilité CC "&amp;A347</f>
        <v>Résultats fiabilité CC S16 - 2024</v>
      </c>
      <c r="J347" s="171"/>
      <c r="K347" s="171"/>
      <c r="L347" s="171"/>
      <c r="M347" s="171"/>
      <c r="N347" s="171"/>
      <c r="O347" s="172"/>
    </row>
    <row r="348" spans="1:15" x14ac:dyDescent="0.25">
      <c r="A348" s="30" t="str">
        <f t="shared" ref="A348:A411" si="25">A347</f>
        <v>S16 - 2024</v>
      </c>
      <c r="B348" s="18"/>
      <c r="C348" s="19" t="s">
        <v>3</v>
      </c>
      <c r="D348" s="46">
        <f>SUMIFS(Quotidien!G:G,Quotidien!$B:$B,$A348,Quotidien!$F:$F,$C348)</f>
        <v>0</v>
      </c>
      <c r="E348" s="47">
        <f>SUMIFS(Quotidien!I:I,Quotidien!$B:$B,$A348,Quotidien!$F:$F,$C348)</f>
        <v>0</v>
      </c>
      <c r="F348" s="48">
        <f>SUMIFS(Quotidien!K:K,Quotidien!$B:$B,$A348,Quotidien!$F:$F,$C348)</f>
        <v>0</v>
      </c>
      <c r="I348" s="90" t="s">
        <v>31</v>
      </c>
      <c r="J348" s="91" t="s">
        <v>32</v>
      </c>
      <c r="K348" s="91" t="s">
        <v>33</v>
      </c>
      <c r="L348" s="92" t="s">
        <v>34</v>
      </c>
      <c r="M348" s="101" t="s">
        <v>35</v>
      </c>
      <c r="N348" s="102" t="s">
        <v>36</v>
      </c>
      <c r="O348" s="103" t="s">
        <v>37</v>
      </c>
    </row>
    <row r="349" spans="1:15" x14ac:dyDescent="0.25">
      <c r="A349" s="30" t="str">
        <f t="shared" si="25"/>
        <v>S16 - 2024</v>
      </c>
      <c r="B349" s="22"/>
      <c r="C349" s="128" t="s">
        <v>7</v>
      </c>
      <c r="D349" s="122">
        <f>SUMIFS(Quotidien!G:G,Quotidien!$B:$B,$A349,Quotidien!$F:$F,$C349)</f>
        <v>0</v>
      </c>
      <c r="E349" s="123">
        <f>SUMIFS(Quotidien!I:I,Quotidien!$B:$B,$A349,Quotidien!$F:$F,$C349)</f>
        <v>0</v>
      </c>
      <c r="F349" s="124">
        <f>SUMIFS(Quotidien!K:K,Quotidien!$B:$B,$A349,Quotidien!$F:$F,$C349)</f>
        <v>0</v>
      </c>
      <c r="I349" s="93" t="s">
        <v>0</v>
      </c>
      <c r="J349" s="68" t="e">
        <f>D361</f>
        <v>#DIV/0!</v>
      </c>
      <c r="K349" s="69" t="e">
        <f>D362</f>
        <v>#DIV/0!</v>
      </c>
      <c r="L349" s="94"/>
      <c r="M349" s="104"/>
      <c r="N349" s="66"/>
      <c r="O349" s="105"/>
    </row>
    <row r="350" spans="1:15" x14ac:dyDescent="0.25">
      <c r="A350" s="30" t="str">
        <f t="shared" si="25"/>
        <v>S16 - 2024</v>
      </c>
      <c r="B350" s="23"/>
      <c r="C350" s="129" t="s">
        <v>8</v>
      </c>
      <c r="D350" s="125">
        <f>SUMIFS(Quotidien!G:G,Quotidien!$B:$B,$A350,Quotidien!$F:$F,$C350)</f>
        <v>0</v>
      </c>
      <c r="E350" s="126">
        <f>SUMIFS(Quotidien!I:I,Quotidien!$B:$B,$A350,Quotidien!$F:$F,$C350)</f>
        <v>0</v>
      </c>
      <c r="F350" s="127">
        <f>SUMIFS(Quotidien!K:K,Quotidien!$B:$B,$A350,Quotidien!$F:$F,$C350)</f>
        <v>0</v>
      </c>
      <c r="I350" s="95" t="s">
        <v>12</v>
      </c>
      <c r="J350" s="70" t="e">
        <f>E361</f>
        <v>#DIV/0!</v>
      </c>
      <c r="K350" s="71" t="e">
        <f>E362</f>
        <v>#DIV/0!</v>
      </c>
      <c r="L350" s="96"/>
      <c r="M350" s="106"/>
      <c r="N350" s="67"/>
      <c r="O350" s="107"/>
    </row>
    <row r="351" spans="1:15" x14ac:dyDescent="0.25">
      <c r="A351" s="30" t="str">
        <f t="shared" si="25"/>
        <v>S16 - 2024</v>
      </c>
      <c r="B351" s="20"/>
      <c r="C351" s="21" t="s">
        <v>4</v>
      </c>
      <c r="D351" s="59">
        <f>SUMIFS(Quotidien!G:G,Quotidien!$B:$B,$A351,Quotidien!$F:$F,$C351)</f>
        <v>0</v>
      </c>
      <c r="E351" s="60">
        <f>SUMIFS(Quotidien!I:I,Quotidien!$B:$B,$A351,Quotidien!$F:$F,$C351)</f>
        <v>0</v>
      </c>
      <c r="F351" s="61">
        <f>SUMIFS(Quotidien!K:K,Quotidien!$B:$B,$A351,Quotidien!$F:$F,$C351)</f>
        <v>0</v>
      </c>
      <c r="I351" s="93" t="s">
        <v>13</v>
      </c>
      <c r="J351" s="68" t="e">
        <f>F361</f>
        <v>#DIV/0!</v>
      </c>
      <c r="K351" s="69" t="e">
        <f>F362</f>
        <v>#DIV/0!</v>
      </c>
      <c r="L351" s="94"/>
      <c r="M351" s="104"/>
      <c r="N351" s="66"/>
      <c r="O351" s="105"/>
    </row>
    <row r="352" spans="1:15" x14ac:dyDescent="0.25">
      <c r="A352" s="30" t="str">
        <f t="shared" si="25"/>
        <v>S16 - 2024</v>
      </c>
      <c r="B352" s="7"/>
      <c r="C352" s="8" t="s">
        <v>5</v>
      </c>
      <c r="D352" s="31">
        <f>SUMIFS(Quotidien!G:G,Quotidien!$B:$B,$A352,Quotidien!$F:$F,$C352)</f>
        <v>0</v>
      </c>
      <c r="E352" s="32">
        <f>SUMIFS(Quotidien!I:I,Quotidien!$B:$B,$A352,Quotidien!$F:$F,$C352)</f>
        <v>0</v>
      </c>
      <c r="F352" s="33">
        <f>SUMIFS(Quotidien!K:K,Quotidien!$B:$B,$A352,Quotidien!$F:$F,$C352)</f>
        <v>0</v>
      </c>
      <c r="I352" s="97" t="s">
        <v>38</v>
      </c>
      <c r="J352" s="98" t="e">
        <f>D368</f>
        <v>#DIV/0!</v>
      </c>
      <c r="K352" s="99" t="e">
        <f>D369</f>
        <v>#DIV/0!</v>
      </c>
      <c r="L352" s="100"/>
      <c r="M352" s="108"/>
      <c r="N352" s="109"/>
      <c r="O352" s="110"/>
    </row>
    <row r="353" spans="1:7" x14ac:dyDescent="0.25">
      <c r="A353" s="30" t="str">
        <f t="shared" si="25"/>
        <v>S16 - 2024</v>
      </c>
      <c r="B353" s="7"/>
      <c r="C353" s="8" t="s">
        <v>6</v>
      </c>
      <c r="D353" s="31">
        <f>SUMIFS(Quotidien!G:G,Quotidien!$B:$B,$A353,Quotidien!$F:$F,$C353)</f>
        <v>0</v>
      </c>
      <c r="E353" s="32">
        <f>SUMIFS(Quotidien!I:I,Quotidien!$B:$B,$A353,Quotidien!$F:$F,$C353)</f>
        <v>0</v>
      </c>
      <c r="F353" s="33">
        <f>SUMIFS(Quotidien!K:K,Quotidien!$B:$B,$A353,Quotidien!$F:$F,$C353)</f>
        <v>0</v>
      </c>
    </row>
    <row r="354" spans="1:7" x14ac:dyDescent="0.25">
      <c r="A354" s="30" t="str">
        <f t="shared" si="25"/>
        <v>S16 - 2024</v>
      </c>
      <c r="B354" s="7"/>
      <c r="C354" s="8" t="s">
        <v>1</v>
      </c>
      <c r="D354" s="31">
        <f>SUMIFS(Quotidien!G:G,Quotidien!$B:$B,$A354,Quotidien!$F:$F,$C354)</f>
        <v>0</v>
      </c>
      <c r="E354" s="32">
        <f>SUMIFS(Quotidien!I:I,Quotidien!$B:$B,$A354,Quotidien!$F:$F,$C354)</f>
        <v>0</v>
      </c>
      <c r="F354" s="33">
        <f>SUMIFS(Quotidien!K:K,Quotidien!$B:$B,$A354,Quotidien!$F:$F,$C354)</f>
        <v>0</v>
      </c>
    </row>
    <row r="355" spans="1:7" x14ac:dyDescent="0.25">
      <c r="A355" s="45" t="str">
        <f t="shared" si="25"/>
        <v>S16 - 2024</v>
      </c>
      <c r="B355" s="17"/>
      <c r="C355" s="19" t="s">
        <v>14</v>
      </c>
      <c r="D355" s="111">
        <f>SUMIFS(Quotidien!G:G,Quotidien!$B:$B,$A355,Quotidien!$F:$F,$C355)</f>
        <v>0</v>
      </c>
      <c r="E355" s="112">
        <f>SUMIFS(Quotidien!I:I,Quotidien!$B:$B,$A355,Quotidien!$F:$F,$C355)</f>
        <v>0</v>
      </c>
      <c r="F355" s="113">
        <f>SUMIFS(Quotidien!K:K,Quotidien!$B:$B,$A355,Quotidien!$F:$F,$C355)</f>
        <v>0</v>
      </c>
    </row>
    <row r="356" spans="1:7" x14ac:dyDescent="0.25">
      <c r="A356" s="49" t="str">
        <f t="shared" si="25"/>
        <v>S16 - 2024</v>
      </c>
      <c r="B356" s="5"/>
      <c r="C356" s="50" t="s">
        <v>16</v>
      </c>
      <c r="D356" s="51" t="e">
        <f>D349/(D355-D353-D352)</f>
        <v>#DIV/0!</v>
      </c>
      <c r="E356" s="52" t="e">
        <f>E349/(E355-E353-E352)</f>
        <v>#DIV/0!</v>
      </c>
      <c r="F356" s="53" t="e">
        <f>F349/(F355-F353-F352)</f>
        <v>#DIV/0!</v>
      </c>
    </row>
    <row r="357" spans="1:7" x14ac:dyDescent="0.25">
      <c r="A357" s="34" t="str">
        <f t="shared" si="25"/>
        <v>S16 - 2024</v>
      </c>
      <c r="B357" s="7"/>
      <c r="C357" s="35" t="s">
        <v>17</v>
      </c>
      <c r="D357" s="36" t="e">
        <f>D350/(D355-D353-D352)</f>
        <v>#DIV/0!</v>
      </c>
      <c r="E357" s="37" t="e">
        <f>E350/(E355-E353-E352)</f>
        <v>#DIV/0!</v>
      </c>
      <c r="F357" s="38" t="e">
        <f>F350/(F355-F353-F352)</f>
        <v>#DIV/0!</v>
      </c>
    </row>
    <row r="358" spans="1:7" x14ac:dyDescent="0.25">
      <c r="A358" s="34" t="str">
        <f t="shared" si="25"/>
        <v>S16 - 2024</v>
      </c>
      <c r="B358" s="7"/>
      <c r="C358" s="35" t="s">
        <v>15</v>
      </c>
      <c r="D358" s="36" t="e">
        <f>D356+D357</f>
        <v>#DIV/0!</v>
      </c>
      <c r="E358" s="37" t="e">
        <f>E356+E357</f>
        <v>#DIV/0!</v>
      </c>
      <c r="F358" s="38" t="e">
        <f>F356+F357</f>
        <v>#DIV/0!</v>
      </c>
    </row>
    <row r="359" spans="1:7" x14ac:dyDescent="0.25">
      <c r="A359" s="34" t="str">
        <f t="shared" si="25"/>
        <v>S16 - 2024</v>
      </c>
      <c r="B359" s="7"/>
      <c r="C359" s="35" t="s">
        <v>18</v>
      </c>
      <c r="D359" s="36" t="e">
        <f>D352/D355</f>
        <v>#DIV/0!</v>
      </c>
      <c r="E359" s="37" t="e">
        <f>E352/E355</f>
        <v>#DIV/0!</v>
      </c>
      <c r="F359" s="38" t="e">
        <f>F352/F355</f>
        <v>#DIV/0!</v>
      </c>
    </row>
    <row r="360" spans="1:7" x14ac:dyDescent="0.25">
      <c r="A360" s="34" t="str">
        <f t="shared" si="25"/>
        <v>S16 - 2024</v>
      </c>
      <c r="B360" s="7"/>
      <c r="C360" s="35" t="s">
        <v>27</v>
      </c>
      <c r="D360" s="36" t="e">
        <f>D353/D355</f>
        <v>#DIV/0!</v>
      </c>
      <c r="E360" s="37" t="e">
        <f>E353/E355</f>
        <v>#DIV/0!</v>
      </c>
      <c r="F360" s="38" t="e">
        <f>F353/F355</f>
        <v>#DIV/0!</v>
      </c>
    </row>
    <row r="361" spans="1:7" x14ac:dyDescent="0.25">
      <c r="A361" s="34" t="str">
        <f t="shared" si="25"/>
        <v>S16 - 2024</v>
      </c>
      <c r="B361" s="7"/>
      <c r="C361" s="35" t="s">
        <v>19</v>
      </c>
      <c r="D361" s="36" t="e">
        <f>1-D358</f>
        <v>#DIV/0!</v>
      </c>
      <c r="E361" s="37" t="e">
        <f t="shared" ref="E361:F361" si="26">1-E358</f>
        <v>#DIV/0!</v>
      </c>
      <c r="F361" s="38" t="e">
        <f t="shared" si="26"/>
        <v>#DIV/0!</v>
      </c>
    </row>
    <row r="362" spans="1:7" x14ac:dyDescent="0.25">
      <c r="A362" s="54" t="str">
        <f t="shared" si="25"/>
        <v>S16 - 2024</v>
      </c>
      <c r="B362" s="10"/>
      <c r="C362" s="55" t="s">
        <v>20</v>
      </c>
      <c r="D362" s="56" t="e">
        <f>IF(D361&lt;'Calcul CRI'!$B$2,0,IF(AND(D361&gt;='Calcul CRI'!$A$3,D361&lt;'Calcul CRI'!$B$3),(D361-'Calcul CRI'!$A$3)*100/('Calcul CRI'!$F$3-'Calcul CRI'!$E$3)*('Calcul CRI'!$D$3-'Calcul CRI'!$C$3)+'Calcul CRI'!$C$3,IF(AND(D361&gt;='Calcul CRI'!$A$4,D361&lt;'Calcul CRI'!$B$4),(D361-'Calcul CRI'!$A$4)*100/('Calcul CRI'!$F$4-'Calcul CRI'!$E$4)*('Calcul CRI'!$D$4-'Calcul CRI'!$C$4)+'Calcul CRI'!$C$4,IF(AND(D361&gt;='Calcul CRI'!$A$5,D361&lt;'Calcul CRI'!$B$5),(D361-'Calcul CRI'!$A$5)*100/('Calcul CRI'!$F$5-'Calcul CRI'!$E$5)*('Calcul CRI'!$D$5-'Calcul CRI'!$C$5)+'Calcul CRI'!$C$5,IF(AND(D361&gt;='Calcul CRI'!$A$6,D361&lt;'Calcul CRI'!$B$6),(D361-'Calcul CRI'!$A$6)*100/('Calcul CRI'!$F$6-'Calcul CRI'!$E$6)*('Calcul CRI'!$D$6-'Calcul CRI'!$C$6)+'Calcul CRI'!$C$6,IF(AND(D361&gt;='Calcul CRI'!$A$7,D361&lt;'Calcul CRI'!$B$7),(D361-'Calcul CRI'!$A$7)*100/('Calcul CRI'!$F$7-'Calcul CRI'!$E$7)*('Calcul CRI'!$D$7-'Calcul CRI'!$C$7)+'Calcul CRI'!$C$7,25))))))</f>
        <v>#DIV/0!</v>
      </c>
      <c r="E362" s="57" t="e">
        <f>IF(E361&lt;'Calcul CRI'!$B$2,0,IF(AND(E361&gt;='Calcul CRI'!$A$3,E361&lt;'Calcul CRI'!$B$3),(E361-'Calcul CRI'!$A$3)*100/('Calcul CRI'!$F$3-'Calcul CRI'!$E$3)*('Calcul CRI'!$D$3-'Calcul CRI'!$C$3)+'Calcul CRI'!$C$3,IF(AND(E361&gt;='Calcul CRI'!$A$4,E361&lt;'Calcul CRI'!$B$4),(E361-'Calcul CRI'!$A$4)*100/('Calcul CRI'!$F$4-'Calcul CRI'!$E$4)*('Calcul CRI'!$D$4-'Calcul CRI'!$C$4)+'Calcul CRI'!$C$4,IF(AND(E361&gt;='Calcul CRI'!$A$5,E361&lt;'Calcul CRI'!$B$5),(E361-'Calcul CRI'!$A$5)*100/('Calcul CRI'!$F$5-'Calcul CRI'!$E$5)*('Calcul CRI'!$D$5-'Calcul CRI'!$C$5)+'Calcul CRI'!$C$5,IF(AND(E361&gt;='Calcul CRI'!$A$6,E361&lt;'Calcul CRI'!$B$6),(E361-'Calcul CRI'!$A$6)*100/('Calcul CRI'!$F$6-'Calcul CRI'!$E$6)*('Calcul CRI'!$D$6-'Calcul CRI'!$C$6)+'Calcul CRI'!$C$6,IF(AND(E361&gt;='Calcul CRI'!$A$7,E361&lt;'Calcul CRI'!$B$7),(E361-'Calcul CRI'!$A$7)*100/('Calcul CRI'!$F$7-'Calcul CRI'!$E$7)*('Calcul CRI'!$D$7-'Calcul CRI'!$C$7)+'Calcul CRI'!$C$7,25))))))</f>
        <v>#DIV/0!</v>
      </c>
      <c r="F362" s="58" t="e">
        <f>IF(F361&lt;'Calcul CRI'!$B$2,0,IF(AND(F361&gt;='Calcul CRI'!$A$3,F361&lt;'Calcul CRI'!$B$3),(F361-'Calcul CRI'!$A$3)*100/('Calcul CRI'!$F$3-'Calcul CRI'!$E$3)*('Calcul CRI'!$D$3-'Calcul CRI'!$C$3)+'Calcul CRI'!$C$3,IF(AND(F361&gt;='Calcul CRI'!$A$4,F361&lt;'Calcul CRI'!$B$4),(F361-'Calcul CRI'!$A$4)*100/('Calcul CRI'!$F$4-'Calcul CRI'!$E$4)*('Calcul CRI'!$D$4-'Calcul CRI'!$C$4)+'Calcul CRI'!$C$4,IF(AND(F361&gt;='Calcul CRI'!$A$5,F361&lt;'Calcul CRI'!$B$5),(F361-'Calcul CRI'!$A$5)*100/('Calcul CRI'!$F$5-'Calcul CRI'!$E$5)*('Calcul CRI'!$D$5-'Calcul CRI'!$C$5)+'Calcul CRI'!$C$5,IF(AND(F361&gt;='Calcul CRI'!$A$6,F361&lt;'Calcul CRI'!$B$6),(F361-'Calcul CRI'!$A$6)*100/('Calcul CRI'!$F$6-'Calcul CRI'!$E$6)*('Calcul CRI'!$D$6-'Calcul CRI'!$C$6)+'Calcul CRI'!$C$6,IF(AND(F361&gt;='Calcul CRI'!$A$7,F361&lt;'Calcul CRI'!$B$7),(F361-'Calcul CRI'!$A$7)*100/('Calcul CRI'!$F$7-'Calcul CRI'!$E$7)*('Calcul CRI'!$D$7-'Calcul CRI'!$C$7)+'Calcul CRI'!$C$7,25))))))</f>
        <v>#DIV/0!</v>
      </c>
    </row>
    <row r="363" spans="1:7" x14ac:dyDescent="0.25">
      <c r="A363" s="39" t="str">
        <f t="shared" si="25"/>
        <v>S16 - 2024</v>
      </c>
      <c r="B363" s="20"/>
      <c r="C363" s="115" t="s">
        <v>22</v>
      </c>
      <c r="D363" s="173" t="e">
        <f>(D349+E349+F349)/((D355-D353-D352)+(E355-E353-E352)+(F355-F353-F352))</f>
        <v>#DIV/0!</v>
      </c>
      <c r="E363" s="173"/>
      <c r="F363" s="174"/>
    </row>
    <row r="364" spans="1:7" x14ac:dyDescent="0.25">
      <c r="A364" s="40" t="str">
        <f t="shared" si="25"/>
        <v>S16 - 2024</v>
      </c>
      <c r="B364" s="7"/>
      <c r="C364" s="116" t="s">
        <v>23</v>
      </c>
      <c r="D364" s="177" t="e">
        <f>(D350+E350+F350)/((D355-D353-D352)+(E355-E353-E352)+(F355-F353-F352))</f>
        <v>#DIV/0!</v>
      </c>
      <c r="E364" s="177"/>
      <c r="F364" s="178"/>
    </row>
    <row r="365" spans="1:7" x14ac:dyDescent="0.25">
      <c r="A365" s="40" t="str">
        <f t="shared" si="25"/>
        <v>S16 - 2024</v>
      </c>
      <c r="B365" s="7"/>
      <c r="C365" s="116" t="s">
        <v>21</v>
      </c>
      <c r="D365" s="177" t="e">
        <f>D363+D364</f>
        <v>#DIV/0!</v>
      </c>
      <c r="E365" s="177"/>
      <c r="F365" s="178"/>
    </row>
    <row r="366" spans="1:7" x14ac:dyDescent="0.25">
      <c r="A366" s="40" t="str">
        <f t="shared" si="25"/>
        <v>S16 - 2024</v>
      </c>
      <c r="B366" s="7"/>
      <c r="C366" s="114" t="s">
        <v>24</v>
      </c>
      <c r="D366" s="179" t="e">
        <f>(D352+E352+F352)/(D355+E355+F355)</f>
        <v>#DIV/0!</v>
      </c>
      <c r="E366" s="179"/>
      <c r="F366" s="180"/>
    </row>
    <row r="367" spans="1:7" x14ac:dyDescent="0.25">
      <c r="A367" s="40" t="str">
        <f t="shared" si="25"/>
        <v>S16 - 2024</v>
      </c>
      <c r="B367" s="7"/>
      <c r="C367" s="117" t="s">
        <v>28</v>
      </c>
      <c r="D367" s="181" t="e">
        <f>(D353+E353+F353)/(D355+E355+F355)</f>
        <v>#DIV/0!</v>
      </c>
      <c r="E367" s="181"/>
      <c r="F367" s="182"/>
      <c r="G367" s="3"/>
    </row>
    <row r="368" spans="1:7" x14ac:dyDescent="0.25">
      <c r="A368" s="40" t="str">
        <f t="shared" si="25"/>
        <v>S16 - 2024</v>
      </c>
      <c r="B368" s="7"/>
      <c r="C368" s="41" t="s">
        <v>25</v>
      </c>
      <c r="D368" s="183" t="e">
        <f>1-(D358+E358+F358)/3</f>
        <v>#DIV/0!</v>
      </c>
      <c r="E368" s="183"/>
      <c r="F368" s="184"/>
    </row>
    <row r="369" spans="1:15" ht="15.75" thickBot="1" x14ac:dyDescent="0.3">
      <c r="A369" s="42" t="str">
        <f t="shared" si="25"/>
        <v>S16 - 2024</v>
      </c>
      <c r="B369" s="43"/>
      <c r="C369" s="44" t="s">
        <v>26</v>
      </c>
      <c r="D369" s="175" t="e">
        <f>IF(D368&lt;'Calcul CRI'!$B$2,0,IF(AND(D368&gt;='Calcul CRI'!$A$3,D368&lt;'Calcul CRI'!$B$3),(D368-'Calcul CRI'!$A$3)*100/('Calcul CRI'!$F$3-'Calcul CRI'!$E$3)*('Calcul CRI'!$D$3-'Calcul CRI'!$C$3)+'Calcul CRI'!$C$3,IF(AND(D368&gt;='Calcul CRI'!$A$4,D368&lt;'Calcul CRI'!$B$4),(D368-'Calcul CRI'!$A$4)*100/('Calcul CRI'!$F$4-'Calcul CRI'!$E$4)*('Calcul CRI'!$D$4-'Calcul CRI'!$C$4)+'Calcul CRI'!$C$4,IF(AND(D368&gt;='Calcul CRI'!$A$5,D368&lt;'Calcul CRI'!$B$5),(D368-'Calcul CRI'!$A$5)*100/('Calcul CRI'!$F$5-'Calcul CRI'!$E$5)*('Calcul CRI'!$D$5-'Calcul CRI'!$C$5)+'Calcul CRI'!$C$5,IF(AND(D368&gt;='Calcul CRI'!$A$6,D368&lt;'Calcul CRI'!$B$6),(D368-'Calcul CRI'!$A$6)*100/('Calcul CRI'!$F$6-'Calcul CRI'!$E$6)*('Calcul CRI'!$D$6-'Calcul CRI'!$C$6)+'Calcul CRI'!$C$6,IF(AND(D368&gt;='Calcul CRI'!$A$7,D368&lt;'Calcul CRI'!$B$7),(D368-'Calcul CRI'!$A$7)*100/('Calcul CRI'!$F$7-'Calcul CRI'!$E$7)*('Calcul CRI'!$D$7-'Calcul CRI'!$C$7)+'Calcul CRI'!$C$7,25))))))</f>
        <v>#DIV/0!</v>
      </c>
      <c r="E369" s="175"/>
      <c r="F369" s="176"/>
    </row>
    <row r="370" spans="1:15" ht="15.75" x14ac:dyDescent="0.25">
      <c r="A370" s="24" t="str">
        <f>"S"&amp;WEEKNUM(B370+6,13)&amp;" - "&amp;YEAR(B370+6)</f>
        <v>S17 - 2024</v>
      </c>
      <c r="B370" s="25">
        <f>B347+7</f>
        <v>45399</v>
      </c>
      <c r="C370" s="26" t="s">
        <v>2</v>
      </c>
      <c r="D370" s="27">
        <f>SUMIFS(Quotidien!G:G,Quotidien!$B:$B,$A370,Quotidien!$F:$F,$C370)</f>
        <v>0</v>
      </c>
      <c r="E370" s="28">
        <f>SUMIFS(Quotidien!I:I,Quotidien!$B:$B,$A370,Quotidien!$F:$F,$C370)</f>
        <v>0</v>
      </c>
      <c r="F370" s="29">
        <f>SUMIFS(Quotidien!K:K,Quotidien!$B:$B,$A370,Quotidien!$F:$F,$C370)</f>
        <v>0</v>
      </c>
      <c r="G370" t="str">
        <f>"Du "&amp;DAY($B370)&amp;"/"&amp;MONTH($B370)&amp;" Au "&amp;DAY($B370+6)&amp;"/"&amp;MONTH($B370+6)&amp;" Inclus"</f>
        <v>Du 17/4 Au 23/4 Inclus</v>
      </c>
      <c r="I370" s="170" t="str">
        <f>"Résultats fiabilité CC "&amp;A370</f>
        <v>Résultats fiabilité CC S17 - 2024</v>
      </c>
      <c r="J370" s="171"/>
      <c r="K370" s="171"/>
      <c r="L370" s="171"/>
      <c r="M370" s="171"/>
      <c r="N370" s="171"/>
      <c r="O370" s="172"/>
    </row>
    <row r="371" spans="1:15" x14ac:dyDescent="0.25">
      <c r="A371" s="30" t="str">
        <f t="shared" si="25"/>
        <v>S17 - 2024</v>
      </c>
      <c r="B371" s="18"/>
      <c r="C371" s="19" t="s">
        <v>3</v>
      </c>
      <c r="D371" s="46">
        <f>SUMIFS(Quotidien!G:G,Quotidien!$B:$B,$A371,Quotidien!$F:$F,$C371)</f>
        <v>0</v>
      </c>
      <c r="E371" s="47">
        <f>SUMIFS(Quotidien!I:I,Quotidien!$B:$B,$A371,Quotidien!$F:$F,$C371)</f>
        <v>0</v>
      </c>
      <c r="F371" s="48">
        <f>SUMIFS(Quotidien!K:K,Quotidien!$B:$B,$A371,Quotidien!$F:$F,$C371)</f>
        <v>0</v>
      </c>
      <c r="I371" s="90" t="s">
        <v>31</v>
      </c>
      <c r="J371" s="91" t="s">
        <v>32</v>
      </c>
      <c r="K371" s="91" t="s">
        <v>33</v>
      </c>
      <c r="L371" s="92" t="s">
        <v>34</v>
      </c>
      <c r="M371" s="101" t="s">
        <v>35</v>
      </c>
      <c r="N371" s="102" t="s">
        <v>36</v>
      </c>
      <c r="O371" s="103" t="s">
        <v>37</v>
      </c>
    </row>
    <row r="372" spans="1:15" x14ac:dyDescent="0.25">
      <c r="A372" s="30" t="str">
        <f t="shared" si="25"/>
        <v>S17 - 2024</v>
      </c>
      <c r="B372" s="22"/>
      <c r="C372" s="128" t="s">
        <v>7</v>
      </c>
      <c r="D372" s="122">
        <f>SUMIFS(Quotidien!G:G,Quotidien!$B:$B,$A372,Quotidien!$F:$F,$C372)</f>
        <v>0</v>
      </c>
      <c r="E372" s="123">
        <f>SUMIFS(Quotidien!I:I,Quotidien!$B:$B,$A372,Quotidien!$F:$F,$C372)</f>
        <v>0</v>
      </c>
      <c r="F372" s="124">
        <f>SUMIFS(Quotidien!K:K,Quotidien!$B:$B,$A372,Quotidien!$F:$F,$C372)</f>
        <v>0</v>
      </c>
      <c r="I372" s="93" t="s">
        <v>0</v>
      </c>
      <c r="J372" s="68" t="e">
        <f>D384</f>
        <v>#DIV/0!</v>
      </c>
      <c r="K372" s="69" t="e">
        <f>D385</f>
        <v>#DIV/0!</v>
      </c>
      <c r="L372" s="94"/>
      <c r="M372" s="104"/>
      <c r="N372" s="66"/>
      <c r="O372" s="105"/>
    </row>
    <row r="373" spans="1:15" x14ac:dyDescent="0.25">
      <c r="A373" s="30" t="str">
        <f t="shared" si="25"/>
        <v>S17 - 2024</v>
      </c>
      <c r="B373" s="23"/>
      <c r="C373" s="129" t="s">
        <v>8</v>
      </c>
      <c r="D373" s="125">
        <f>SUMIFS(Quotidien!G:G,Quotidien!$B:$B,$A373,Quotidien!$F:$F,$C373)</f>
        <v>0</v>
      </c>
      <c r="E373" s="126">
        <f>SUMIFS(Quotidien!I:I,Quotidien!$B:$B,$A373,Quotidien!$F:$F,$C373)</f>
        <v>0</v>
      </c>
      <c r="F373" s="127">
        <f>SUMIFS(Quotidien!K:K,Quotidien!$B:$B,$A373,Quotidien!$F:$F,$C373)</f>
        <v>0</v>
      </c>
      <c r="I373" s="95" t="s">
        <v>12</v>
      </c>
      <c r="J373" s="70" t="e">
        <f>E384</f>
        <v>#DIV/0!</v>
      </c>
      <c r="K373" s="71" t="e">
        <f>E385</f>
        <v>#DIV/0!</v>
      </c>
      <c r="L373" s="96"/>
      <c r="M373" s="106"/>
      <c r="N373" s="67"/>
      <c r="O373" s="107"/>
    </row>
    <row r="374" spans="1:15" x14ac:dyDescent="0.25">
      <c r="A374" s="30" t="str">
        <f t="shared" si="25"/>
        <v>S17 - 2024</v>
      </c>
      <c r="B374" s="20"/>
      <c r="C374" s="21" t="s">
        <v>4</v>
      </c>
      <c r="D374" s="59">
        <f>SUMIFS(Quotidien!G:G,Quotidien!$B:$B,$A374,Quotidien!$F:$F,$C374)</f>
        <v>0</v>
      </c>
      <c r="E374" s="60">
        <f>SUMIFS(Quotidien!I:I,Quotidien!$B:$B,$A374,Quotidien!$F:$F,$C374)</f>
        <v>0</v>
      </c>
      <c r="F374" s="61">
        <f>SUMIFS(Quotidien!K:K,Quotidien!$B:$B,$A374,Quotidien!$F:$F,$C374)</f>
        <v>0</v>
      </c>
      <c r="I374" s="93" t="s">
        <v>13</v>
      </c>
      <c r="J374" s="68" t="e">
        <f>F384</f>
        <v>#DIV/0!</v>
      </c>
      <c r="K374" s="69" t="e">
        <f>F385</f>
        <v>#DIV/0!</v>
      </c>
      <c r="L374" s="94"/>
      <c r="M374" s="104"/>
      <c r="N374" s="66"/>
      <c r="O374" s="105"/>
    </row>
    <row r="375" spans="1:15" x14ac:dyDescent="0.25">
      <c r="A375" s="30" t="str">
        <f t="shared" si="25"/>
        <v>S17 - 2024</v>
      </c>
      <c r="B375" s="7"/>
      <c r="C375" s="8" t="s">
        <v>5</v>
      </c>
      <c r="D375" s="31">
        <f>SUMIFS(Quotidien!G:G,Quotidien!$B:$B,$A375,Quotidien!$F:$F,$C375)</f>
        <v>0</v>
      </c>
      <c r="E375" s="32">
        <f>SUMIFS(Quotidien!I:I,Quotidien!$B:$B,$A375,Quotidien!$F:$F,$C375)</f>
        <v>0</v>
      </c>
      <c r="F375" s="33">
        <f>SUMIFS(Quotidien!K:K,Quotidien!$B:$B,$A375,Quotidien!$F:$F,$C375)</f>
        <v>0</v>
      </c>
      <c r="I375" s="97" t="s">
        <v>38</v>
      </c>
      <c r="J375" s="98" t="e">
        <f>D391</f>
        <v>#DIV/0!</v>
      </c>
      <c r="K375" s="99" t="e">
        <f>D392</f>
        <v>#DIV/0!</v>
      </c>
      <c r="L375" s="100"/>
      <c r="M375" s="108"/>
      <c r="N375" s="109"/>
      <c r="O375" s="110"/>
    </row>
    <row r="376" spans="1:15" x14ac:dyDescent="0.25">
      <c r="A376" s="30" t="str">
        <f t="shared" si="25"/>
        <v>S17 - 2024</v>
      </c>
      <c r="B376" s="7"/>
      <c r="C376" s="8" t="s">
        <v>6</v>
      </c>
      <c r="D376" s="31">
        <f>SUMIFS(Quotidien!G:G,Quotidien!$B:$B,$A376,Quotidien!$F:$F,$C376)</f>
        <v>0</v>
      </c>
      <c r="E376" s="32">
        <f>SUMIFS(Quotidien!I:I,Quotidien!$B:$B,$A376,Quotidien!$F:$F,$C376)</f>
        <v>0</v>
      </c>
      <c r="F376" s="33">
        <f>SUMIFS(Quotidien!K:K,Quotidien!$B:$B,$A376,Quotidien!$F:$F,$C376)</f>
        <v>0</v>
      </c>
    </row>
    <row r="377" spans="1:15" x14ac:dyDescent="0.25">
      <c r="A377" s="30" t="str">
        <f t="shared" si="25"/>
        <v>S17 - 2024</v>
      </c>
      <c r="B377" s="7"/>
      <c r="C377" s="8" t="s">
        <v>1</v>
      </c>
      <c r="D377" s="31">
        <f>SUMIFS(Quotidien!G:G,Quotidien!$B:$B,$A377,Quotidien!$F:$F,$C377)</f>
        <v>0</v>
      </c>
      <c r="E377" s="32">
        <f>SUMIFS(Quotidien!I:I,Quotidien!$B:$B,$A377,Quotidien!$F:$F,$C377)</f>
        <v>0</v>
      </c>
      <c r="F377" s="33">
        <f>SUMIFS(Quotidien!K:K,Quotidien!$B:$B,$A377,Quotidien!$F:$F,$C377)</f>
        <v>0</v>
      </c>
    </row>
    <row r="378" spans="1:15" x14ac:dyDescent="0.25">
      <c r="A378" s="45" t="str">
        <f t="shared" si="25"/>
        <v>S17 - 2024</v>
      </c>
      <c r="B378" s="17"/>
      <c r="C378" s="19" t="s">
        <v>14</v>
      </c>
      <c r="D378" s="111">
        <f>SUMIFS(Quotidien!G:G,Quotidien!$B:$B,$A378,Quotidien!$F:$F,$C378)</f>
        <v>0</v>
      </c>
      <c r="E378" s="112">
        <f>SUMIFS(Quotidien!I:I,Quotidien!$B:$B,$A378,Quotidien!$F:$F,$C378)</f>
        <v>0</v>
      </c>
      <c r="F378" s="113">
        <f>SUMIFS(Quotidien!K:K,Quotidien!$B:$B,$A378,Quotidien!$F:$F,$C378)</f>
        <v>0</v>
      </c>
    </row>
    <row r="379" spans="1:15" x14ac:dyDescent="0.25">
      <c r="A379" s="49" t="str">
        <f t="shared" si="25"/>
        <v>S17 - 2024</v>
      </c>
      <c r="B379" s="5"/>
      <c r="C379" s="50" t="s">
        <v>16</v>
      </c>
      <c r="D379" s="51" t="e">
        <f>D372/(D378-D376-D375)</f>
        <v>#DIV/0!</v>
      </c>
      <c r="E379" s="52" t="e">
        <f>E372/(E378-E376-E375)</f>
        <v>#DIV/0!</v>
      </c>
      <c r="F379" s="53" t="e">
        <f>F372/(F378-F376-F375)</f>
        <v>#DIV/0!</v>
      </c>
    </row>
    <row r="380" spans="1:15" x14ac:dyDescent="0.25">
      <c r="A380" s="34" t="str">
        <f t="shared" si="25"/>
        <v>S17 - 2024</v>
      </c>
      <c r="B380" s="7"/>
      <c r="C380" s="35" t="s">
        <v>17</v>
      </c>
      <c r="D380" s="36" t="e">
        <f>D373/(D378-D376-D375)</f>
        <v>#DIV/0!</v>
      </c>
      <c r="E380" s="37" t="e">
        <f>E373/(E378-E376-E375)</f>
        <v>#DIV/0!</v>
      </c>
      <c r="F380" s="38" t="e">
        <f>F373/(F378-F376-F375)</f>
        <v>#DIV/0!</v>
      </c>
    </row>
    <row r="381" spans="1:15" x14ac:dyDescent="0.25">
      <c r="A381" s="34" t="str">
        <f t="shared" si="25"/>
        <v>S17 - 2024</v>
      </c>
      <c r="B381" s="7"/>
      <c r="C381" s="35" t="s">
        <v>15</v>
      </c>
      <c r="D381" s="36" t="e">
        <f>D379+D380</f>
        <v>#DIV/0!</v>
      </c>
      <c r="E381" s="37" t="e">
        <f>E379+E380</f>
        <v>#DIV/0!</v>
      </c>
      <c r="F381" s="38" t="e">
        <f>F379+F380</f>
        <v>#DIV/0!</v>
      </c>
    </row>
    <row r="382" spans="1:15" x14ac:dyDescent="0.25">
      <c r="A382" s="34" t="str">
        <f t="shared" si="25"/>
        <v>S17 - 2024</v>
      </c>
      <c r="B382" s="7"/>
      <c r="C382" s="35" t="s">
        <v>18</v>
      </c>
      <c r="D382" s="36" t="e">
        <f>D375/D378</f>
        <v>#DIV/0!</v>
      </c>
      <c r="E382" s="37" t="e">
        <f>E375/E378</f>
        <v>#DIV/0!</v>
      </c>
      <c r="F382" s="38" t="e">
        <f>F375/F378</f>
        <v>#DIV/0!</v>
      </c>
    </row>
    <row r="383" spans="1:15" x14ac:dyDescent="0.25">
      <c r="A383" s="34" t="str">
        <f t="shared" si="25"/>
        <v>S17 - 2024</v>
      </c>
      <c r="B383" s="7"/>
      <c r="C383" s="35" t="s">
        <v>27</v>
      </c>
      <c r="D383" s="36" t="e">
        <f>D376/D378</f>
        <v>#DIV/0!</v>
      </c>
      <c r="E383" s="37" t="e">
        <f>E376/E378</f>
        <v>#DIV/0!</v>
      </c>
      <c r="F383" s="38" t="e">
        <f>F376/F378</f>
        <v>#DIV/0!</v>
      </c>
    </row>
    <row r="384" spans="1:15" x14ac:dyDescent="0.25">
      <c r="A384" s="34" t="str">
        <f t="shared" si="25"/>
        <v>S17 - 2024</v>
      </c>
      <c r="B384" s="7"/>
      <c r="C384" s="35" t="s">
        <v>19</v>
      </c>
      <c r="D384" s="36" t="e">
        <f>1-D381</f>
        <v>#DIV/0!</v>
      </c>
      <c r="E384" s="37" t="e">
        <f t="shared" ref="E384:F384" si="27">1-E381</f>
        <v>#DIV/0!</v>
      </c>
      <c r="F384" s="38" t="e">
        <f t="shared" si="27"/>
        <v>#DIV/0!</v>
      </c>
    </row>
    <row r="385" spans="1:15" x14ac:dyDescent="0.25">
      <c r="A385" s="54" t="str">
        <f t="shared" si="25"/>
        <v>S17 - 2024</v>
      </c>
      <c r="B385" s="10"/>
      <c r="C385" s="55" t="s">
        <v>20</v>
      </c>
      <c r="D385" s="56" t="e">
        <f>IF(D384&lt;'Calcul CRI'!$B$2,0,IF(AND(D384&gt;='Calcul CRI'!$A$3,D384&lt;'Calcul CRI'!$B$3),(D384-'Calcul CRI'!$A$3)*100/('Calcul CRI'!$F$3-'Calcul CRI'!$E$3)*('Calcul CRI'!$D$3-'Calcul CRI'!$C$3)+'Calcul CRI'!$C$3,IF(AND(D384&gt;='Calcul CRI'!$A$4,D384&lt;'Calcul CRI'!$B$4),(D384-'Calcul CRI'!$A$4)*100/('Calcul CRI'!$F$4-'Calcul CRI'!$E$4)*('Calcul CRI'!$D$4-'Calcul CRI'!$C$4)+'Calcul CRI'!$C$4,IF(AND(D384&gt;='Calcul CRI'!$A$5,D384&lt;'Calcul CRI'!$B$5),(D384-'Calcul CRI'!$A$5)*100/('Calcul CRI'!$F$5-'Calcul CRI'!$E$5)*('Calcul CRI'!$D$5-'Calcul CRI'!$C$5)+'Calcul CRI'!$C$5,IF(AND(D384&gt;='Calcul CRI'!$A$6,D384&lt;'Calcul CRI'!$B$6),(D384-'Calcul CRI'!$A$6)*100/('Calcul CRI'!$F$6-'Calcul CRI'!$E$6)*('Calcul CRI'!$D$6-'Calcul CRI'!$C$6)+'Calcul CRI'!$C$6,IF(AND(D384&gt;='Calcul CRI'!$A$7,D384&lt;'Calcul CRI'!$B$7),(D384-'Calcul CRI'!$A$7)*100/('Calcul CRI'!$F$7-'Calcul CRI'!$E$7)*('Calcul CRI'!$D$7-'Calcul CRI'!$C$7)+'Calcul CRI'!$C$7,25))))))</f>
        <v>#DIV/0!</v>
      </c>
      <c r="E385" s="57" t="e">
        <f>IF(E384&lt;'Calcul CRI'!$B$2,0,IF(AND(E384&gt;='Calcul CRI'!$A$3,E384&lt;'Calcul CRI'!$B$3),(E384-'Calcul CRI'!$A$3)*100/('Calcul CRI'!$F$3-'Calcul CRI'!$E$3)*('Calcul CRI'!$D$3-'Calcul CRI'!$C$3)+'Calcul CRI'!$C$3,IF(AND(E384&gt;='Calcul CRI'!$A$4,E384&lt;'Calcul CRI'!$B$4),(E384-'Calcul CRI'!$A$4)*100/('Calcul CRI'!$F$4-'Calcul CRI'!$E$4)*('Calcul CRI'!$D$4-'Calcul CRI'!$C$4)+'Calcul CRI'!$C$4,IF(AND(E384&gt;='Calcul CRI'!$A$5,E384&lt;'Calcul CRI'!$B$5),(E384-'Calcul CRI'!$A$5)*100/('Calcul CRI'!$F$5-'Calcul CRI'!$E$5)*('Calcul CRI'!$D$5-'Calcul CRI'!$C$5)+'Calcul CRI'!$C$5,IF(AND(E384&gt;='Calcul CRI'!$A$6,E384&lt;'Calcul CRI'!$B$6),(E384-'Calcul CRI'!$A$6)*100/('Calcul CRI'!$F$6-'Calcul CRI'!$E$6)*('Calcul CRI'!$D$6-'Calcul CRI'!$C$6)+'Calcul CRI'!$C$6,IF(AND(E384&gt;='Calcul CRI'!$A$7,E384&lt;'Calcul CRI'!$B$7),(E384-'Calcul CRI'!$A$7)*100/('Calcul CRI'!$F$7-'Calcul CRI'!$E$7)*('Calcul CRI'!$D$7-'Calcul CRI'!$C$7)+'Calcul CRI'!$C$7,25))))))</f>
        <v>#DIV/0!</v>
      </c>
      <c r="F385" s="58" t="e">
        <f>IF(F384&lt;'Calcul CRI'!$B$2,0,IF(AND(F384&gt;='Calcul CRI'!$A$3,F384&lt;'Calcul CRI'!$B$3),(F384-'Calcul CRI'!$A$3)*100/('Calcul CRI'!$F$3-'Calcul CRI'!$E$3)*('Calcul CRI'!$D$3-'Calcul CRI'!$C$3)+'Calcul CRI'!$C$3,IF(AND(F384&gt;='Calcul CRI'!$A$4,F384&lt;'Calcul CRI'!$B$4),(F384-'Calcul CRI'!$A$4)*100/('Calcul CRI'!$F$4-'Calcul CRI'!$E$4)*('Calcul CRI'!$D$4-'Calcul CRI'!$C$4)+'Calcul CRI'!$C$4,IF(AND(F384&gt;='Calcul CRI'!$A$5,F384&lt;'Calcul CRI'!$B$5),(F384-'Calcul CRI'!$A$5)*100/('Calcul CRI'!$F$5-'Calcul CRI'!$E$5)*('Calcul CRI'!$D$5-'Calcul CRI'!$C$5)+'Calcul CRI'!$C$5,IF(AND(F384&gt;='Calcul CRI'!$A$6,F384&lt;'Calcul CRI'!$B$6),(F384-'Calcul CRI'!$A$6)*100/('Calcul CRI'!$F$6-'Calcul CRI'!$E$6)*('Calcul CRI'!$D$6-'Calcul CRI'!$C$6)+'Calcul CRI'!$C$6,IF(AND(F384&gt;='Calcul CRI'!$A$7,F384&lt;'Calcul CRI'!$B$7),(F384-'Calcul CRI'!$A$7)*100/('Calcul CRI'!$F$7-'Calcul CRI'!$E$7)*('Calcul CRI'!$D$7-'Calcul CRI'!$C$7)+'Calcul CRI'!$C$7,25))))))</f>
        <v>#DIV/0!</v>
      </c>
    </row>
    <row r="386" spans="1:15" x14ac:dyDescent="0.25">
      <c r="A386" s="39" t="str">
        <f t="shared" si="25"/>
        <v>S17 - 2024</v>
      </c>
      <c r="B386" s="20"/>
      <c r="C386" s="115" t="s">
        <v>22</v>
      </c>
      <c r="D386" s="173" t="e">
        <f>(D372+E372+F372)/((D378-D376-D375)+(E378-E376-E375)+(F378-F376-F375))</f>
        <v>#DIV/0!</v>
      </c>
      <c r="E386" s="173"/>
      <c r="F386" s="174"/>
    </row>
    <row r="387" spans="1:15" x14ac:dyDescent="0.25">
      <c r="A387" s="40" t="str">
        <f t="shared" si="25"/>
        <v>S17 - 2024</v>
      </c>
      <c r="B387" s="7"/>
      <c r="C387" s="116" t="s">
        <v>23</v>
      </c>
      <c r="D387" s="177" t="e">
        <f>(D373+E373+F373)/((D378-D376-D375)+(E378-E376-E375)+(F378-F376-F375))</f>
        <v>#DIV/0!</v>
      </c>
      <c r="E387" s="177"/>
      <c r="F387" s="178"/>
    </row>
    <row r="388" spans="1:15" x14ac:dyDescent="0.25">
      <c r="A388" s="40" t="str">
        <f t="shared" si="25"/>
        <v>S17 - 2024</v>
      </c>
      <c r="B388" s="7"/>
      <c r="C388" s="116" t="s">
        <v>21</v>
      </c>
      <c r="D388" s="177" t="e">
        <f>D386+D387</f>
        <v>#DIV/0!</v>
      </c>
      <c r="E388" s="177"/>
      <c r="F388" s="178"/>
    </row>
    <row r="389" spans="1:15" x14ac:dyDescent="0.25">
      <c r="A389" s="40" t="str">
        <f t="shared" si="25"/>
        <v>S17 - 2024</v>
      </c>
      <c r="B389" s="7"/>
      <c r="C389" s="114" t="s">
        <v>24</v>
      </c>
      <c r="D389" s="179" t="e">
        <f>(D375+E375+F375)/(D378+E378+F378)</f>
        <v>#DIV/0!</v>
      </c>
      <c r="E389" s="179"/>
      <c r="F389" s="180"/>
    </row>
    <row r="390" spans="1:15" x14ac:dyDescent="0.25">
      <c r="A390" s="40" t="str">
        <f t="shared" si="25"/>
        <v>S17 - 2024</v>
      </c>
      <c r="B390" s="7"/>
      <c r="C390" s="117" t="s">
        <v>28</v>
      </c>
      <c r="D390" s="181" t="e">
        <f>(D376+E376+F376)/(D378+E378+F378)</f>
        <v>#DIV/0!</v>
      </c>
      <c r="E390" s="181"/>
      <c r="F390" s="182"/>
      <c r="G390" s="3"/>
    </row>
    <row r="391" spans="1:15" x14ac:dyDescent="0.25">
      <c r="A391" s="40" t="str">
        <f t="shared" si="25"/>
        <v>S17 - 2024</v>
      </c>
      <c r="B391" s="7"/>
      <c r="C391" s="41" t="s">
        <v>25</v>
      </c>
      <c r="D391" s="183" t="e">
        <f>1-(D381+E381+F381)/3</f>
        <v>#DIV/0!</v>
      </c>
      <c r="E391" s="183"/>
      <c r="F391" s="184"/>
    </row>
    <row r="392" spans="1:15" ht="15.75" thickBot="1" x14ac:dyDescent="0.3">
      <c r="A392" s="42" t="str">
        <f t="shared" si="25"/>
        <v>S17 - 2024</v>
      </c>
      <c r="B392" s="43"/>
      <c r="C392" s="44" t="s">
        <v>26</v>
      </c>
      <c r="D392" s="175" t="e">
        <f>IF(D391&lt;'Calcul CRI'!$B$2,0,IF(AND(D391&gt;='Calcul CRI'!$A$3,D391&lt;'Calcul CRI'!$B$3),(D391-'Calcul CRI'!$A$3)*100/('Calcul CRI'!$F$3-'Calcul CRI'!$E$3)*('Calcul CRI'!$D$3-'Calcul CRI'!$C$3)+'Calcul CRI'!$C$3,IF(AND(D391&gt;='Calcul CRI'!$A$4,D391&lt;'Calcul CRI'!$B$4),(D391-'Calcul CRI'!$A$4)*100/('Calcul CRI'!$F$4-'Calcul CRI'!$E$4)*('Calcul CRI'!$D$4-'Calcul CRI'!$C$4)+'Calcul CRI'!$C$4,IF(AND(D391&gt;='Calcul CRI'!$A$5,D391&lt;'Calcul CRI'!$B$5),(D391-'Calcul CRI'!$A$5)*100/('Calcul CRI'!$F$5-'Calcul CRI'!$E$5)*('Calcul CRI'!$D$5-'Calcul CRI'!$C$5)+'Calcul CRI'!$C$5,IF(AND(D391&gt;='Calcul CRI'!$A$6,D391&lt;'Calcul CRI'!$B$6),(D391-'Calcul CRI'!$A$6)*100/('Calcul CRI'!$F$6-'Calcul CRI'!$E$6)*('Calcul CRI'!$D$6-'Calcul CRI'!$C$6)+'Calcul CRI'!$C$6,IF(AND(D391&gt;='Calcul CRI'!$A$7,D391&lt;'Calcul CRI'!$B$7),(D391-'Calcul CRI'!$A$7)*100/('Calcul CRI'!$F$7-'Calcul CRI'!$E$7)*('Calcul CRI'!$D$7-'Calcul CRI'!$C$7)+'Calcul CRI'!$C$7,25))))))</f>
        <v>#DIV/0!</v>
      </c>
      <c r="E392" s="175"/>
      <c r="F392" s="176"/>
    </row>
    <row r="393" spans="1:15" ht="15.75" x14ac:dyDescent="0.25">
      <c r="A393" s="24" t="str">
        <f>"S"&amp;WEEKNUM(B393+6,13)&amp;" - "&amp;YEAR(B393+6)</f>
        <v>S18 - 2024</v>
      </c>
      <c r="B393" s="25">
        <f>B370+7</f>
        <v>45406</v>
      </c>
      <c r="C393" s="26" t="s">
        <v>2</v>
      </c>
      <c r="D393" s="27">
        <f>SUMIFS(Quotidien!G:G,Quotidien!$B:$B,$A393,Quotidien!$F:$F,$C393)</f>
        <v>0</v>
      </c>
      <c r="E393" s="28">
        <f>SUMIFS(Quotidien!I:I,Quotidien!$B:$B,$A393,Quotidien!$F:$F,$C393)</f>
        <v>0</v>
      </c>
      <c r="F393" s="29">
        <f>SUMIFS(Quotidien!K:K,Quotidien!$B:$B,$A393,Quotidien!$F:$F,$C393)</f>
        <v>0</v>
      </c>
      <c r="G393" t="str">
        <f>"Du "&amp;DAY($B393)&amp;"/"&amp;MONTH($B393)&amp;" Au "&amp;DAY($B393+6)&amp;"/"&amp;MONTH($B393+6)&amp;" Inclus"</f>
        <v>Du 24/4 Au 30/4 Inclus</v>
      </c>
      <c r="I393" s="170" t="str">
        <f>"Résultats fiabilité CC "&amp;A393</f>
        <v>Résultats fiabilité CC S18 - 2024</v>
      </c>
      <c r="J393" s="171"/>
      <c r="K393" s="171"/>
      <c r="L393" s="171"/>
      <c r="M393" s="171"/>
      <c r="N393" s="171"/>
      <c r="O393" s="172"/>
    </row>
    <row r="394" spans="1:15" x14ac:dyDescent="0.25">
      <c r="A394" s="30" t="str">
        <f t="shared" si="25"/>
        <v>S18 - 2024</v>
      </c>
      <c r="B394" s="18"/>
      <c r="C394" s="19" t="s">
        <v>3</v>
      </c>
      <c r="D394" s="46">
        <f>SUMIFS(Quotidien!G:G,Quotidien!$B:$B,$A394,Quotidien!$F:$F,$C394)</f>
        <v>0</v>
      </c>
      <c r="E394" s="47">
        <f>SUMIFS(Quotidien!I:I,Quotidien!$B:$B,$A394,Quotidien!$F:$F,$C394)</f>
        <v>0</v>
      </c>
      <c r="F394" s="48">
        <f>SUMIFS(Quotidien!K:K,Quotidien!$B:$B,$A394,Quotidien!$F:$F,$C394)</f>
        <v>0</v>
      </c>
      <c r="I394" s="90" t="s">
        <v>31</v>
      </c>
      <c r="J394" s="91" t="s">
        <v>32</v>
      </c>
      <c r="K394" s="91" t="s">
        <v>33</v>
      </c>
      <c r="L394" s="92" t="s">
        <v>34</v>
      </c>
      <c r="M394" s="101" t="s">
        <v>35</v>
      </c>
      <c r="N394" s="102" t="s">
        <v>36</v>
      </c>
      <c r="O394" s="103" t="s">
        <v>37</v>
      </c>
    </row>
    <row r="395" spans="1:15" x14ac:dyDescent="0.25">
      <c r="A395" s="30" t="str">
        <f t="shared" si="25"/>
        <v>S18 - 2024</v>
      </c>
      <c r="B395" s="22"/>
      <c r="C395" s="128" t="s">
        <v>7</v>
      </c>
      <c r="D395" s="122">
        <f>SUMIFS(Quotidien!G:G,Quotidien!$B:$B,$A395,Quotidien!$F:$F,$C395)</f>
        <v>0</v>
      </c>
      <c r="E395" s="123">
        <f>SUMIFS(Quotidien!I:I,Quotidien!$B:$B,$A395,Quotidien!$F:$F,$C395)</f>
        <v>0</v>
      </c>
      <c r="F395" s="124">
        <f>SUMIFS(Quotidien!K:K,Quotidien!$B:$B,$A395,Quotidien!$F:$F,$C395)</f>
        <v>0</v>
      </c>
      <c r="I395" s="93" t="s">
        <v>0</v>
      </c>
      <c r="J395" s="68" t="e">
        <f>D407</f>
        <v>#DIV/0!</v>
      </c>
      <c r="K395" s="69" t="e">
        <f>D408</f>
        <v>#DIV/0!</v>
      </c>
      <c r="L395" s="94"/>
      <c r="M395" s="104"/>
      <c r="N395" s="66"/>
      <c r="O395" s="105"/>
    </row>
    <row r="396" spans="1:15" x14ac:dyDescent="0.25">
      <c r="A396" s="30" t="str">
        <f t="shared" si="25"/>
        <v>S18 - 2024</v>
      </c>
      <c r="B396" s="23"/>
      <c r="C396" s="129" t="s">
        <v>8</v>
      </c>
      <c r="D396" s="125">
        <f>SUMIFS(Quotidien!G:G,Quotidien!$B:$B,$A396,Quotidien!$F:$F,$C396)</f>
        <v>0</v>
      </c>
      <c r="E396" s="126">
        <f>SUMIFS(Quotidien!I:I,Quotidien!$B:$B,$A396,Quotidien!$F:$F,$C396)</f>
        <v>0</v>
      </c>
      <c r="F396" s="127">
        <f>SUMIFS(Quotidien!K:K,Quotidien!$B:$B,$A396,Quotidien!$F:$F,$C396)</f>
        <v>0</v>
      </c>
      <c r="I396" s="95" t="s">
        <v>12</v>
      </c>
      <c r="J396" s="70" t="e">
        <f>E407</f>
        <v>#DIV/0!</v>
      </c>
      <c r="K396" s="71" t="e">
        <f>E408</f>
        <v>#DIV/0!</v>
      </c>
      <c r="L396" s="96"/>
      <c r="M396" s="106"/>
      <c r="N396" s="67"/>
      <c r="O396" s="107"/>
    </row>
    <row r="397" spans="1:15" x14ac:dyDescent="0.25">
      <c r="A397" s="30" t="str">
        <f t="shared" si="25"/>
        <v>S18 - 2024</v>
      </c>
      <c r="B397" s="20"/>
      <c r="C397" s="21" t="s">
        <v>4</v>
      </c>
      <c r="D397" s="59">
        <f>SUMIFS(Quotidien!G:G,Quotidien!$B:$B,$A397,Quotidien!$F:$F,$C397)</f>
        <v>0</v>
      </c>
      <c r="E397" s="60">
        <f>SUMIFS(Quotidien!I:I,Quotidien!$B:$B,$A397,Quotidien!$F:$F,$C397)</f>
        <v>0</v>
      </c>
      <c r="F397" s="61">
        <f>SUMIFS(Quotidien!K:K,Quotidien!$B:$B,$A397,Quotidien!$F:$F,$C397)</f>
        <v>0</v>
      </c>
      <c r="I397" s="93" t="s">
        <v>13</v>
      </c>
      <c r="J397" s="68" t="e">
        <f>F407</f>
        <v>#DIV/0!</v>
      </c>
      <c r="K397" s="69" t="e">
        <f>F408</f>
        <v>#DIV/0!</v>
      </c>
      <c r="L397" s="94"/>
      <c r="M397" s="104"/>
      <c r="N397" s="66"/>
      <c r="O397" s="105"/>
    </row>
    <row r="398" spans="1:15" x14ac:dyDescent="0.25">
      <c r="A398" s="30" t="str">
        <f t="shared" si="25"/>
        <v>S18 - 2024</v>
      </c>
      <c r="B398" s="7"/>
      <c r="C398" s="8" t="s">
        <v>5</v>
      </c>
      <c r="D398" s="31">
        <f>SUMIFS(Quotidien!G:G,Quotidien!$B:$B,$A398,Quotidien!$F:$F,$C398)</f>
        <v>0</v>
      </c>
      <c r="E398" s="32">
        <f>SUMIFS(Quotidien!I:I,Quotidien!$B:$B,$A398,Quotidien!$F:$F,$C398)</f>
        <v>0</v>
      </c>
      <c r="F398" s="33">
        <f>SUMIFS(Quotidien!K:K,Quotidien!$B:$B,$A398,Quotidien!$F:$F,$C398)</f>
        <v>0</v>
      </c>
      <c r="I398" s="97" t="s">
        <v>38</v>
      </c>
      <c r="J398" s="98" t="e">
        <f>D414</f>
        <v>#DIV/0!</v>
      </c>
      <c r="K398" s="99" t="e">
        <f>D415</f>
        <v>#DIV/0!</v>
      </c>
      <c r="L398" s="100"/>
      <c r="M398" s="108"/>
      <c r="N398" s="109"/>
      <c r="O398" s="110"/>
    </row>
    <row r="399" spans="1:15" x14ac:dyDescent="0.25">
      <c r="A399" s="30" t="str">
        <f t="shared" si="25"/>
        <v>S18 - 2024</v>
      </c>
      <c r="B399" s="7"/>
      <c r="C399" s="8" t="s">
        <v>6</v>
      </c>
      <c r="D399" s="31">
        <f>SUMIFS(Quotidien!G:G,Quotidien!$B:$B,$A399,Quotidien!$F:$F,$C399)</f>
        <v>0</v>
      </c>
      <c r="E399" s="32">
        <f>SUMIFS(Quotidien!I:I,Quotidien!$B:$B,$A399,Quotidien!$F:$F,$C399)</f>
        <v>0</v>
      </c>
      <c r="F399" s="33">
        <f>SUMIFS(Quotidien!K:K,Quotidien!$B:$B,$A399,Quotidien!$F:$F,$C399)</f>
        <v>0</v>
      </c>
    </row>
    <row r="400" spans="1:15" x14ac:dyDescent="0.25">
      <c r="A400" s="30" t="str">
        <f t="shared" si="25"/>
        <v>S18 - 2024</v>
      </c>
      <c r="B400" s="7"/>
      <c r="C400" s="8" t="s">
        <v>1</v>
      </c>
      <c r="D400" s="31">
        <f>SUMIFS(Quotidien!G:G,Quotidien!$B:$B,$A400,Quotidien!$F:$F,$C400)</f>
        <v>0</v>
      </c>
      <c r="E400" s="32">
        <f>SUMIFS(Quotidien!I:I,Quotidien!$B:$B,$A400,Quotidien!$F:$F,$C400)</f>
        <v>0</v>
      </c>
      <c r="F400" s="33">
        <f>SUMIFS(Quotidien!K:K,Quotidien!$B:$B,$A400,Quotidien!$F:$F,$C400)</f>
        <v>0</v>
      </c>
    </row>
    <row r="401" spans="1:15" x14ac:dyDescent="0.25">
      <c r="A401" s="45" t="str">
        <f t="shared" si="25"/>
        <v>S18 - 2024</v>
      </c>
      <c r="B401" s="17"/>
      <c r="C401" s="19" t="s">
        <v>14</v>
      </c>
      <c r="D401" s="111">
        <f>SUMIFS(Quotidien!G:G,Quotidien!$B:$B,$A401,Quotidien!$F:$F,$C401)</f>
        <v>0</v>
      </c>
      <c r="E401" s="112">
        <f>SUMIFS(Quotidien!I:I,Quotidien!$B:$B,$A401,Quotidien!$F:$F,$C401)</f>
        <v>0</v>
      </c>
      <c r="F401" s="113">
        <f>SUMIFS(Quotidien!K:K,Quotidien!$B:$B,$A401,Quotidien!$F:$F,$C401)</f>
        <v>0</v>
      </c>
    </row>
    <row r="402" spans="1:15" x14ac:dyDescent="0.25">
      <c r="A402" s="49" t="str">
        <f t="shared" si="25"/>
        <v>S18 - 2024</v>
      </c>
      <c r="B402" s="5"/>
      <c r="C402" s="50" t="s">
        <v>16</v>
      </c>
      <c r="D402" s="51" t="e">
        <f>D395/(D401-D399-D398)</f>
        <v>#DIV/0!</v>
      </c>
      <c r="E402" s="52" t="e">
        <f>E395/(E401-E399-E398)</f>
        <v>#DIV/0!</v>
      </c>
      <c r="F402" s="53" t="e">
        <f>F395/(F401-F399-F398)</f>
        <v>#DIV/0!</v>
      </c>
    </row>
    <row r="403" spans="1:15" x14ac:dyDescent="0.25">
      <c r="A403" s="34" t="str">
        <f t="shared" si="25"/>
        <v>S18 - 2024</v>
      </c>
      <c r="B403" s="7"/>
      <c r="C403" s="35" t="s">
        <v>17</v>
      </c>
      <c r="D403" s="36" t="e">
        <f>D396/(D401-D399-D398)</f>
        <v>#DIV/0!</v>
      </c>
      <c r="E403" s="37" t="e">
        <f>E396/(E401-E399-E398)</f>
        <v>#DIV/0!</v>
      </c>
      <c r="F403" s="38" t="e">
        <f>F396/(F401-F399-F398)</f>
        <v>#DIV/0!</v>
      </c>
    </row>
    <row r="404" spans="1:15" x14ac:dyDescent="0.25">
      <c r="A404" s="34" t="str">
        <f t="shared" si="25"/>
        <v>S18 - 2024</v>
      </c>
      <c r="B404" s="7"/>
      <c r="C404" s="35" t="s">
        <v>15</v>
      </c>
      <c r="D404" s="36" t="e">
        <f>D402+D403</f>
        <v>#DIV/0!</v>
      </c>
      <c r="E404" s="37" t="e">
        <f>E402+E403</f>
        <v>#DIV/0!</v>
      </c>
      <c r="F404" s="38" t="e">
        <f>F402+F403</f>
        <v>#DIV/0!</v>
      </c>
    </row>
    <row r="405" spans="1:15" x14ac:dyDescent="0.25">
      <c r="A405" s="34" t="str">
        <f t="shared" si="25"/>
        <v>S18 - 2024</v>
      </c>
      <c r="B405" s="7"/>
      <c r="C405" s="35" t="s">
        <v>18</v>
      </c>
      <c r="D405" s="36" t="e">
        <f>D398/D401</f>
        <v>#DIV/0!</v>
      </c>
      <c r="E405" s="37" t="e">
        <f>E398/E401</f>
        <v>#DIV/0!</v>
      </c>
      <c r="F405" s="38" t="e">
        <f>F398/F401</f>
        <v>#DIV/0!</v>
      </c>
    </row>
    <row r="406" spans="1:15" x14ac:dyDescent="0.25">
      <c r="A406" s="34" t="str">
        <f t="shared" si="25"/>
        <v>S18 - 2024</v>
      </c>
      <c r="B406" s="7"/>
      <c r="C406" s="35" t="s">
        <v>27</v>
      </c>
      <c r="D406" s="36" t="e">
        <f>D399/D401</f>
        <v>#DIV/0!</v>
      </c>
      <c r="E406" s="37" t="e">
        <f>E399/E401</f>
        <v>#DIV/0!</v>
      </c>
      <c r="F406" s="38" t="e">
        <f>F399/F401</f>
        <v>#DIV/0!</v>
      </c>
    </row>
    <row r="407" spans="1:15" x14ac:dyDescent="0.25">
      <c r="A407" s="34" t="str">
        <f t="shared" si="25"/>
        <v>S18 - 2024</v>
      </c>
      <c r="B407" s="7"/>
      <c r="C407" s="35" t="s">
        <v>19</v>
      </c>
      <c r="D407" s="36" t="e">
        <f>1-D404</f>
        <v>#DIV/0!</v>
      </c>
      <c r="E407" s="37" t="e">
        <f t="shared" ref="E407:F407" si="28">1-E404</f>
        <v>#DIV/0!</v>
      </c>
      <c r="F407" s="38" t="e">
        <f t="shared" si="28"/>
        <v>#DIV/0!</v>
      </c>
    </row>
    <row r="408" spans="1:15" x14ac:dyDescent="0.25">
      <c r="A408" s="54" t="str">
        <f t="shared" si="25"/>
        <v>S18 - 2024</v>
      </c>
      <c r="B408" s="10"/>
      <c r="C408" s="55" t="s">
        <v>20</v>
      </c>
      <c r="D408" s="56" t="e">
        <f>IF(D407&lt;'Calcul CRI'!$B$2,0,IF(AND(D407&gt;='Calcul CRI'!$A$3,D407&lt;'Calcul CRI'!$B$3),(D407-'Calcul CRI'!$A$3)*100/('Calcul CRI'!$F$3-'Calcul CRI'!$E$3)*('Calcul CRI'!$D$3-'Calcul CRI'!$C$3)+'Calcul CRI'!$C$3,IF(AND(D407&gt;='Calcul CRI'!$A$4,D407&lt;'Calcul CRI'!$B$4),(D407-'Calcul CRI'!$A$4)*100/('Calcul CRI'!$F$4-'Calcul CRI'!$E$4)*('Calcul CRI'!$D$4-'Calcul CRI'!$C$4)+'Calcul CRI'!$C$4,IF(AND(D407&gt;='Calcul CRI'!$A$5,D407&lt;'Calcul CRI'!$B$5),(D407-'Calcul CRI'!$A$5)*100/('Calcul CRI'!$F$5-'Calcul CRI'!$E$5)*('Calcul CRI'!$D$5-'Calcul CRI'!$C$5)+'Calcul CRI'!$C$5,IF(AND(D407&gt;='Calcul CRI'!$A$6,D407&lt;'Calcul CRI'!$B$6),(D407-'Calcul CRI'!$A$6)*100/('Calcul CRI'!$F$6-'Calcul CRI'!$E$6)*('Calcul CRI'!$D$6-'Calcul CRI'!$C$6)+'Calcul CRI'!$C$6,IF(AND(D407&gt;='Calcul CRI'!$A$7,D407&lt;'Calcul CRI'!$B$7),(D407-'Calcul CRI'!$A$7)*100/('Calcul CRI'!$F$7-'Calcul CRI'!$E$7)*('Calcul CRI'!$D$7-'Calcul CRI'!$C$7)+'Calcul CRI'!$C$7,25))))))</f>
        <v>#DIV/0!</v>
      </c>
      <c r="E408" s="57" t="e">
        <f>IF(E407&lt;'Calcul CRI'!$B$2,0,IF(AND(E407&gt;='Calcul CRI'!$A$3,E407&lt;'Calcul CRI'!$B$3),(E407-'Calcul CRI'!$A$3)*100/('Calcul CRI'!$F$3-'Calcul CRI'!$E$3)*('Calcul CRI'!$D$3-'Calcul CRI'!$C$3)+'Calcul CRI'!$C$3,IF(AND(E407&gt;='Calcul CRI'!$A$4,E407&lt;'Calcul CRI'!$B$4),(E407-'Calcul CRI'!$A$4)*100/('Calcul CRI'!$F$4-'Calcul CRI'!$E$4)*('Calcul CRI'!$D$4-'Calcul CRI'!$C$4)+'Calcul CRI'!$C$4,IF(AND(E407&gt;='Calcul CRI'!$A$5,E407&lt;'Calcul CRI'!$B$5),(E407-'Calcul CRI'!$A$5)*100/('Calcul CRI'!$F$5-'Calcul CRI'!$E$5)*('Calcul CRI'!$D$5-'Calcul CRI'!$C$5)+'Calcul CRI'!$C$5,IF(AND(E407&gt;='Calcul CRI'!$A$6,E407&lt;'Calcul CRI'!$B$6),(E407-'Calcul CRI'!$A$6)*100/('Calcul CRI'!$F$6-'Calcul CRI'!$E$6)*('Calcul CRI'!$D$6-'Calcul CRI'!$C$6)+'Calcul CRI'!$C$6,IF(AND(E407&gt;='Calcul CRI'!$A$7,E407&lt;'Calcul CRI'!$B$7),(E407-'Calcul CRI'!$A$7)*100/('Calcul CRI'!$F$7-'Calcul CRI'!$E$7)*('Calcul CRI'!$D$7-'Calcul CRI'!$C$7)+'Calcul CRI'!$C$7,25))))))</f>
        <v>#DIV/0!</v>
      </c>
      <c r="F408" s="58" t="e">
        <f>IF(F407&lt;'Calcul CRI'!$B$2,0,IF(AND(F407&gt;='Calcul CRI'!$A$3,F407&lt;'Calcul CRI'!$B$3),(F407-'Calcul CRI'!$A$3)*100/('Calcul CRI'!$F$3-'Calcul CRI'!$E$3)*('Calcul CRI'!$D$3-'Calcul CRI'!$C$3)+'Calcul CRI'!$C$3,IF(AND(F407&gt;='Calcul CRI'!$A$4,F407&lt;'Calcul CRI'!$B$4),(F407-'Calcul CRI'!$A$4)*100/('Calcul CRI'!$F$4-'Calcul CRI'!$E$4)*('Calcul CRI'!$D$4-'Calcul CRI'!$C$4)+'Calcul CRI'!$C$4,IF(AND(F407&gt;='Calcul CRI'!$A$5,F407&lt;'Calcul CRI'!$B$5),(F407-'Calcul CRI'!$A$5)*100/('Calcul CRI'!$F$5-'Calcul CRI'!$E$5)*('Calcul CRI'!$D$5-'Calcul CRI'!$C$5)+'Calcul CRI'!$C$5,IF(AND(F407&gt;='Calcul CRI'!$A$6,F407&lt;'Calcul CRI'!$B$6),(F407-'Calcul CRI'!$A$6)*100/('Calcul CRI'!$F$6-'Calcul CRI'!$E$6)*('Calcul CRI'!$D$6-'Calcul CRI'!$C$6)+'Calcul CRI'!$C$6,IF(AND(F407&gt;='Calcul CRI'!$A$7,F407&lt;'Calcul CRI'!$B$7),(F407-'Calcul CRI'!$A$7)*100/('Calcul CRI'!$F$7-'Calcul CRI'!$E$7)*('Calcul CRI'!$D$7-'Calcul CRI'!$C$7)+'Calcul CRI'!$C$7,25))))))</f>
        <v>#DIV/0!</v>
      </c>
    </row>
    <row r="409" spans="1:15" x14ac:dyDescent="0.25">
      <c r="A409" s="39" t="str">
        <f t="shared" si="25"/>
        <v>S18 - 2024</v>
      </c>
      <c r="B409" s="20"/>
      <c r="C409" s="115" t="s">
        <v>22</v>
      </c>
      <c r="D409" s="173" t="e">
        <f>(D395+E395+F395)/((D401-D399-D398)+(E401-E399-E398)+(F401-F399-F398))</f>
        <v>#DIV/0!</v>
      </c>
      <c r="E409" s="173"/>
      <c r="F409" s="174"/>
    </row>
    <row r="410" spans="1:15" x14ac:dyDescent="0.25">
      <c r="A410" s="40" t="str">
        <f t="shared" si="25"/>
        <v>S18 - 2024</v>
      </c>
      <c r="B410" s="7"/>
      <c r="C410" s="116" t="s">
        <v>23</v>
      </c>
      <c r="D410" s="177" t="e">
        <f>(D396+E396+F396)/((D401-D399-D398)+(E401-E399-E398)+(F401-F399-F398))</f>
        <v>#DIV/0!</v>
      </c>
      <c r="E410" s="177"/>
      <c r="F410" s="178"/>
    </row>
    <row r="411" spans="1:15" x14ac:dyDescent="0.25">
      <c r="A411" s="40" t="str">
        <f t="shared" si="25"/>
        <v>S18 - 2024</v>
      </c>
      <c r="B411" s="7"/>
      <c r="C411" s="116" t="s">
        <v>21</v>
      </c>
      <c r="D411" s="177" t="e">
        <f>D409+D410</f>
        <v>#DIV/0!</v>
      </c>
      <c r="E411" s="177"/>
      <c r="F411" s="178"/>
    </row>
    <row r="412" spans="1:15" x14ac:dyDescent="0.25">
      <c r="A412" s="40" t="str">
        <f t="shared" ref="A412:A415" si="29">A411</f>
        <v>S18 - 2024</v>
      </c>
      <c r="B412" s="7"/>
      <c r="C412" s="114" t="s">
        <v>24</v>
      </c>
      <c r="D412" s="179" t="e">
        <f>(D398+E398+F398)/(D401+E401+F401)</f>
        <v>#DIV/0!</v>
      </c>
      <c r="E412" s="179"/>
      <c r="F412" s="180"/>
    </row>
    <row r="413" spans="1:15" x14ac:dyDescent="0.25">
      <c r="A413" s="40" t="str">
        <f t="shared" si="29"/>
        <v>S18 - 2024</v>
      </c>
      <c r="B413" s="7"/>
      <c r="C413" s="117" t="s">
        <v>28</v>
      </c>
      <c r="D413" s="181" t="e">
        <f>(D399+E399+F399)/(D401+E401+F401)</f>
        <v>#DIV/0!</v>
      </c>
      <c r="E413" s="181"/>
      <c r="F413" s="182"/>
      <c r="G413" s="3"/>
    </row>
    <row r="414" spans="1:15" x14ac:dyDescent="0.25">
      <c r="A414" s="40" t="str">
        <f t="shared" si="29"/>
        <v>S18 - 2024</v>
      </c>
      <c r="B414" s="7"/>
      <c r="C414" s="41" t="s">
        <v>25</v>
      </c>
      <c r="D414" s="183" t="e">
        <f>1-(D404+E404+F404)/3</f>
        <v>#DIV/0!</v>
      </c>
      <c r="E414" s="183"/>
      <c r="F414" s="184"/>
    </row>
    <row r="415" spans="1:15" ht="15.75" thickBot="1" x14ac:dyDescent="0.3">
      <c r="A415" s="42" t="str">
        <f t="shared" si="29"/>
        <v>S18 - 2024</v>
      </c>
      <c r="B415" s="43"/>
      <c r="C415" s="44" t="s">
        <v>26</v>
      </c>
      <c r="D415" s="175" t="e">
        <f>IF(D414&lt;'Calcul CRI'!$B$2,0,IF(AND(D414&gt;='Calcul CRI'!$A$3,D414&lt;'Calcul CRI'!$B$3),(D414-'Calcul CRI'!$A$3)*100/('Calcul CRI'!$F$3-'Calcul CRI'!$E$3)*('Calcul CRI'!$D$3-'Calcul CRI'!$C$3)+'Calcul CRI'!$C$3,IF(AND(D414&gt;='Calcul CRI'!$A$4,D414&lt;'Calcul CRI'!$B$4),(D414-'Calcul CRI'!$A$4)*100/('Calcul CRI'!$F$4-'Calcul CRI'!$E$4)*('Calcul CRI'!$D$4-'Calcul CRI'!$C$4)+'Calcul CRI'!$C$4,IF(AND(D414&gt;='Calcul CRI'!$A$5,D414&lt;'Calcul CRI'!$B$5),(D414-'Calcul CRI'!$A$5)*100/('Calcul CRI'!$F$5-'Calcul CRI'!$E$5)*('Calcul CRI'!$D$5-'Calcul CRI'!$C$5)+'Calcul CRI'!$C$5,IF(AND(D414&gt;='Calcul CRI'!$A$6,D414&lt;'Calcul CRI'!$B$6),(D414-'Calcul CRI'!$A$6)*100/('Calcul CRI'!$F$6-'Calcul CRI'!$E$6)*('Calcul CRI'!$D$6-'Calcul CRI'!$C$6)+'Calcul CRI'!$C$6,IF(AND(D414&gt;='Calcul CRI'!$A$7,D414&lt;'Calcul CRI'!$B$7),(D414-'Calcul CRI'!$A$7)*100/('Calcul CRI'!$F$7-'Calcul CRI'!$E$7)*('Calcul CRI'!$D$7-'Calcul CRI'!$C$7)+'Calcul CRI'!$C$7,25))))))</f>
        <v>#DIV/0!</v>
      </c>
      <c r="E415" s="175"/>
      <c r="F415" s="176"/>
    </row>
    <row r="416" spans="1:15" ht="15.75" x14ac:dyDescent="0.25">
      <c r="A416" s="24" t="str">
        <f>"S"&amp;WEEKNUM(B416+6,13)&amp;" - "&amp;YEAR(B416+6)</f>
        <v>S19 - 2024</v>
      </c>
      <c r="B416" s="25">
        <f>B393+7</f>
        <v>45413</v>
      </c>
      <c r="C416" s="26" t="s">
        <v>2</v>
      </c>
      <c r="D416" s="27">
        <f>SUMIFS(Quotidien!G:G,Quotidien!$B:$B,$A416,Quotidien!$F:$F,$C416)</f>
        <v>1852</v>
      </c>
      <c r="E416" s="28">
        <f>SUMIFS(Quotidien!I:I,Quotidien!$B:$B,$A416,Quotidien!$F:$F,$C416)</f>
        <v>2330</v>
      </c>
      <c r="F416" s="29">
        <f>SUMIFS(Quotidien!K:K,Quotidien!$B:$B,$A416,Quotidien!$F:$F,$C416)</f>
        <v>1749</v>
      </c>
      <c r="G416" t="str">
        <f>"Du "&amp;DAY($B416)&amp;"/"&amp;MONTH($B416)&amp;" Au "&amp;DAY($B416+6)&amp;"/"&amp;MONTH($B416+6)&amp;" Inclus"</f>
        <v>Du 1/5 Au 7/5 Inclus</v>
      </c>
      <c r="I416" s="170" t="str">
        <f>"Résultats fiabilité CC "&amp;A416</f>
        <v>Résultats fiabilité CC S19 - 2024</v>
      </c>
      <c r="J416" s="171"/>
      <c r="K416" s="171"/>
      <c r="L416" s="171"/>
      <c r="M416" s="171"/>
      <c r="N416" s="171"/>
      <c r="O416" s="172"/>
    </row>
    <row r="417" spans="1:15" x14ac:dyDescent="0.25">
      <c r="A417" s="30" t="str">
        <f t="shared" ref="A417:A480" si="30">A416</f>
        <v>S19 - 2024</v>
      </c>
      <c r="B417" s="18"/>
      <c r="C417" s="19" t="s">
        <v>3</v>
      </c>
      <c r="D417" s="46">
        <f>SUMIFS(Quotidien!G:G,Quotidien!$B:$B,$A417,Quotidien!$F:$F,$C417)</f>
        <v>4297</v>
      </c>
      <c r="E417" s="47">
        <f>SUMIFS(Quotidien!I:I,Quotidien!$B:$B,$A417,Quotidien!$F:$F,$C417)</f>
        <v>4269</v>
      </c>
      <c r="F417" s="48">
        <f>SUMIFS(Quotidien!K:K,Quotidien!$B:$B,$A417,Quotidien!$F:$F,$C417)</f>
        <v>4466</v>
      </c>
      <c r="I417" s="90" t="s">
        <v>31</v>
      </c>
      <c r="J417" s="91" t="s">
        <v>32</v>
      </c>
      <c r="K417" s="91" t="s">
        <v>33</v>
      </c>
      <c r="L417" s="92" t="s">
        <v>34</v>
      </c>
      <c r="M417" s="101" t="s">
        <v>35</v>
      </c>
      <c r="N417" s="102" t="s">
        <v>36</v>
      </c>
      <c r="O417" s="103" t="s">
        <v>37</v>
      </c>
    </row>
    <row r="418" spans="1:15" x14ac:dyDescent="0.25">
      <c r="A418" s="30" t="str">
        <f t="shared" si="30"/>
        <v>S19 - 2024</v>
      </c>
      <c r="B418" s="22"/>
      <c r="C418" s="128" t="s">
        <v>7</v>
      </c>
      <c r="D418" s="122">
        <f>SUMIFS(Quotidien!G:G,Quotidien!$B:$B,$A418,Quotidien!$F:$F,$C418)</f>
        <v>611</v>
      </c>
      <c r="E418" s="123">
        <f>SUMIFS(Quotidien!I:I,Quotidien!$B:$B,$A418,Quotidien!$F:$F,$C418)</f>
        <v>360</v>
      </c>
      <c r="F418" s="124">
        <f>SUMIFS(Quotidien!K:K,Quotidien!$B:$B,$A418,Quotidien!$F:$F,$C418)</f>
        <v>30</v>
      </c>
      <c r="I418" s="93" t="s">
        <v>0</v>
      </c>
      <c r="J418" s="68">
        <f>D430</f>
        <v>0.94747016617718127</v>
      </c>
      <c r="K418" s="69">
        <f>D431</f>
        <v>16.245027696196889</v>
      </c>
      <c r="L418" s="94"/>
      <c r="M418" s="104"/>
      <c r="N418" s="66"/>
      <c r="O418" s="105"/>
    </row>
    <row r="419" spans="1:15" x14ac:dyDescent="0.25">
      <c r="A419" s="30" t="str">
        <f t="shared" si="30"/>
        <v>S19 - 2024</v>
      </c>
      <c r="B419" s="23"/>
      <c r="C419" s="129" t="s">
        <v>8</v>
      </c>
      <c r="D419" s="125">
        <f>SUMIFS(Quotidien!G:G,Quotidien!$B:$B,$A419,Quotidien!$F:$F,$C419)</f>
        <v>802</v>
      </c>
      <c r="E419" s="126">
        <f>SUMIFS(Quotidien!I:I,Quotidien!$B:$B,$A419,Quotidien!$F:$F,$C419)</f>
        <v>1155</v>
      </c>
      <c r="F419" s="127">
        <f>SUMIFS(Quotidien!K:K,Quotidien!$B:$B,$A419,Quotidien!$F:$F,$C419)</f>
        <v>0</v>
      </c>
      <c r="I419" s="95" t="s">
        <v>12</v>
      </c>
      <c r="J419" s="70">
        <f>E430</f>
        <v>0.94168591224018472</v>
      </c>
      <c r="K419" s="71">
        <f>E431</f>
        <v>15.280985373364128</v>
      </c>
      <c r="L419" s="96"/>
      <c r="M419" s="106"/>
      <c r="N419" s="67"/>
      <c r="O419" s="107"/>
    </row>
    <row r="420" spans="1:15" x14ac:dyDescent="0.25">
      <c r="A420" s="30" t="str">
        <f t="shared" si="30"/>
        <v>S19 - 2024</v>
      </c>
      <c r="B420" s="20"/>
      <c r="C420" s="21" t="s">
        <v>4</v>
      </c>
      <c r="D420" s="59">
        <f>SUMIFS(Quotidien!G:G,Quotidien!$B:$B,$A420,Quotidien!$F:$F,$C420)</f>
        <v>0</v>
      </c>
      <c r="E420" s="60">
        <f>SUMIFS(Quotidien!I:I,Quotidien!$B:$B,$A420,Quotidien!$F:$F,$C420)</f>
        <v>0</v>
      </c>
      <c r="F420" s="61">
        <f>SUMIFS(Quotidien!K:K,Quotidien!$B:$B,$A420,Quotidien!$F:$F,$C420)</f>
        <v>0</v>
      </c>
      <c r="I420" s="93" t="s">
        <v>13</v>
      </c>
      <c r="J420" s="68">
        <f>F430</f>
        <v>0.99881764079927482</v>
      </c>
      <c r="K420" s="69">
        <f>F431</f>
        <v>25</v>
      </c>
      <c r="L420" s="94"/>
      <c r="M420" s="104"/>
      <c r="N420" s="66"/>
      <c r="O420" s="105"/>
    </row>
    <row r="421" spans="1:15" x14ac:dyDescent="0.25">
      <c r="A421" s="30" t="str">
        <f t="shared" si="30"/>
        <v>S19 - 2024</v>
      </c>
      <c r="B421" s="7"/>
      <c r="C421" s="8" t="s">
        <v>5</v>
      </c>
      <c r="D421" s="31">
        <f>SUMIFS(Quotidien!G:G,Quotidien!$B:$B,$A421,Quotidien!$F:$F,$C421)</f>
        <v>764</v>
      </c>
      <c r="E421" s="32">
        <f>SUMIFS(Quotidien!I:I,Quotidien!$B:$B,$A421,Quotidien!$F:$F,$C421)</f>
        <v>1556</v>
      </c>
      <c r="F421" s="33">
        <f>SUMIFS(Quotidien!K:K,Quotidien!$B:$B,$A421,Quotidien!$F:$F,$C421)</f>
        <v>1020</v>
      </c>
      <c r="I421" s="97" t="s">
        <v>38</v>
      </c>
      <c r="J421" s="98">
        <f>D437</f>
        <v>0.96265790640554694</v>
      </c>
      <c r="K421" s="99">
        <f>D438</f>
        <v>18.77631773425783</v>
      </c>
      <c r="L421" s="100"/>
      <c r="M421" s="108"/>
      <c r="N421" s="109"/>
      <c r="O421" s="110"/>
    </row>
    <row r="422" spans="1:15" x14ac:dyDescent="0.25">
      <c r="A422" s="30" t="str">
        <f t="shared" si="30"/>
        <v>S19 - 2024</v>
      </c>
      <c r="B422" s="7"/>
      <c r="C422" s="8" t="s">
        <v>6</v>
      </c>
      <c r="D422" s="31">
        <f>SUMIFS(Quotidien!G:G,Quotidien!$B:$B,$A422,Quotidien!$F:$F,$C422)</f>
        <v>2577</v>
      </c>
      <c r="E422" s="32">
        <f>SUMIFS(Quotidien!I:I,Quotidien!$B:$B,$A422,Quotidien!$F:$F,$C422)</f>
        <v>2704</v>
      </c>
      <c r="F422" s="33">
        <f>SUMIFS(Quotidien!K:K,Quotidien!$B:$B,$A422,Quotidien!$F:$F,$C422)</f>
        <v>3847</v>
      </c>
    </row>
    <row r="423" spans="1:15" x14ac:dyDescent="0.25">
      <c r="A423" s="30" t="str">
        <f t="shared" si="30"/>
        <v>S19 - 2024</v>
      </c>
      <c r="B423" s="7"/>
      <c r="C423" s="8" t="s">
        <v>1</v>
      </c>
      <c r="D423" s="31">
        <f>SUMIFS(Quotidien!G:G,Quotidien!$B:$B,$A423,Quotidien!$F:$F,$C423)</f>
        <v>19337</v>
      </c>
      <c r="E423" s="32">
        <f>SUMIFS(Quotidien!I:I,Quotidien!$B:$B,$A423,Quotidien!$F:$F,$C423)</f>
        <v>17866</v>
      </c>
      <c r="F423" s="33">
        <f>SUMIFS(Quotidien!K:K,Quotidien!$B:$B,$A423,Quotidien!$F:$F,$C423)</f>
        <v>19128</v>
      </c>
    </row>
    <row r="424" spans="1:15" x14ac:dyDescent="0.25">
      <c r="A424" s="45" t="str">
        <f t="shared" si="30"/>
        <v>S19 - 2024</v>
      </c>
      <c r="B424" s="17"/>
      <c r="C424" s="19" t="s">
        <v>14</v>
      </c>
      <c r="D424" s="111">
        <f>SUMIFS(Quotidien!G:G,Quotidien!$B:$B,$A424,Quotidien!$F:$F,$C424)</f>
        <v>30240</v>
      </c>
      <c r="E424" s="112">
        <f>SUMIFS(Quotidien!I:I,Quotidien!$B:$B,$A424,Quotidien!$F:$F,$C424)</f>
        <v>30240</v>
      </c>
      <c r="F424" s="113">
        <f>SUMIFS(Quotidien!K:K,Quotidien!$B:$B,$A424,Quotidien!$F:$F,$C424)</f>
        <v>30240</v>
      </c>
    </row>
    <row r="425" spans="1:15" x14ac:dyDescent="0.25">
      <c r="A425" s="49" t="str">
        <f t="shared" si="30"/>
        <v>S19 - 2024</v>
      </c>
      <c r="B425" s="5"/>
      <c r="C425" s="50" t="s">
        <v>16</v>
      </c>
      <c r="D425" s="51">
        <f>D418/(D424-D422-D421)</f>
        <v>2.2714599055726977E-2</v>
      </c>
      <c r="E425" s="52">
        <f>E418/(E424-E422-E421)</f>
        <v>1.3856812933025405E-2</v>
      </c>
      <c r="F425" s="53">
        <f>F418/(F424-F422-F421)</f>
        <v>1.1823592007251804E-3</v>
      </c>
    </row>
    <row r="426" spans="1:15" x14ac:dyDescent="0.25">
      <c r="A426" s="34" t="str">
        <f t="shared" si="30"/>
        <v>S19 - 2024</v>
      </c>
      <c r="B426" s="7"/>
      <c r="C426" s="35" t="s">
        <v>17</v>
      </c>
      <c r="D426" s="36">
        <f>D419/(D424-D422-D421)</f>
        <v>2.9815234767091713E-2</v>
      </c>
      <c r="E426" s="37">
        <f>E419/(E424-E422-E421)</f>
        <v>4.4457274826789836E-2</v>
      </c>
      <c r="F426" s="38">
        <f>F419/(F424-F422-F421)</f>
        <v>0</v>
      </c>
    </row>
    <row r="427" spans="1:15" x14ac:dyDescent="0.25">
      <c r="A427" s="34" t="str">
        <f t="shared" si="30"/>
        <v>S19 - 2024</v>
      </c>
      <c r="B427" s="7"/>
      <c r="C427" s="35" t="s">
        <v>15</v>
      </c>
      <c r="D427" s="36">
        <f>D425+D426</f>
        <v>5.2529833822818686E-2</v>
      </c>
      <c r="E427" s="37">
        <f>E425+E426</f>
        <v>5.8314087759815239E-2</v>
      </c>
      <c r="F427" s="38">
        <f>F425+F426</f>
        <v>1.1823592007251804E-3</v>
      </c>
    </row>
    <row r="428" spans="1:15" x14ac:dyDescent="0.25">
      <c r="A428" s="34" t="str">
        <f t="shared" si="30"/>
        <v>S19 - 2024</v>
      </c>
      <c r="B428" s="7"/>
      <c r="C428" s="35" t="s">
        <v>18</v>
      </c>
      <c r="D428" s="36">
        <f>D421/D424</f>
        <v>2.5264550264550264E-2</v>
      </c>
      <c r="E428" s="37">
        <f>E421/E424</f>
        <v>5.1455026455026455E-2</v>
      </c>
      <c r="F428" s="38">
        <f>F421/F424</f>
        <v>3.3730158730158728E-2</v>
      </c>
    </row>
    <row r="429" spans="1:15" x14ac:dyDescent="0.25">
      <c r="A429" s="34" t="str">
        <f t="shared" si="30"/>
        <v>S19 - 2024</v>
      </c>
      <c r="B429" s="7"/>
      <c r="C429" s="35" t="s">
        <v>27</v>
      </c>
      <c r="D429" s="36">
        <f>D422/D424</f>
        <v>8.5218253968253971E-2</v>
      </c>
      <c r="E429" s="37">
        <f>E422/E424</f>
        <v>8.9417989417989424E-2</v>
      </c>
      <c r="F429" s="38">
        <f>F422/F424</f>
        <v>0.12721560846560848</v>
      </c>
    </row>
    <row r="430" spans="1:15" x14ac:dyDescent="0.25">
      <c r="A430" s="34" t="str">
        <f t="shared" si="30"/>
        <v>S19 - 2024</v>
      </c>
      <c r="B430" s="7"/>
      <c r="C430" s="35" t="s">
        <v>19</v>
      </c>
      <c r="D430" s="36">
        <f>1-D427</f>
        <v>0.94747016617718127</v>
      </c>
      <c r="E430" s="37">
        <f t="shared" ref="E430:F430" si="31">1-E427</f>
        <v>0.94168591224018472</v>
      </c>
      <c r="F430" s="38">
        <f t="shared" si="31"/>
        <v>0.99881764079927482</v>
      </c>
    </row>
    <row r="431" spans="1:15" x14ac:dyDescent="0.25">
      <c r="A431" s="54" t="str">
        <f t="shared" si="30"/>
        <v>S19 - 2024</v>
      </c>
      <c r="B431" s="10"/>
      <c r="C431" s="55" t="s">
        <v>20</v>
      </c>
      <c r="D431" s="56">
        <f>IF(D430&lt;'Calcul CRI'!$B$2,0,IF(AND(D430&gt;='Calcul CRI'!$A$3,D430&lt;'Calcul CRI'!$B$3),(D430-'Calcul CRI'!$A$3)*100/('Calcul CRI'!$F$3-'Calcul CRI'!$E$3)*('Calcul CRI'!$D$3-'Calcul CRI'!$C$3)+'Calcul CRI'!$C$3,IF(AND(D430&gt;='Calcul CRI'!$A$4,D430&lt;'Calcul CRI'!$B$4),(D430-'Calcul CRI'!$A$4)*100/('Calcul CRI'!$F$4-'Calcul CRI'!$E$4)*('Calcul CRI'!$D$4-'Calcul CRI'!$C$4)+'Calcul CRI'!$C$4,IF(AND(D430&gt;='Calcul CRI'!$A$5,D430&lt;'Calcul CRI'!$B$5),(D430-'Calcul CRI'!$A$5)*100/('Calcul CRI'!$F$5-'Calcul CRI'!$E$5)*('Calcul CRI'!$D$5-'Calcul CRI'!$C$5)+'Calcul CRI'!$C$5,IF(AND(D430&gt;='Calcul CRI'!$A$6,D430&lt;'Calcul CRI'!$B$6),(D430-'Calcul CRI'!$A$6)*100/('Calcul CRI'!$F$6-'Calcul CRI'!$E$6)*('Calcul CRI'!$D$6-'Calcul CRI'!$C$6)+'Calcul CRI'!$C$6,IF(AND(D430&gt;='Calcul CRI'!$A$7,D430&lt;'Calcul CRI'!$B$7),(D430-'Calcul CRI'!$A$7)*100/('Calcul CRI'!$F$7-'Calcul CRI'!$E$7)*('Calcul CRI'!$D$7-'Calcul CRI'!$C$7)+'Calcul CRI'!$C$7,25))))))</f>
        <v>16.245027696196889</v>
      </c>
      <c r="E431" s="57">
        <f>IF(E430&lt;'Calcul CRI'!$B$2,0,IF(AND(E430&gt;='Calcul CRI'!$A$3,E430&lt;'Calcul CRI'!$B$3),(E430-'Calcul CRI'!$A$3)*100/('Calcul CRI'!$F$3-'Calcul CRI'!$E$3)*('Calcul CRI'!$D$3-'Calcul CRI'!$C$3)+'Calcul CRI'!$C$3,IF(AND(E430&gt;='Calcul CRI'!$A$4,E430&lt;'Calcul CRI'!$B$4),(E430-'Calcul CRI'!$A$4)*100/('Calcul CRI'!$F$4-'Calcul CRI'!$E$4)*('Calcul CRI'!$D$4-'Calcul CRI'!$C$4)+'Calcul CRI'!$C$4,IF(AND(E430&gt;='Calcul CRI'!$A$5,E430&lt;'Calcul CRI'!$B$5),(E430-'Calcul CRI'!$A$5)*100/('Calcul CRI'!$F$5-'Calcul CRI'!$E$5)*('Calcul CRI'!$D$5-'Calcul CRI'!$C$5)+'Calcul CRI'!$C$5,IF(AND(E430&gt;='Calcul CRI'!$A$6,E430&lt;'Calcul CRI'!$B$6),(E430-'Calcul CRI'!$A$6)*100/('Calcul CRI'!$F$6-'Calcul CRI'!$E$6)*('Calcul CRI'!$D$6-'Calcul CRI'!$C$6)+'Calcul CRI'!$C$6,IF(AND(E430&gt;='Calcul CRI'!$A$7,E430&lt;'Calcul CRI'!$B$7),(E430-'Calcul CRI'!$A$7)*100/('Calcul CRI'!$F$7-'Calcul CRI'!$E$7)*('Calcul CRI'!$D$7-'Calcul CRI'!$C$7)+'Calcul CRI'!$C$7,25))))))</f>
        <v>15.280985373364128</v>
      </c>
      <c r="F431" s="58">
        <f>IF(F430&lt;'Calcul CRI'!$B$2,0,IF(AND(F430&gt;='Calcul CRI'!$A$3,F430&lt;'Calcul CRI'!$B$3),(F430-'Calcul CRI'!$A$3)*100/('Calcul CRI'!$F$3-'Calcul CRI'!$E$3)*('Calcul CRI'!$D$3-'Calcul CRI'!$C$3)+'Calcul CRI'!$C$3,IF(AND(F430&gt;='Calcul CRI'!$A$4,F430&lt;'Calcul CRI'!$B$4),(F430-'Calcul CRI'!$A$4)*100/('Calcul CRI'!$F$4-'Calcul CRI'!$E$4)*('Calcul CRI'!$D$4-'Calcul CRI'!$C$4)+'Calcul CRI'!$C$4,IF(AND(F430&gt;='Calcul CRI'!$A$5,F430&lt;'Calcul CRI'!$B$5),(F430-'Calcul CRI'!$A$5)*100/('Calcul CRI'!$F$5-'Calcul CRI'!$E$5)*('Calcul CRI'!$D$5-'Calcul CRI'!$C$5)+'Calcul CRI'!$C$5,IF(AND(F430&gt;='Calcul CRI'!$A$6,F430&lt;'Calcul CRI'!$B$6),(F430-'Calcul CRI'!$A$6)*100/('Calcul CRI'!$F$6-'Calcul CRI'!$E$6)*('Calcul CRI'!$D$6-'Calcul CRI'!$C$6)+'Calcul CRI'!$C$6,IF(AND(F430&gt;='Calcul CRI'!$A$7,F430&lt;'Calcul CRI'!$B$7),(F430-'Calcul CRI'!$A$7)*100/('Calcul CRI'!$F$7-'Calcul CRI'!$E$7)*('Calcul CRI'!$D$7-'Calcul CRI'!$C$7)+'Calcul CRI'!$C$7,25))))))</f>
        <v>25</v>
      </c>
    </row>
    <row r="432" spans="1:15" x14ac:dyDescent="0.25">
      <c r="A432" s="39" t="str">
        <f t="shared" si="30"/>
        <v>S19 - 2024</v>
      </c>
      <c r="B432" s="20"/>
      <c r="C432" s="115" t="s">
        <v>22</v>
      </c>
      <c r="D432" s="173">
        <f>(D418+E418+F418)/((D424-D422-D421)+(E424-E422-E421)+(F424-F422-F421))</f>
        <v>1.2792005316158053E-2</v>
      </c>
      <c r="E432" s="173"/>
      <c r="F432" s="174"/>
    </row>
    <row r="433" spans="1:15" x14ac:dyDescent="0.25">
      <c r="A433" s="40" t="str">
        <f t="shared" si="30"/>
        <v>S19 - 2024</v>
      </c>
      <c r="B433" s="7"/>
      <c r="C433" s="116" t="s">
        <v>23</v>
      </c>
      <c r="D433" s="177">
        <f>(D419+E419+F419)/((D424-D422-D421)+(E424-E422-E421)+(F424-F422-F421))</f>
        <v>2.5008945458263047E-2</v>
      </c>
      <c r="E433" s="177"/>
      <c r="F433" s="178"/>
    </row>
    <row r="434" spans="1:15" x14ac:dyDescent="0.25">
      <c r="A434" s="40" t="str">
        <f t="shared" si="30"/>
        <v>S19 - 2024</v>
      </c>
      <c r="B434" s="7"/>
      <c r="C434" s="116" t="s">
        <v>21</v>
      </c>
      <c r="D434" s="177">
        <f>D432+D433</f>
        <v>3.7800950774421097E-2</v>
      </c>
      <c r="E434" s="177"/>
      <c r="F434" s="178"/>
    </row>
    <row r="435" spans="1:15" x14ac:dyDescent="0.25">
      <c r="A435" s="40" t="str">
        <f t="shared" si="30"/>
        <v>S19 - 2024</v>
      </c>
      <c r="B435" s="7"/>
      <c r="C435" s="114" t="s">
        <v>24</v>
      </c>
      <c r="D435" s="179">
        <f>(D421+E421+F421)/(D424+E424+F424)</f>
        <v>3.6816578483245148E-2</v>
      </c>
      <c r="E435" s="179"/>
      <c r="F435" s="180"/>
    </row>
    <row r="436" spans="1:15" x14ac:dyDescent="0.25">
      <c r="A436" s="40" t="str">
        <f t="shared" si="30"/>
        <v>S19 - 2024</v>
      </c>
      <c r="B436" s="7"/>
      <c r="C436" s="117" t="s">
        <v>28</v>
      </c>
      <c r="D436" s="181">
        <f>(D422+E422+F422)/(D424+E424+F424)</f>
        <v>0.10061728395061728</v>
      </c>
      <c r="E436" s="181"/>
      <c r="F436" s="182"/>
      <c r="G436" s="3"/>
    </row>
    <row r="437" spans="1:15" x14ac:dyDescent="0.25">
      <c r="A437" s="40" t="str">
        <f t="shared" si="30"/>
        <v>S19 - 2024</v>
      </c>
      <c r="B437" s="7"/>
      <c r="C437" s="41" t="s">
        <v>25</v>
      </c>
      <c r="D437" s="183">
        <f>1-(D427+E427+F427)/3</f>
        <v>0.96265790640554694</v>
      </c>
      <c r="E437" s="183"/>
      <c r="F437" s="184"/>
    </row>
    <row r="438" spans="1:15" ht="15.75" thickBot="1" x14ac:dyDescent="0.3">
      <c r="A438" s="42" t="str">
        <f t="shared" si="30"/>
        <v>S19 - 2024</v>
      </c>
      <c r="B438" s="43"/>
      <c r="C438" s="44" t="s">
        <v>26</v>
      </c>
      <c r="D438" s="175">
        <f>IF(D437&lt;'Calcul CRI'!$B$2,0,IF(AND(D437&gt;='Calcul CRI'!$A$3,D437&lt;'Calcul CRI'!$B$3),(D437-'Calcul CRI'!$A$3)*100/('Calcul CRI'!$F$3-'Calcul CRI'!$E$3)*('Calcul CRI'!$D$3-'Calcul CRI'!$C$3)+'Calcul CRI'!$C$3,IF(AND(D437&gt;='Calcul CRI'!$A$4,D437&lt;'Calcul CRI'!$B$4),(D437-'Calcul CRI'!$A$4)*100/('Calcul CRI'!$F$4-'Calcul CRI'!$E$4)*('Calcul CRI'!$D$4-'Calcul CRI'!$C$4)+'Calcul CRI'!$C$4,IF(AND(D437&gt;='Calcul CRI'!$A$5,D437&lt;'Calcul CRI'!$B$5),(D437-'Calcul CRI'!$A$5)*100/('Calcul CRI'!$F$5-'Calcul CRI'!$E$5)*('Calcul CRI'!$D$5-'Calcul CRI'!$C$5)+'Calcul CRI'!$C$5,IF(AND(D437&gt;='Calcul CRI'!$A$6,D437&lt;'Calcul CRI'!$B$6),(D437-'Calcul CRI'!$A$6)*100/('Calcul CRI'!$F$6-'Calcul CRI'!$E$6)*('Calcul CRI'!$D$6-'Calcul CRI'!$C$6)+'Calcul CRI'!$C$6,IF(AND(D437&gt;='Calcul CRI'!$A$7,D437&lt;'Calcul CRI'!$B$7),(D437-'Calcul CRI'!$A$7)*100/('Calcul CRI'!$F$7-'Calcul CRI'!$E$7)*('Calcul CRI'!$D$7-'Calcul CRI'!$C$7)+'Calcul CRI'!$C$7,25))))))</f>
        <v>18.77631773425783</v>
      </c>
      <c r="E438" s="175"/>
      <c r="F438" s="176"/>
    </row>
    <row r="439" spans="1:15" ht="15.75" x14ac:dyDescent="0.25">
      <c r="A439" s="24" t="str">
        <f>"S"&amp;WEEKNUM(B439+6,13)&amp;" - "&amp;YEAR(B439+6)</f>
        <v>S20 - 2024</v>
      </c>
      <c r="B439" s="25">
        <f>B416+7</f>
        <v>45420</v>
      </c>
      <c r="C439" s="26" t="s">
        <v>2</v>
      </c>
      <c r="D439" s="27">
        <f>SUMIFS(Quotidien!G:G,Quotidien!$B:$B,$A439,Quotidien!$F:$F,$C439)</f>
        <v>0</v>
      </c>
      <c r="E439" s="28">
        <f>SUMIFS(Quotidien!I:I,Quotidien!$B:$B,$A439,Quotidien!$F:$F,$C439)</f>
        <v>0</v>
      </c>
      <c r="F439" s="29">
        <f>SUMIFS(Quotidien!K:K,Quotidien!$B:$B,$A439,Quotidien!$F:$F,$C439)</f>
        <v>0</v>
      </c>
      <c r="G439" t="str">
        <f>"Du "&amp;DAY($B439)&amp;"/"&amp;MONTH($B439)&amp;" Au "&amp;DAY($B439+6)&amp;"/"&amp;MONTH($B439+6)&amp;" Inclus"</f>
        <v>Du 8/5 Au 14/5 Inclus</v>
      </c>
      <c r="I439" s="170" t="str">
        <f>"Résultats fiabilité CC "&amp;A439</f>
        <v>Résultats fiabilité CC S20 - 2024</v>
      </c>
      <c r="J439" s="171"/>
      <c r="K439" s="171"/>
      <c r="L439" s="171"/>
      <c r="M439" s="171"/>
      <c r="N439" s="171"/>
      <c r="O439" s="172"/>
    </row>
    <row r="440" spans="1:15" x14ac:dyDescent="0.25">
      <c r="A440" s="30" t="str">
        <f t="shared" si="30"/>
        <v>S20 - 2024</v>
      </c>
      <c r="B440" s="18"/>
      <c r="C440" s="19" t="s">
        <v>3</v>
      </c>
      <c r="D440" s="46">
        <f>SUMIFS(Quotidien!G:G,Quotidien!$B:$B,$A440,Quotidien!$F:$F,$C440)</f>
        <v>0</v>
      </c>
      <c r="E440" s="47">
        <f>SUMIFS(Quotidien!I:I,Quotidien!$B:$B,$A440,Quotidien!$F:$F,$C440)</f>
        <v>0</v>
      </c>
      <c r="F440" s="48">
        <f>SUMIFS(Quotidien!K:K,Quotidien!$B:$B,$A440,Quotidien!$F:$F,$C440)</f>
        <v>0</v>
      </c>
      <c r="I440" s="90" t="s">
        <v>31</v>
      </c>
      <c r="J440" s="91" t="s">
        <v>32</v>
      </c>
      <c r="K440" s="91" t="s">
        <v>33</v>
      </c>
      <c r="L440" s="92" t="s">
        <v>34</v>
      </c>
      <c r="M440" s="101" t="s">
        <v>35</v>
      </c>
      <c r="N440" s="102" t="s">
        <v>36</v>
      </c>
      <c r="O440" s="103" t="s">
        <v>37</v>
      </c>
    </row>
    <row r="441" spans="1:15" x14ac:dyDescent="0.25">
      <c r="A441" s="30" t="str">
        <f t="shared" si="30"/>
        <v>S20 - 2024</v>
      </c>
      <c r="B441" s="22"/>
      <c r="C441" s="128" t="s">
        <v>7</v>
      </c>
      <c r="D441" s="122">
        <f>SUMIFS(Quotidien!G:G,Quotidien!$B:$B,$A441,Quotidien!$F:$F,$C441)</f>
        <v>0</v>
      </c>
      <c r="E441" s="123">
        <f>SUMIFS(Quotidien!I:I,Quotidien!$B:$B,$A441,Quotidien!$F:$F,$C441)</f>
        <v>0</v>
      </c>
      <c r="F441" s="124">
        <f>SUMIFS(Quotidien!K:K,Quotidien!$B:$B,$A441,Quotidien!$F:$F,$C441)</f>
        <v>0</v>
      </c>
      <c r="I441" s="93" t="s">
        <v>0</v>
      </c>
      <c r="J441" s="68" t="e">
        <f>D453</f>
        <v>#DIV/0!</v>
      </c>
      <c r="K441" s="69" t="e">
        <f>D454</f>
        <v>#DIV/0!</v>
      </c>
      <c r="L441" s="94"/>
      <c r="M441" s="104"/>
      <c r="N441" s="66"/>
      <c r="O441" s="105"/>
    </row>
    <row r="442" spans="1:15" x14ac:dyDescent="0.25">
      <c r="A442" s="30" t="str">
        <f t="shared" si="30"/>
        <v>S20 - 2024</v>
      </c>
      <c r="B442" s="23"/>
      <c r="C442" s="129" t="s">
        <v>8</v>
      </c>
      <c r="D442" s="125">
        <f>SUMIFS(Quotidien!G:G,Quotidien!$B:$B,$A442,Quotidien!$F:$F,$C442)</f>
        <v>0</v>
      </c>
      <c r="E442" s="126">
        <f>SUMIFS(Quotidien!I:I,Quotidien!$B:$B,$A442,Quotidien!$F:$F,$C442)</f>
        <v>0</v>
      </c>
      <c r="F442" s="127">
        <f>SUMIFS(Quotidien!K:K,Quotidien!$B:$B,$A442,Quotidien!$F:$F,$C442)</f>
        <v>0</v>
      </c>
      <c r="I442" s="95" t="s">
        <v>12</v>
      </c>
      <c r="J442" s="70" t="e">
        <f>E453</f>
        <v>#DIV/0!</v>
      </c>
      <c r="K442" s="71" t="e">
        <f>E454</f>
        <v>#DIV/0!</v>
      </c>
      <c r="L442" s="96"/>
      <c r="M442" s="106"/>
      <c r="N442" s="67"/>
      <c r="O442" s="107"/>
    </row>
    <row r="443" spans="1:15" x14ac:dyDescent="0.25">
      <c r="A443" s="30" t="str">
        <f t="shared" si="30"/>
        <v>S20 - 2024</v>
      </c>
      <c r="B443" s="20"/>
      <c r="C443" s="21" t="s">
        <v>4</v>
      </c>
      <c r="D443" s="59">
        <f>SUMIFS(Quotidien!G:G,Quotidien!$B:$B,$A443,Quotidien!$F:$F,$C443)</f>
        <v>0</v>
      </c>
      <c r="E443" s="60">
        <f>SUMIFS(Quotidien!I:I,Quotidien!$B:$B,$A443,Quotidien!$F:$F,$C443)</f>
        <v>0</v>
      </c>
      <c r="F443" s="61">
        <f>SUMIFS(Quotidien!K:K,Quotidien!$B:$B,$A443,Quotidien!$F:$F,$C443)</f>
        <v>0</v>
      </c>
      <c r="I443" s="93" t="s">
        <v>13</v>
      </c>
      <c r="J443" s="68" t="e">
        <f>F453</f>
        <v>#DIV/0!</v>
      </c>
      <c r="K443" s="69" t="e">
        <f>F454</f>
        <v>#DIV/0!</v>
      </c>
      <c r="L443" s="94"/>
      <c r="M443" s="104"/>
      <c r="N443" s="66"/>
      <c r="O443" s="105"/>
    </row>
    <row r="444" spans="1:15" x14ac:dyDescent="0.25">
      <c r="A444" s="30" t="str">
        <f t="shared" si="30"/>
        <v>S20 - 2024</v>
      </c>
      <c r="B444" s="7"/>
      <c r="C444" s="8" t="s">
        <v>5</v>
      </c>
      <c r="D444" s="31">
        <f>SUMIFS(Quotidien!G:G,Quotidien!$B:$B,$A444,Quotidien!$F:$F,$C444)</f>
        <v>0</v>
      </c>
      <c r="E444" s="32">
        <f>SUMIFS(Quotidien!I:I,Quotidien!$B:$B,$A444,Quotidien!$F:$F,$C444)</f>
        <v>0</v>
      </c>
      <c r="F444" s="33">
        <f>SUMIFS(Quotidien!K:K,Quotidien!$B:$B,$A444,Quotidien!$F:$F,$C444)</f>
        <v>0</v>
      </c>
      <c r="I444" s="97" t="s">
        <v>38</v>
      </c>
      <c r="J444" s="98" t="e">
        <f>D460</f>
        <v>#DIV/0!</v>
      </c>
      <c r="K444" s="99" t="e">
        <f>D461</f>
        <v>#DIV/0!</v>
      </c>
      <c r="L444" s="100"/>
      <c r="M444" s="108"/>
      <c r="N444" s="109"/>
      <c r="O444" s="110"/>
    </row>
    <row r="445" spans="1:15" x14ac:dyDescent="0.25">
      <c r="A445" s="30" t="str">
        <f t="shared" si="30"/>
        <v>S20 - 2024</v>
      </c>
      <c r="B445" s="7"/>
      <c r="C445" s="8" t="s">
        <v>6</v>
      </c>
      <c r="D445" s="31">
        <f>SUMIFS(Quotidien!G:G,Quotidien!$B:$B,$A445,Quotidien!$F:$F,$C445)</f>
        <v>0</v>
      </c>
      <c r="E445" s="32">
        <f>SUMIFS(Quotidien!I:I,Quotidien!$B:$B,$A445,Quotidien!$F:$F,$C445)</f>
        <v>0</v>
      </c>
      <c r="F445" s="33">
        <f>SUMIFS(Quotidien!K:K,Quotidien!$B:$B,$A445,Quotidien!$F:$F,$C445)</f>
        <v>0</v>
      </c>
    </row>
    <row r="446" spans="1:15" x14ac:dyDescent="0.25">
      <c r="A446" s="30" t="str">
        <f t="shared" si="30"/>
        <v>S20 - 2024</v>
      </c>
      <c r="B446" s="7"/>
      <c r="C446" s="8" t="s">
        <v>1</v>
      </c>
      <c r="D446" s="31">
        <f>SUMIFS(Quotidien!G:G,Quotidien!$B:$B,$A446,Quotidien!$F:$F,$C446)</f>
        <v>0</v>
      </c>
      <c r="E446" s="32">
        <f>SUMIFS(Quotidien!I:I,Quotidien!$B:$B,$A446,Quotidien!$F:$F,$C446)</f>
        <v>0</v>
      </c>
      <c r="F446" s="33">
        <f>SUMIFS(Quotidien!K:K,Quotidien!$B:$B,$A446,Quotidien!$F:$F,$C446)</f>
        <v>0</v>
      </c>
    </row>
    <row r="447" spans="1:15" x14ac:dyDescent="0.25">
      <c r="A447" s="45" t="str">
        <f t="shared" si="30"/>
        <v>S20 - 2024</v>
      </c>
      <c r="B447" s="17"/>
      <c r="C447" s="19" t="s">
        <v>14</v>
      </c>
      <c r="D447" s="111">
        <f>SUMIFS(Quotidien!G:G,Quotidien!$B:$B,$A447,Quotidien!$F:$F,$C447)</f>
        <v>0</v>
      </c>
      <c r="E447" s="112">
        <f>SUMIFS(Quotidien!I:I,Quotidien!$B:$B,$A447,Quotidien!$F:$F,$C447)</f>
        <v>0</v>
      </c>
      <c r="F447" s="113">
        <f>SUMIFS(Quotidien!K:K,Quotidien!$B:$B,$A447,Quotidien!$F:$F,$C447)</f>
        <v>0</v>
      </c>
    </row>
    <row r="448" spans="1:15" x14ac:dyDescent="0.25">
      <c r="A448" s="49" t="str">
        <f t="shared" si="30"/>
        <v>S20 - 2024</v>
      </c>
      <c r="B448" s="5"/>
      <c r="C448" s="50" t="s">
        <v>16</v>
      </c>
      <c r="D448" s="51" t="e">
        <f>D441/(D447-D445-D444)</f>
        <v>#DIV/0!</v>
      </c>
      <c r="E448" s="52" t="e">
        <f>E441/(E447-E445-E444)</f>
        <v>#DIV/0!</v>
      </c>
      <c r="F448" s="53" t="e">
        <f>F441/(F447-F445-F444)</f>
        <v>#DIV/0!</v>
      </c>
    </row>
    <row r="449" spans="1:15" x14ac:dyDescent="0.25">
      <c r="A449" s="34" t="str">
        <f t="shared" si="30"/>
        <v>S20 - 2024</v>
      </c>
      <c r="B449" s="7"/>
      <c r="C449" s="35" t="s">
        <v>17</v>
      </c>
      <c r="D449" s="36" t="e">
        <f>D442/(D447-D445-D444)</f>
        <v>#DIV/0!</v>
      </c>
      <c r="E449" s="37" t="e">
        <f>E442/(E447-E445-E444)</f>
        <v>#DIV/0!</v>
      </c>
      <c r="F449" s="38" t="e">
        <f>F442/(F447-F445-F444)</f>
        <v>#DIV/0!</v>
      </c>
    </row>
    <row r="450" spans="1:15" x14ac:dyDescent="0.25">
      <c r="A450" s="34" t="str">
        <f t="shared" si="30"/>
        <v>S20 - 2024</v>
      </c>
      <c r="B450" s="7"/>
      <c r="C450" s="35" t="s">
        <v>15</v>
      </c>
      <c r="D450" s="36" t="e">
        <f>D448+D449</f>
        <v>#DIV/0!</v>
      </c>
      <c r="E450" s="37" t="e">
        <f>E448+E449</f>
        <v>#DIV/0!</v>
      </c>
      <c r="F450" s="38" t="e">
        <f>F448+F449</f>
        <v>#DIV/0!</v>
      </c>
    </row>
    <row r="451" spans="1:15" x14ac:dyDescent="0.25">
      <c r="A451" s="34" t="str">
        <f t="shared" si="30"/>
        <v>S20 - 2024</v>
      </c>
      <c r="B451" s="7"/>
      <c r="C451" s="35" t="s">
        <v>18</v>
      </c>
      <c r="D451" s="36" t="e">
        <f>D444/D447</f>
        <v>#DIV/0!</v>
      </c>
      <c r="E451" s="37" t="e">
        <f>E444/E447</f>
        <v>#DIV/0!</v>
      </c>
      <c r="F451" s="38" t="e">
        <f>F444/F447</f>
        <v>#DIV/0!</v>
      </c>
    </row>
    <row r="452" spans="1:15" x14ac:dyDescent="0.25">
      <c r="A452" s="34" t="str">
        <f t="shared" si="30"/>
        <v>S20 - 2024</v>
      </c>
      <c r="B452" s="7"/>
      <c r="C452" s="35" t="s">
        <v>27</v>
      </c>
      <c r="D452" s="36" t="e">
        <f>D445/D447</f>
        <v>#DIV/0!</v>
      </c>
      <c r="E452" s="37" t="e">
        <f>E445/E447</f>
        <v>#DIV/0!</v>
      </c>
      <c r="F452" s="38" t="e">
        <f>F445/F447</f>
        <v>#DIV/0!</v>
      </c>
    </row>
    <row r="453" spans="1:15" x14ac:dyDescent="0.25">
      <c r="A453" s="34" t="str">
        <f t="shared" si="30"/>
        <v>S20 - 2024</v>
      </c>
      <c r="B453" s="7"/>
      <c r="C453" s="35" t="s">
        <v>19</v>
      </c>
      <c r="D453" s="36" t="e">
        <f>1-D450</f>
        <v>#DIV/0!</v>
      </c>
      <c r="E453" s="37" t="e">
        <f t="shared" ref="E453:F453" si="32">1-E450</f>
        <v>#DIV/0!</v>
      </c>
      <c r="F453" s="38" t="e">
        <f t="shared" si="32"/>
        <v>#DIV/0!</v>
      </c>
    </row>
    <row r="454" spans="1:15" x14ac:dyDescent="0.25">
      <c r="A454" s="54" t="str">
        <f t="shared" si="30"/>
        <v>S20 - 2024</v>
      </c>
      <c r="B454" s="10"/>
      <c r="C454" s="55" t="s">
        <v>20</v>
      </c>
      <c r="D454" s="56" t="e">
        <f>IF(D453&lt;'Calcul CRI'!$B$2,0,IF(AND(D453&gt;='Calcul CRI'!$A$3,D453&lt;'Calcul CRI'!$B$3),(D453-'Calcul CRI'!$A$3)*100/('Calcul CRI'!$F$3-'Calcul CRI'!$E$3)*('Calcul CRI'!$D$3-'Calcul CRI'!$C$3)+'Calcul CRI'!$C$3,IF(AND(D453&gt;='Calcul CRI'!$A$4,D453&lt;'Calcul CRI'!$B$4),(D453-'Calcul CRI'!$A$4)*100/('Calcul CRI'!$F$4-'Calcul CRI'!$E$4)*('Calcul CRI'!$D$4-'Calcul CRI'!$C$4)+'Calcul CRI'!$C$4,IF(AND(D453&gt;='Calcul CRI'!$A$5,D453&lt;'Calcul CRI'!$B$5),(D453-'Calcul CRI'!$A$5)*100/('Calcul CRI'!$F$5-'Calcul CRI'!$E$5)*('Calcul CRI'!$D$5-'Calcul CRI'!$C$5)+'Calcul CRI'!$C$5,IF(AND(D453&gt;='Calcul CRI'!$A$6,D453&lt;'Calcul CRI'!$B$6),(D453-'Calcul CRI'!$A$6)*100/('Calcul CRI'!$F$6-'Calcul CRI'!$E$6)*('Calcul CRI'!$D$6-'Calcul CRI'!$C$6)+'Calcul CRI'!$C$6,IF(AND(D453&gt;='Calcul CRI'!$A$7,D453&lt;'Calcul CRI'!$B$7),(D453-'Calcul CRI'!$A$7)*100/('Calcul CRI'!$F$7-'Calcul CRI'!$E$7)*('Calcul CRI'!$D$7-'Calcul CRI'!$C$7)+'Calcul CRI'!$C$7,25))))))</f>
        <v>#DIV/0!</v>
      </c>
      <c r="E454" s="57" t="e">
        <f>IF(E453&lt;'Calcul CRI'!$B$2,0,IF(AND(E453&gt;='Calcul CRI'!$A$3,E453&lt;'Calcul CRI'!$B$3),(E453-'Calcul CRI'!$A$3)*100/('Calcul CRI'!$F$3-'Calcul CRI'!$E$3)*('Calcul CRI'!$D$3-'Calcul CRI'!$C$3)+'Calcul CRI'!$C$3,IF(AND(E453&gt;='Calcul CRI'!$A$4,E453&lt;'Calcul CRI'!$B$4),(E453-'Calcul CRI'!$A$4)*100/('Calcul CRI'!$F$4-'Calcul CRI'!$E$4)*('Calcul CRI'!$D$4-'Calcul CRI'!$C$4)+'Calcul CRI'!$C$4,IF(AND(E453&gt;='Calcul CRI'!$A$5,E453&lt;'Calcul CRI'!$B$5),(E453-'Calcul CRI'!$A$5)*100/('Calcul CRI'!$F$5-'Calcul CRI'!$E$5)*('Calcul CRI'!$D$5-'Calcul CRI'!$C$5)+'Calcul CRI'!$C$5,IF(AND(E453&gt;='Calcul CRI'!$A$6,E453&lt;'Calcul CRI'!$B$6),(E453-'Calcul CRI'!$A$6)*100/('Calcul CRI'!$F$6-'Calcul CRI'!$E$6)*('Calcul CRI'!$D$6-'Calcul CRI'!$C$6)+'Calcul CRI'!$C$6,IF(AND(E453&gt;='Calcul CRI'!$A$7,E453&lt;'Calcul CRI'!$B$7),(E453-'Calcul CRI'!$A$7)*100/('Calcul CRI'!$F$7-'Calcul CRI'!$E$7)*('Calcul CRI'!$D$7-'Calcul CRI'!$C$7)+'Calcul CRI'!$C$7,25))))))</f>
        <v>#DIV/0!</v>
      </c>
      <c r="F454" s="58" t="e">
        <f>IF(F453&lt;'Calcul CRI'!$B$2,0,IF(AND(F453&gt;='Calcul CRI'!$A$3,F453&lt;'Calcul CRI'!$B$3),(F453-'Calcul CRI'!$A$3)*100/('Calcul CRI'!$F$3-'Calcul CRI'!$E$3)*('Calcul CRI'!$D$3-'Calcul CRI'!$C$3)+'Calcul CRI'!$C$3,IF(AND(F453&gt;='Calcul CRI'!$A$4,F453&lt;'Calcul CRI'!$B$4),(F453-'Calcul CRI'!$A$4)*100/('Calcul CRI'!$F$4-'Calcul CRI'!$E$4)*('Calcul CRI'!$D$4-'Calcul CRI'!$C$4)+'Calcul CRI'!$C$4,IF(AND(F453&gt;='Calcul CRI'!$A$5,F453&lt;'Calcul CRI'!$B$5),(F453-'Calcul CRI'!$A$5)*100/('Calcul CRI'!$F$5-'Calcul CRI'!$E$5)*('Calcul CRI'!$D$5-'Calcul CRI'!$C$5)+'Calcul CRI'!$C$5,IF(AND(F453&gt;='Calcul CRI'!$A$6,F453&lt;'Calcul CRI'!$B$6),(F453-'Calcul CRI'!$A$6)*100/('Calcul CRI'!$F$6-'Calcul CRI'!$E$6)*('Calcul CRI'!$D$6-'Calcul CRI'!$C$6)+'Calcul CRI'!$C$6,IF(AND(F453&gt;='Calcul CRI'!$A$7,F453&lt;'Calcul CRI'!$B$7),(F453-'Calcul CRI'!$A$7)*100/('Calcul CRI'!$F$7-'Calcul CRI'!$E$7)*('Calcul CRI'!$D$7-'Calcul CRI'!$C$7)+'Calcul CRI'!$C$7,25))))))</f>
        <v>#DIV/0!</v>
      </c>
    </row>
    <row r="455" spans="1:15" x14ac:dyDescent="0.25">
      <c r="A455" s="39" t="str">
        <f t="shared" si="30"/>
        <v>S20 - 2024</v>
      </c>
      <c r="B455" s="20"/>
      <c r="C455" s="115" t="s">
        <v>22</v>
      </c>
      <c r="D455" s="173" t="e">
        <f>(D441+E441+F441)/((D447-D445-D444)+(E447-E445-E444)+(F447-F445-F444))</f>
        <v>#DIV/0!</v>
      </c>
      <c r="E455" s="173"/>
      <c r="F455" s="174"/>
    </row>
    <row r="456" spans="1:15" x14ac:dyDescent="0.25">
      <c r="A456" s="40" t="str">
        <f t="shared" si="30"/>
        <v>S20 - 2024</v>
      </c>
      <c r="B456" s="7"/>
      <c r="C456" s="116" t="s">
        <v>23</v>
      </c>
      <c r="D456" s="177" t="e">
        <f>(D442+E442+F442)/((D447-D445-D444)+(E447-E445-E444)+(F447-F445-F444))</f>
        <v>#DIV/0!</v>
      </c>
      <c r="E456" s="177"/>
      <c r="F456" s="178"/>
    </row>
    <row r="457" spans="1:15" x14ac:dyDescent="0.25">
      <c r="A457" s="40" t="str">
        <f t="shared" si="30"/>
        <v>S20 - 2024</v>
      </c>
      <c r="B457" s="7"/>
      <c r="C457" s="116" t="s">
        <v>21</v>
      </c>
      <c r="D457" s="177" t="e">
        <f>D455+D456</f>
        <v>#DIV/0!</v>
      </c>
      <c r="E457" s="177"/>
      <c r="F457" s="178"/>
    </row>
    <row r="458" spans="1:15" x14ac:dyDescent="0.25">
      <c r="A458" s="40" t="str">
        <f t="shared" si="30"/>
        <v>S20 - 2024</v>
      </c>
      <c r="B458" s="7"/>
      <c r="C458" s="114" t="s">
        <v>24</v>
      </c>
      <c r="D458" s="179" t="e">
        <f>(D444+E444+F444)/(D447+E447+F447)</f>
        <v>#DIV/0!</v>
      </c>
      <c r="E458" s="179"/>
      <c r="F458" s="180"/>
    </row>
    <row r="459" spans="1:15" x14ac:dyDescent="0.25">
      <c r="A459" s="40" t="str">
        <f t="shared" si="30"/>
        <v>S20 - 2024</v>
      </c>
      <c r="B459" s="7"/>
      <c r="C459" s="117" t="s">
        <v>28</v>
      </c>
      <c r="D459" s="181" t="e">
        <f>(D445+E445+F445)/(D447+E447+F447)</f>
        <v>#DIV/0!</v>
      </c>
      <c r="E459" s="181"/>
      <c r="F459" s="182"/>
      <c r="G459" s="3"/>
    </row>
    <row r="460" spans="1:15" x14ac:dyDescent="0.25">
      <c r="A460" s="40" t="str">
        <f t="shared" si="30"/>
        <v>S20 - 2024</v>
      </c>
      <c r="B460" s="7"/>
      <c r="C460" s="41" t="s">
        <v>25</v>
      </c>
      <c r="D460" s="183" t="e">
        <f>1-(D450+E450+F450)/3</f>
        <v>#DIV/0!</v>
      </c>
      <c r="E460" s="183"/>
      <c r="F460" s="184"/>
    </row>
    <row r="461" spans="1:15" ht="15.75" thickBot="1" x14ac:dyDescent="0.3">
      <c r="A461" s="42" t="str">
        <f t="shared" si="30"/>
        <v>S20 - 2024</v>
      </c>
      <c r="B461" s="43"/>
      <c r="C461" s="44" t="s">
        <v>26</v>
      </c>
      <c r="D461" s="175" t="e">
        <f>IF(D460&lt;'Calcul CRI'!$B$2,0,IF(AND(D460&gt;='Calcul CRI'!$A$3,D460&lt;'Calcul CRI'!$B$3),(D460-'Calcul CRI'!$A$3)*100/('Calcul CRI'!$F$3-'Calcul CRI'!$E$3)*('Calcul CRI'!$D$3-'Calcul CRI'!$C$3)+'Calcul CRI'!$C$3,IF(AND(D460&gt;='Calcul CRI'!$A$4,D460&lt;'Calcul CRI'!$B$4),(D460-'Calcul CRI'!$A$4)*100/('Calcul CRI'!$F$4-'Calcul CRI'!$E$4)*('Calcul CRI'!$D$4-'Calcul CRI'!$C$4)+'Calcul CRI'!$C$4,IF(AND(D460&gt;='Calcul CRI'!$A$5,D460&lt;'Calcul CRI'!$B$5),(D460-'Calcul CRI'!$A$5)*100/('Calcul CRI'!$F$5-'Calcul CRI'!$E$5)*('Calcul CRI'!$D$5-'Calcul CRI'!$C$5)+'Calcul CRI'!$C$5,IF(AND(D460&gt;='Calcul CRI'!$A$6,D460&lt;'Calcul CRI'!$B$6),(D460-'Calcul CRI'!$A$6)*100/('Calcul CRI'!$F$6-'Calcul CRI'!$E$6)*('Calcul CRI'!$D$6-'Calcul CRI'!$C$6)+'Calcul CRI'!$C$6,IF(AND(D460&gt;='Calcul CRI'!$A$7,D460&lt;'Calcul CRI'!$B$7),(D460-'Calcul CRI'!$A$7)*100/('Calcul CRI'!$F$7-'Calcul CRI'!$E$7)*('Calcul CRI'!$D$7-'Calcul CRI'!$C$7)+'Calcul CRI'!$C$7,25))))))</f>
        <v>#DIV/0!</v>
      </c>
      <c r="E461" s="175"/>
      <c r="F461" s="176"/>
    </row>
    <row r="462" spans="1:15" ht="15.75" x14ac:dyDescent="0.25">
      <c r="A462" s="24" t="str">
        <f>"S"&amp;WEEKNUM(B462+6,13)&amp;" - "&amp;YEAR(B462+6)</f>
        <v>S21 - 2024</v>
      </c>
      <c r="B462" s="25">
        <f>B439+7</f>
        <v>45427</v>
      </c>
      <c r="C462" s="26" t="s">
        <v>2</v>
      </c>
      <c r="D462" s="27">
        <f>SUMIFS(Quotidien!G:G,Quotidien!$B:$B,$A462,Quotidien!$F:$F,$C462)</f>
        <v>0</v>
      </c>
      <c r="E462" s="28">
        <f>SUMIFS(Quotidien!I:I,Quotidien!$B:$B,$A462,Quotidien!$F:$F,$C462)</f>
        <v>0</v>
      </c>
      <c r="F462" s="29">
        <f>SUMIFS(Quotidien!K:K,Quotidien!$B:$B,$A462,Quotidien!$F:$F,$C462)</f>
        <v>0</v>
      </c>
      <c r="G462" t="str">
        <f>"Du "&amp;DAY($B462)&amp;"/"&amp;MONTH($B462)&amp;" Au "&amp;DAY($B462+6)&amp;"/"&amp;MONTH($B462+6)&amp;" Inclus"</f>
        <v>Du 15/5 Au 21/5 Inclus</v>
      </c>
      <c r="I462" s="170" t="str">
        <f>"Résultats fiabilité CC "&amp;A462</f>
        <v>Résultats fiabilité CC S21 - 2024</v>
      </c>
      <c r="J462" s="171"/>
      <c r="K462" s="171"/>
      <c r="L462" s="171"/>
      <c r="M462" s="171"/>
      <c r="N462" s="171"/>
      <c r="O462" s="172"/>
    </row>
    <row r="463" spans="1:15" x14ac:dyDescent="0.25">
      <c r="A463" s="30" t="str">
        <f t="shared" si="30"/>
        <v>S21 - 2024</v>
      </c>
      <c r="B463" s="18"/>
      <c r="C463" s="19" t="s">
        <v>3</v>
      </c>
      <c r="D463" s="46">
        <f>SUMIFS(Quotidien!G:G,Quotidien!$B:$B,$A463,Quotidien!$F:$F,$C463)</f>
        <v>0</v>
      </c>
      <c r="E463" s="47">
        <f>SUMIFS(Quotidien!I:I,Quotidien!$B:$B,$A463,Quotidien!$F:$F,$C463)</f>
        <v>0</v>
      </c>
      <c r="F463" s="48">
        <f>SUMIFS(Quotidien!K:K,Quotidien!$B:$B,$A463,Quotidien!$F:$F,$C463)</f>
        <v>0</v>
      </c>
      <c r="I463" s="90" t="s">
        <v>31</v>
      </c>
      <c r="J463" s="91" t="s">
        <v>32</v>
      </c>
      <c r="K463" s="91" t="s">
        <v>33</v>
      </c>
      <c r="L463" s="92" t="s">
        <v>34</v>
      </c>
      <c r="M463" s="101" t="s">
        <v>35</v>
      </c>
      <c r="N463" s="102" t="s">
        <v>36</v>
      </c>
      <c r="O463" s="103" t="s">
        <v>37</v>
      </c>
    </row>
    <row r="464" spans="1:15" x14ac:dyDescent="0.25">
      <c r="A464" s="30" t="str">
        <f t="shared" si="30"/>
        <v>S21 - 2024</v>
      </c>
      <c r="B464" s="22"/>
      <c r="C464" s="128" t="s">
        <v>7</v>
      </c>
      <c r="D464" s="122">
        <f>SUMIFS(Quotidien!G:G,Quotidien!$B:$B,$A464,Quotidien!$F:$F,$C464)</f>
        <v>0</v>
      </c>
      <c r="E464" s="123">
        <f>SUMIFS(Quotidien!I:I,Quotidien!$B:$B,$A464,Quotidien!$F:$F,$C464)</f>
        <v>0</v>
      </c>
      <c r="F464" s="124">
        <f>SUMIFS(Quotidien!K:K,Quotidien!$B:$B,$A464,Quotidien!$F:$F,$C464)</f>
        <v>0</v>
      </c>
      <c r="I464" s="93" t="s">
        <v>0</v>
      </c>
      <c r="J464" s="68" t="e">
        <f>D476</f>
        <v>#DIV/0!</v>
      </c>
      <c r="K464" s="69" t="e">
        <f>D477</f>
        <v>#DIV/0!</v>
      </c>
      <c r="L464" s="94"/>
      <c r="M464" s="104"/>
      <c r="N464" s="66"/>
      <c r="O464" s="105"/>
    </row>
    <row r="465" spans="1:15" x14ac:dyDescent="0.25">
      <c r="A465" s="30" t="str">
        <f t="shared" si="30"/>
        <v>S21 - 2024</v>
      </c>
      <c r="B465" s="23"/>
      <c r="C465" s="129" t="s">
        <v>8</v>
      </c>
      <c r="D465" s="125">
        <f>SUMIFS(Quotidien!G:G,Quotidien!$B:$B,$A465,Quotidien!$F:$F,$C465)</f>
        <v>0</v>
      </c>
      <c r="E465" s="126">
        <f>SUMIFS(Quotidien!I:I,Quotidien!$B:$B,$A465,Quotidien!$F:$F,$C465)</f>
        <v>0</v>
      </c>
      <c r="F465" s="127">
        <f>SUMIFS(Quotidien!K:K,Quotidien!$B:$B,$A465,Quotidien!$F:$F,$C465)</f>
        <v>0</v>
      </c>
      <c r="I465" s="95" t="s">
        <v>12</v>
      </c>
      <c r="J465" s="70" t="e">
        <f>E476</f>
        <v>#DIV/0!</v>
      </c>
      <c r="K465" s="71" t="e">
        <f>E477</f>
        <v>#DIV/0!</v>
      </c>
      <c r="L465" s="96"/>
      <c r="M465" s="106"/>
      <c r="N465" s="67"/>
      <c r="O465" s="107"/>
    </row>
    <row r="466" spans="1:15" x14ac:dyDescent="0.25">
      <c r="A466" s="30" t="str">
        <f t="shared" si="30"/>
        <v>S21 - 2024</v>
      </c>
      <c r="B466" s="20"/>
      <c r="C466" s="21" t="s">
        <v>4</v>
      </c>
      <c r="D466" s="59">
        <f>SUMIFS(Quotidien!G:G,Quotidien!$B:$B,$A466,Quotidien!$F:$F,$C466)</f>
        <v>0</v>
      </c>
      <c r="E466" s="60">
        <f>SUMIFS(Quotidien!I:I,Quotidien!$B:$B,$A466,Quotidien!$F:$F,$C466)</f>
        <v>0</v>
      </c>
      <c r="F466" s="61">
        <f>SUMIFS(Quotidien!K:K,Quotidien!$B:$B,$A466,Quotidien!$F:$F,$C466)</f>
        <v>0</v>
      </c>
      <c r="I466" s="93" t="s">
        <v>13</v>
      </c>
      <c r="J466" s="68" t="e">
        <f>F476</f>
        <v>#DIV/0!</v>
      </c>
      <c r="K466" s="69" t="e">
        <f>F477</f>
        <v>#DIV/0!</v>
      </c>
      <c r="L466" s="94"/>
      <c r="M466" s="104"/>
      <c r="N466" s="66"/>
      <c r="O466" s="105"/>
    </row>
    <row r="467" spans="1:15" x14ac:dyDescent="0.25">
      <c r="A467" s="30" t="str">
        <f t="shared" si="30"/>
        <v>S21 - 2024</v>
      </c>
      <c r="B467" s="7"/>
      <c r="C467" s="8" t="s">
        <v>5</v>
      </c>
      <c r="D467" s="31">
        <f>SUMIFS(Quotidien!G:G,Quotidien!$B:$B,$A467,Quotidien!$F:$F,$C467)</f>
        <v>0</v>
      </c>
      <c r="E467" s="32">
        <f>SUMIFS(Quotidien!I:I,Quotidien!$B:$B,$A467,Quotidien!$F:$F,$C467)</f>
        <v>0</v>
      </c>
      <c r="F467" s="33">
        <f>SUMIFS(Quotidien!K:K,Quotidien!$B:$B,$A467,Quotidien!$F:$F,$C467)</f>
        <v>0</v>
      </c>
      <c r="I467" s="97" t="s">
        <v>38</v>
      </c>
      <c r="J467" s="98" t="e">
        <f>D483</f>
        <v>#DIV/0!</v>
      </c>
      <c r="K467" s="99" t="e">
        <f>D484</f>
        <v>#DIV/0!</v>
      </c>
      <c r="L467" s="100"/>
      <c r="M467" s="108"/>
      <c r="N467" s="109"/>
      <c r="O467" s="110"/>
    </row>
    <row r="468" spans="1:15" x14ac:dyDescent="0.25">
      <c r="A468" s="30" t="str">
        <f t="shared" si="30"/>
        <v>S21 - 2024</v>
      </c>
      <c r="B468" s="7"/>
      <c r="C468" s="8" t="s">
        <v>6</v>
      </c>
      <c r="D468" s="31">
        <f>SUMIFS(Quotidien!G:G,Quotidien!$B:$B,$A468,Quotidien!$F:$F,$C468)</f>
        <v>0</v>
      </c>
      <c r="E468" s="32">
        <f>SUMIFS(Quotidien!I:I,Quotidien!$B:$B,$A468,Quotidien!$F:$F,$C468)</f>
        <v>0</v>
      </c>
      <c r="F468" s="33">
        <f>SUMIFS(Quotidien!K:K,Quotidien!$B:$B,$A468,Quotidien!$F:$F,$C468)</f>
        <v>0</v>
      </c>
    </row>
    <row r="469" spans="1:15" x14ac:dyDescent="0.25">
      <c r="A469" s="30" t="str">
        <f t="shared" si="30"/>
        <v>S21 - 2024</v>
      </c>
      <c r="B469" s="7"/>
      <c r="C469" s="8" t="s">
        <v>1</v>
      </c>
      <c r="D469" s="31">
        <f>SUMIFS(Quotidien!G:G,Quotidien!$B:$B,$A469,Quotidien!$F:$F,$C469)</f>
        <v>0</v>
      </c>
      <c r="E469" s="32">
        <f>SUMIFS(Quotidien!I:I,Quotidien!$B:$B,$A469,Quotidien!$F:$F,$C469)</f>
        <v>0</v>
      </c>
      <c r="F469" s="33">
        <f>SUMIFS(Quotidien!K:K,Quotidien!$B:$B,$A469,Quotidien!$F:$F,$C469)</f>
        <v>0</v>
      </c>
    </row>
    <row r="470" spans="1:15" x14ac:dyDescent="0.25">
      <c r="A470" s="45" t="str">
        <f t="shared" si="30"/>
        <v>S21 - 2024</v>
      </c>
      <c r="B470" s="17"/>
      <c r="C470" s="19" t="s">
        <v>14</v>
      </c>
      <c r="D470" s="111">
        <f>SUMIFS(Quotidien!G:G,Quotidien!$B:$B,$A470,Quotidien!$F:$F,$C470)</f>
        <v>0</v>
      </c>
      <c r="E470" s="112">
        <f>SUMIFS(Quotidien!I:I,Quotidien!$B:$B,$A470,Quotidien!$F:$F,$C470)</f>
        <v>0</v>
      </c>
      <c r="F470" s="113">
        <f>SUMIFS(Quotidien!K:K,Quotidien!$B:$B,$A470,Quotidien!$F:$F,$C470)</f>
        <v>0</v>
      </c>
    </row>
    <row r="471" spans="1:15" x14ac:dyDescent="0.25">
      <c r="A471" s="49" t="str">
        <f t="shared" si="30"/>
        <v>S21 - 2024</v>
      </c>
      <c r="B471" s="5"/>
      <c r="C471" s="50" t="s">
        <v>16</v>
      </c>
      <c r="D471" s="51" t="e">
        <f>D464/(D470-D468-D467)</f>
        <v>#DIV/0!</v>
      </c>
      <c r="E471" s="52" t="e">
        <f>E464/(E470-E468-E467)</f>
        <v>#DIV/0!</v>
      </c>
      <c r="F471" s="53" t="e">
        <f>F464/(F470-F468-F467)</f>
        <v>#DIV/0!</v>
      </c>
    </row>
    <row r="472" spans="1:15" x14ac:dyDescent="0.25">
      <c r="A472" s="34" t="str">
        <f t="shared" si="30"/>
        <v>S21 - 2024</v>
      </c>
      <c r="B472" s="7"/>
      <c r="C472" s="35" t="s">
        <v>17</v>
      </c>
      <c r="D472" s="36" t="e">
        <f>D465/(D470-D468-D467)</f>
        <v>#DIV/0!</v>
      </c>
      <c r="E472" s="37" t="e">
        <f>E465/(E470-E468-E467)</f>
        <v>#DIV/0!</v>
      </c>
      <c r="F472" s="38" t="e">
        <f>F465/(F470-F468-F467)</f>
        <v>#DIV/0!</v>
      </c>
    </row>
    <row r="473" spans="1:15" x14ac:dyDescent="0.25">
      <c r="A473" s="34" t="str">
        <f t="shared" si="30"/>
        <v>S21 - 2024</v>
      </c>
      <c r="B473" s="7"/>
      <c r="C473" s="35" t="s">
        <v>15</v>
      </c>
      <c r="D473" s="36" t="e">
        <f>D471+D472</f>
        <v>#DIV/0!</v>
      </c>
      <c r="E473" s="37" t="e">
        <f>E471+E472</f>
        <v>#DIV/0!</v>
      </c>
      <c r="F473" s="38" t="e">
        <f>F471+F472</f>
        <v>#DIV/0!</v>
      </c>
    </row>
    <row r="474" spans="1:15" x14ac:dyDescent="0.25">
      <c r="A474" s="34" t="str">
        <f t="shared" si="30"/>
        <v>S21 - 2024</v>
      </c>
      <c r="B474" s="7"/>
      <c r="C474" s="35" t="s">
        <v>18</v>
      </c>
      <c r="D474" s="36" t="e">
        <f>D467/D470</f>
        <v>#DIV/0!</v>
      </c>
      <c r="E474" s="37" t="e">
        <f>E467/E470</f>
        <v>#DIV/0!</v>
      </c>
      <c r="F474" s="38" t="e">
        <f>F467/F470</f>
        <v>#DIV/0!</v>
      </c>
    </row>
    <row r="475" spans="1:15" x14ac:dyDescent="0.25">
      <c r="A475" s="34" t="str">
        <f t="shared" si="30"/>
        <v>S21 - 2024</v>
      </c>
      <c r="B475" s="7"/>
      <c r="C475" s="35" t="s">
        <v>27</v>
      </c>
      <c r="D475" s="36" t="e">
        <f>D468/D470</f>
        <v>#DIV/0!</v>
      </c>
      <c r="E475" s="37" t="e">
        <f>E468/E470</f>
        <v>#DIV/0!</v>
      </c>
      <c r="F475" s="38" t="e">
        <f>F468/F470</f>
        <v>#DIV/0!</v>
      </c>
    </row>
    <row r="476" spans="1:15" x14ac:dyDescent="0.25">
      <c r="A476" s="34" t="str">
        <f t="shared" si="30"/>
        <v>S21 - 2024</v>
      </c>
      <c r="B476" s="7"/>
      <c r="C476" s="35" t="s">
        <v>19</v>
      </c>
      <c r="D476" s="36" t="e">
        <f>1-D473</f>
        <v>#DIV/0!</v>
      </c>
      <c r="E476" s="37" t="e">
        <f t="shared" ref="E476:F476" si="33">1-E473</f>
        <v>#DIV/0!</v>
      </c>
      <c r="F476" s="38" t="e">
        <f t="shared" si="33"/>
        <v>#DIV/0!</v>
      </c>
    </row>
    <row r="477" spans="1:15" x14ac:dyDescent="0.25">
      <c r="A477" s="54" t="str">
        <f t="shared" si="30"/>
        <v>S21 - 2024</v>
      </c>
      <c r="B477" s="10"/>
      <c r="C477" s="55" t="s">
        <v>20</v>
      </c>
      <c r="D477" s="56" t="e">
        <f>IF(D476&lt;'Calcul CRI'!$B$2,0,IF(AND(D476&gt;='Calcul CRI'!$A$3,D476&lt;'Calcul CRI'!$B$3),(D476-'Calcul CRI'!$A$3)*100/('Calcul CRI'!$F$3-'Calcul CRI'!$E$3)*('Calcul CRI'!$D$3-'Calcul CRI'!$C$3)+'Calcul CRI'!$C$3,IF(AND(D476&gt;='Calcul CRI'!$A$4,D476&lt;'Calcul CRI'!$B$4),(D476-'Calcul CRI'!$A$4)*100/('Calcul CRI'!$F$4-'Calcul CRI'!$E$4)*('Calcul CRI'!$D$4-'Calcul CRI'!$C$4)+'Calcul CRI'!$C$4,IF(AND(D476&gt;='Calcul CRI'!$A$5,D476&lt;'Calcul CRI'!$B$5),(D476-'Calcul CRI'!$A$5)*100/('Calcul CRI'!$F$5-'Calcul CRI'!$E$5)*('Calcul CRI'!$D$5-'Calcul CRI'!$C$5)+'Calcul CRI'!$C$5,IF(AND(D476&gt;='Calcul CRI'!$A$6,D476&lt;'Calcul CRI'!$B$6),(D476-'Calcul CRI'!$A$6)*100/('Calcul CRI'!$F$6-'Calcul CRI'!$E$6)*('Calcul CRI'!$D$6-'Calcul CRI'!$C$6)+'Calcul CRI'!$C$6,IF(AND(D476&gt;='Calcul CRI'!$A$7,D476&lt;'Calcul CRI'!$B$7),(D476-'Calcul CRI'!$A$7)*100/('Calcul CRI'!$F$7-'Calcul CRI'!$E$7)*('Calcul CRI'!$D$7-'Calcul CRI'!$C$7)+'Calcul CRI'!$C$7,25))))))</f>
        <v>#DIV/0!</v>
      </c>
      <c r="E477" s="57" t="e">
        <f>IF(E476&lt;'Calcul CRI'!$B$2,0,IF(AND(E476&gt;='Calcul CRI'!$A$3,E476&lt;'Calcul CRI'!$B$3),(E476-'Calcul CRI'!$A$3)*100/('Calcul CRI'!$F$3-'Calcul CRI'!$E$3)*('Calcul CRI'!$D$3-'Calcul CRI'!$C$3)+'Calcul CRI'!$C$3,IF(AND(E476&gt;='Calcul CRI'!$A$4,E476&lt;'Calcul CRI'!$B$4),(E476-'Calcul CRI'!$A$4)*100/('Calcul CRI'!$F$4-'Calcul CRI'!$E$4)*('Calcul CRI'!$D$4-'Calcul CRI'!$C$4)+'Calcul CRI'!$C$4,IF(AND(E476&gt;='Calcul CRI'!$A$5,E476&lt;'Calcul CRI'!$B$5),(E476-'Calcul CRI'!$A$5)*100/('Calcul CRI'!$F$5-'Calcul CRI'!$E$5)*('Calcul CRI'!$D$5-'Calcul CRI'!$C$5)+'Calcul CRI'!$C$5,IF(AND(E476&gt;='Calcul CRI'!$A$6,E476&lt;'Calcul CRI'!$B$6),(E476-'Calcul CRI'!$A$6)*100/('Calcul CRI'!$F$6-'Calcul CRI'!$E$6)*('Calcul CRI'!$D$6-'Calcul CRI'!$C$6)+'Calcul CRI'!$C$6,IF(AND(E476&gt;='Calcul CRI'!$A$7,E476&lt;'Calcul CRI'!$B$7),(E476-'Calcul CRI'!$A$7)*100/('Calcul CRI'!$F$7-'Calcul CRI'!$E$7)*('Calcul CRI'!$D$7-'Calcul CRI'!$C$7)+'Calcul CRI'!$C$7,25))))))</f>
        <v>#DIV/0!</v>
      </c>
      <c r="F477" s="58" t="e">
        <f>IF(F476&lt;'Calcul CRI'!$B$2,0,IF(AND(F476&gt;='Calcul CRI'!$A$3,F476&lt;'Calcul CRI'!$B$3),(F476-'Calcul CRI'!$A$3)*100/('Calcul CRI'!$F$3-'Calcul CRI'!$E$3)*('Calcul CRI'!$D$3-'Calcul CRI'!$C$3)+'Calcul CRI'!$C$3,IF(AND(F476&gt;='Calcul CRI'!$A$4,F476&lt;'Calcul CRI'!$B$4),(F476-'Calcul CRI'!$A$4)*100/('Calcul CRI'!$F$4-'Calcul CRI'!$E$4)*('Calcul CRI'!$D$4-'Calcul CRI'!$C$4)+'Calcul CRI'!$C$4,IF(AND(F476&gt;='Calcul CRI'!$A$5,F476&lt;'Calcul CRI'!$B$5),(F476-'Calcul CRI'!$A$5)*100/('Calcul CRI'!$F$5-'Calcul CRI'!$E$5)*('Calcul CRI'!$D$5-'Calcul CRI'!$C$5)+'Calcul CRI'!$C$5,IF(AND(F476&gt;='Calcul CRI'!$A$6,F476&lt;'Calcul CRI'!$B$6),(F476-'Calcul CRI'!$A$6)*100/('Calcul CRI'!$F$6-'Calcul CRI'!$E$6)*('Calcul CRI'!$D$6-'Calcul CRI'!$C$6)+'Calcul CRI'!$C$6,IF(AND(F476&gt;='Calcul CRI'!$A$7,F476&lt;'Calcul CRI'!$B$7),(F476-'Calcul CRI'!$A$7)*100/('Calcul CRI'!$F$7-'Calcul CRI'!$E$7)*('Calcul CRI'!$D$7-'Calcul CRI'!$C$7)+'Calcul CRI'!$C$7,25))))))</f>
        <v>#DIV/0!</v>
      </c>
    </row>
    <row r="478" spans="1:15" x14ac:dyDescent="0.25">
      <c r="A478" s="39" t="str">
        <f t="shared" si="30"/>
        <v>S21 - 2024</v>
      </c>
      <c r="B478" s="20"/>
      <c r="C478" s="115" t="s">
        <v>22</v>
      </c>
      <c r="D478" s="173" t="e">
        <f>(D464+E464+F464)/((D470-D468-D467)+(E470-E468-E467)+(F470-F468-F467))</f>
        <v>#DIV/0!</v>
      </c>
      <c r="E478" s="173"/>
      <c r="F478" s="174"/>
    </row>
    <row r="479" spans="1:15" x14ac:dyDescent="0.25">
      <c r="A479" s="40" t="str">
        <f t="shared" si="30"/>
        <v>S21 - 2024</v>
      </c>
      <c r="B479" s="7"/>
      <c r="C479" s="116" t="s">
        <v>23</v>
      </c>
      <c r="D479" s="177" t="e">
        <f>(D465+E465+F465)/((D470-D468-D467)+(E470-E468-E467)+(F470-F468-F467))</f>
        <v>#DIV/0!</v>
      </c>
      <c r="E479" s="177"/>
      <c r="F479" s="178"/>
    </row>
    <row r="480" spans="1:15" x14ac:dyDescent="0.25">
      <c r="A480" s="40" t="str">
        <f t="shared" si="30"/>
        <v>S21 - 2024</v>
      </c>
      <c r="B480" s="7"/>
      <c r="C480" s="116" t="s">
        <v>21</v>
      </c>
      <c r="D480" s="177" t="e">
        <f>D478+D479</f>
        <v>#DIV/0!</v>
      </c>
      <c r="E480" s="177"/>
      <c r="F480" s="178"/>
    </row>
    <row r="481" spans="1:15" x14ac:dyDescent="0.25">
      <c r="A481" s="40" t="str">
        <f t="shared" ref="A481:A484" si="34">A480</f>
        <v>S21 - 2024</v>
      </c>
      <c r="B481" s="7"/>
      <c r="C481" s="114" t="s">
        <v>24</v>
      </c>
      <c r="D481" s="179" t="e">
        <f>(D467+E467+F467)/(D470+E470+F470)</f>
        <v>#DIV/0!</v>
      </c>
      <c r="E481" s="179"/>
      <c r="F481" s="180"/>
    </row>
    <row r="482" spans="1:15" x14ac:dyDescent="0.25">
      <c r="A482" s="40" t="str">
        <f t="shared" si="34"/>
        <v>S21 - 2024</v>
      </c>
      <c r="B482" s="7"/>
      <c r="C482" s="117" t="s">
        <v>28</v>
      </c>
      <c r="D482" s="181" t="e">
        <f>(D468+E468+F468)/(D470+E470+F470)</f>
        <v>#DIV/0!</v>
      </c>
      <c r="E482" s="181"/>
      <c r="F482" s="182"/>
      <c r="G482" s="3"/>
    </row>
    <row r="483" spans="1:15" x14ac:dyDescent="0.25">
      <c r="A483" s="40" t="str">
        <f t="shared" si="34"/>
        <v>S21 - 2024</v>
      </c>
      <c r="B483" s="7"/>
      <c r="C483" s="41" t="s">
        <v>25</v>
      </c>
      <c r="D483" s="183" t="e">
        <f>1-(D473+E473+F473)/3</f>
        <v>#DIV/0!</v>
      </c>
      <c r="E483" s="183"/>
      <c r="F483" s="184"/>
    </row>
    <row r="484" spans="1:15" ht="15.75" thickBot="1" x14ac:dyDescent="0.3">
      <c r="A484" s="42" t="str">
        <f t="shared" si="34"/>
        <v>S21 - 2024</v>
      </c>
      <c r="B484" s="43"/>
      <c r="C484" s="44" t="s">
        <v>26</v>
      </c>
      <c r="D484" s="175" t="e">
        <f>IF(D483&lt;'Calcul CRI'!$B$2,0,IF(AND(D483&gt;='Calcul CRI'!$A$3,D483&lt;'Calcul CRI'!$B$3),(D483-'Calcul CRI'!$A$3)*100/('Calcul CRI'!$F$3-'Calcul CRI'!$E$3)*('Calcul CRI'!$D$3-'Calcul CRI'!$C$3)+'Calcul CRI'!$C$3,IF(AND(D483&gt;='Calcul CRI'!$A$4,D483&lt;'Calcul CRI'!$B$4),(D483-'Calcul CRI'!$A$4)*100/('Calcul CRI'!$F$4-'Calcul CRI'!$E$4)*('Calcul CRI'!$D$4-'Calcul CRI'!$C$4)+'Calcul CRI'!$C$4,IF(AND(D483&gt;='Calcul CRI'!$A$5,D483&lt;'Calcul CRI'!$B$5),(D483-'Calcul CRI'!$A$5)*100/('Calcul CRI'!$F$5-'Calcul CRI'!$E$5)*('Calcul CRI'!$D$5-'Calcul CRI'!$C$5)+'Calcul CRI'!$C$5,IF(AND(D483&gt;='Calcul CRI'!$A$6,D483&lt;'Calcul CRI'!$B$6),(D483-'Calcul CRI'!$A$6)*100/('Calcul CRI'!$F$6-'Calcul CRI'!$E$6)*('Calcul CRI'!$D$6-'Calcul CRI'!$C$6)+'Calcul CRI'!$C$6,IF(AND(D483&gt;='Calcul CRI'!$A$7,D483&lt;'Calcul CRI'!$B$7),(D483-'Calcul CRI'!$A$7)*100/('Calcul CRI'!$F$7-'Calcul CRI'!$E$7)*('Calcul CRI'!$D$7-'Calcul CRI'!$C$7)+'Calcul CRI'!$C$7,25))))))</f>
        <v>#DIV/0!</v>
      </c>
      <c r="E484" s="175"/>
      <c r="F484" s="176"/>
    </row>
    <row r="485" spans="1:15" ht="15.75" x14ac:dyDescent="0.25">
      <c r="A485" s="24" t="str">
        <f>"S"&amp;WEEKNUM(B485+6,13)&amp;" - "&amp;YEAR(B485+6)</f>
        <v>S22 - 2024</v>
      </c>
      <c r="B485" s="25">
        <f>B462+7</f>
        <v>45434</v>
      </c>
      <c r="C485" s="26" t="s">
        <v>2</v>
      </c>
      <c r="D485" s="27">
        <f>SUMIFS(Quotidien!G:G,Quotidien!$B:$B,$A485,Quotidien!$F:$F,$C485)</f>
        <v>616</v>
      </c>
      <c r="E485" s="28">
        <f>SUMIFS(Quotidien!I:I,Quotidien!$B:$B,$A485,Quotidien!$F:$F,$C485)</f>
        <v>370</v>
      </c>
      <c r="F485" s="29">
        <f>SUMIFS(Quotidien!K:K,Quotidien!$B:$B,$A485,Quotidien!$F:$F,$C485)</f>
        <v>698</v>
      </c>
      <c r="G485" t="str">
        <f>"Du "&amp;DAY($B485)&amp;"/"&amp;MONTH($B485)&amp;" Au "&amp;DAY($B485+6)&amp;"/"&amp;MONTH($B485+6)&amp;" Inclus"</f>
        <v>Du 22/5 Au 28/5 Inclus</v>
      </c>
      <c r="I485" s="170" t="str">
        <f>"Résultats fiabilité CC "&amp;A485</f>
        <v>Résultats fiabilité CC S22 - 2024</v>
      </c>
      <c r="J485" s="171"/>
      <c r="K485" s="171"/>
      <c r="L485" s="171"/>
      <c r="M485" s="171"/>
      <c r="N485" s="171"/>
      <c r="O485" s="172"/>
    </row>
    <row r="486" spans="1:15" x14ac:dyDescent="0.25">
      <c r="A486" s="30" t="str">
        <f t="shared" ref="A486:A549" si="35">A485</f>
        <v>S22 - 2024</v>
      </c>
      <c r="B486" s="18"/>
      <c r="C486" s="19" t="s">
        <v>3</v>
      </c>
      <c r="D486" s="46">
        <f>SUMIFS(Quotidien!G:G,Quotidien!$B:$B,$A486,Quotidien!$F:$F,$C486)</f>
        <v>569</v>
      </c>
      <c r="E486" s="47">
        <f>SUMIFS(Quotidien!I:I,Quotidien!$B:$B,$A486,Quotidien!$F:$F,$C486)</f>
        <v>347</v>
      </c>
      <c r="F486" s="48">
        <f>SUMIFS(Quotidien!K:K,Quotidien!$B:$B,$A486,Quotidien!$F:$F,$C486)</f>
        <v>642</v>
      </c>
      <c r="I486" s="90" t="s">
        <v>31</v>
      </c>
      <c r="J486" s="91" t="s">
        <v>32</v>
      </c>
      <c r="K486" s="91" t="s">
        <v>33</v>
      </c>
      <c r="L486" s="92" t="s">
        <v>34</v>
      </c>
      <c r="M486" s="101" t="s">
        <v>35</v>
      </c>
      <c r="N486" s="102" t="s">
        <v>36</v>
      </c>
      <c r="O486" s="103" t="s">
        <v>37</v>
      </c>
    </row>
    <row r="487" spans="1:15" x14ac:dyDescent="0.25">
      <c r="A487" s="30" t="str">
        <f t="shared" si="35"/>
        <v>S22 - 2024</v>
      </c>
      <c r="B487" s="22"/>
      <c r="C487" s="128" t="s">
        <v>7</v>
      </c>
      <c r="D487" s="122">
        <f>SUMIFS(Quotidien!G:G,Quotidien!$B:$B,$A487,Quotidien!$F:$F,$C487)</f>
        <v>2153</v>
      </c>
      <c r="E487" s="123">
        <f>SUMIFS(Quotidien!I:I,Quotidien!$B:$B,$A487,Quotidien!$F:$F,$C487)</f>
        <v>2735</v>
      </c>
      <c r="F487" s="124">
        <f>SUMIFS(Quotidien!K:K,Quotidien!$B:$B,$A487,Quotidien!$F:$F,$C487)</f>
        <v>101</v>
      </c>
      <c r="I487" s="93" t="s">
        <v>0</v>
      </c>
      <c r="J487" s="68">
        <f>D499</f>
        <v>0.78640873015873014</v>
      </c>
      <c r="K487" s="69">
        <f>D500</f>
        <v>0</v>
      </c>
      <c r="L487" s="94"/>
      <c r="M487" s="104"/>
      <c r="N487" s="66"/>
      <c r="O487" s="105"/>
    </row>
    <row r="488" spans="1:15" x14ac:dyDescent="0.25">
      <c r="A488" s="30" t="str">
        <f t="shared" si="35"/>
        <v>S22 - 2024</v>
      </c>
      <c r="B488" s="23"/>
      <c r="C488" s="129" t="s">
        <v>8</v>
      </c>
      <c r="D488" s="125">
        <f>SUMIFS(Quotidien!G:G,Quotidien!$B:$B,$A488,Quotidien!$F:$F,$C488)</f>
        <v>0</v>
      </c>
      <c r="E488" s="126">
        <f>SUMIFS(Quotidien!I:I,Quotidien!$B:$B,$A488,Quotidien!$F:$F,$C488)</f>
        <v>3550</v>
      </c>
      <c r="F488" s="127">
        <f>SUMIFS(Quotidien!K:K,Quotidien!$B:$B,$A488,Quotidien!$F:$F,$C488)</f>
        <v>108</v>
      </c>
      <c r="I488" s="95" t="s">
        <v>12</v>
      </c>
      <c r="J488" s="70">
        <f>E499</f>
        <v>0.37648809523809523</v>
      </c>
      <c r="K488" s="71">
        <f>E500</f>
        <v>0</v>
      </c>
      <c r="L488" s="96"/>
      <c r="M488" s="106"/>
      <c r="N488" s="67"/>
      <c r="O488" s="107"/>
    </row>
    <row r="489" spans="1:15" x14ac:dyDescent="0.25">
      <c r="A489" s="30" t="str">
        <f t="shared" si="35"/>
        <v>S22 - 2024</v>
      </c>
      <c r="B489" s="20"/>
      <c r="C489" s="21" t="s">
        <v>4</v>
      </c>
      <c r="D489" s="59">
        <f>SUMIFS(Quotidien!G:G,Quotidien!$B:$B,$A489,Quotidien!$F:$F,$C489)</f>
        <v>0</v>
      </c>
      <c r="E489" s="60">
        <f>SUMIFS(Quotidien!I:I,Quotidien!$B:$B,$A489,Quotidien!$F:$F,$C489)</f>
        <v>0</v>
      </c>
      <c r="F489" s="61">
        <f>SUMIFS(Quotidien!K:K,Quotidien!$B:$B,$A489,Quotidien!$F:$F,$C489)</f>
        <v>0</v>
      </c>
      <c r="I489" s="93" t="s">
        <v>13</v>
      </c>
      <c r="J489" s="68">
        <f>F499</f>
        <v>0.97882686657886742</v>
      </c>
      <c r="K489" s="69">
        <f>F500</f>
        <v>22.648059973660231</v>
      </c>
      <c r="L489" s="94"/>
      <c r="M489" s="104"/>
      <c r="N489" s="66"/>
      <c r="O489" s="105"/>
    </row>
    <row r="490" spans="1:15" x14ac:dyDescent="0.25">
      <c r="A490" s="30" t="str">
        <f t="shared" si="35"/>
        <v>S22 - 2024</v>
      </c>
      <c r="B490" s="7"/>
      <c r="C490" s="8" t="s">
        <v>5</v>
      </c>
      <c r="D490" s="31">
        <f>SUMIFS(Quotidien!G:G,Quotidien!$B:$B,$A490,Quotidien!$F:$F,$C490)</f>
        <v>0</v>
      </c>
      <c r="E490" s="32">
        <f>SUMIFS(Quotidien!I:I,Quotidien!$B:$B,$A490,Quotidien!$F:$F,$C490)</f>
        <v>0</v>
      </c>
      <c r="F490" s="33">
        <f>SUMIFS(Quotidien!K:K,Quotidien!$B:$B,$A490,Quotidien!$F:$F,$C490)</f>
        <v>209</v>
      </c>
      <c r="I490" s="97" t="s">
        <v>38</v>
      </c>
      <c r="J490" s="98">
        <f>D506</f>
        <v>0.71390789732523086</v>
      </c>
      <c r="K490" s="99">
        <f>D507</f>
        <v>0</v>
      </c>
      <c r="L490" s="100"/>
      <c r="M490" s="108"/>
      <c r="N490" s="109"/>
      <c r="O490" s="110"/>
    </row>
    <row r="491" spans="1:15" x14ac:dyDescent="0.25">
      <c r="A491" s="30" t="str">
        <f t="shared" si="35"/>
        <v>S22 - 2024</v>
      </c>
      <c r="B491" s="7"/>
      <c r="C491" s="8" t="s">
        <v>6</v>
      </c>
      <c r="D491" s="31">
        <f>SUMIFS(Quotidien!G:G,Quotidien!$B:$B,$A491,Quotidien!$F:$F,$C491)</f>
        <v>0</v>
      </c>
      <c r="E491" s="32">
        <f>SUMIFS(Quotidien!I:I,Quotidien!$B:$B,$A491,Quotidien!$F:$F,$C491)</f>
        <v>0</v>
      </c>
      <c r="F491" s="33">
        <f>SUMIFS(Quotidien!K:K,Quotidien!$B:$B,$A491,Quotidien!$F:$F,$C491)</f>
        <v>0</v>
      </c>
    </row>
    <row r="492" spans="1:15" x14ac:dyDescent="0.25">
      <c r="A492" s="30" t="str">
        <f t="shared" si="35"/>
        <v>S22 - 2024</v>
      </c>
      <c r="B492" s="7"/>
      <c r="C492" s="8" t="s">
        <v>1</v>
      </c>
      <c r="D492" s="31">
        <f>SUMIFS(Quotidien!G:G,Quotidien!$B:$B,$A492,Quotidien!$F:$F,$C492)</f>
        <v>6742</v>
      </c>
      <c r="E492" s="32">
        <f>SUMIFS(Quotidien!I:I,Quotidien!$B:$B,$A492,Quotidien!$F:$F,$C492)</f>
        <v>3078</v>
      </c>
      <c r="F492" s="33">
        <f>SUMIFS(Quotidien!K:K,Quotidien!$B:$B,$A492,Quotidien!$F:$F,$C492)</f>
        <v>8322</v>
      </c>
    </row>
    <row r="493" spans="1:15" x14ac:dyDescent="0.25">
      <c r="A493" s="45" t="str">
        <f t="shared" si="35"/>
        <v>S22 - 2024</v>
      </c>
      <c r="B493" s="17"/>
      <c r="C493" s="19" t="s">
        <v>14</v>
      </c>
      <c r="D493" s="111">
        <f>SUMIFS(Quotidien!G:G,Quotidien!$B:$B,$A493,Quotidien!$F:$F,$C493)</f>
        <v>10080</v>
      </c>
      <c r="E493" s="112">
        <f>SUMIFS(Quotidien!I:I,Quotidien!$B:$B,$A493,Quotidien!$F:$F,$C493)</f>
        <v>10080</v>
      </c>
      <c r="F493" s="113">
        <f>SUMIFS(Quotidien!K:K,Quotidien!$B:$B,$A493,Quotidien!$F:$F,$C493)</f>
        <v>10080</v>
      </c>
    </row>
    <row r="494" spans="1:15" x14ac:dyDescent="0.25">
      <c r="A494" s="49" t="str">
        <f t="shared" si="35"/>
        <v>S22 - 2024</v>
      </c>
      <c r="B494" s="5"/>
      <c r="C494" s="50" t="s">
        <v>16</v>
      </c>
      <c r="D494" s="51">
        <f>D487/(D493-D491-D490)</f>
        <v>0.21359126984126983</v>
      </c>
      <c r="E494" s="52">
        <f>E487/(E493-E491-E490)</f>
        <v>0.27132936507936506</v>
      </c>
      <c r="F494" s="53">
        <f>F487/(F493-F491-F490)</f>
        <v>1.023199270590619E-2</v>
      </c>
    </row>
    <row r="495" spans="1:15" x14ac:dyDescent="0.25">
      <c r="A495" s="34" t="str">
        <f t="shared" si="35"/>
        <v>S22 - 2024</v>
      </c>
      <c r="B495" s="7"/>
      <c r="C495" s="35" t="s">
        <v>17</v>
      </c>
      <c r="D495" s="36">
        <f>D488/(D493-D491-D490)</f>
        <v>0</v>
      </c>
      <c r="E495" s="37">
        <f>E488/(E493-E491-E490)</f>
        <v>0.35218253968253971</v>
      </c>
      <c r="F495" s="38">
        <f>F488/(F493-F491-F490)</f>
        <v>1.094114071522642E-2</v>
      </c>
    </row>
    <row r="496" spans="1:15" x14ac:dyDescent="0.25">
      <c r="A496" s="34" t="str">
        <f t="shared" si="35"/>
        <v>S22 - 2024</v>
      </c>
      <c r="B496" s="7"/>
      <c r="C496" s="35" t="s">
        <v>15</v>
      </c>
      <c r="D496" s="36">
        <f>D494+D495</f>
        <v>0.21359126984126983</v>
      </c>
      <c r="E496" s="37">
        <f>E494+E495</f>
        <v>0.62351190476190477</v>
      </c>
      <c r="F496" s="38">
        <f>F494+F495</f>
        <v>2.1173133421132612E-2</v>
      </c>
    </row>
    <row r="497" spans="1:15" x14ac:dyDescent="0.25">
      <c r="A497" s="34" t="str">
        <f t="shared" si="35"/>
        <v>S22 - 2024</v>
      </c>
      <c r="B497" s="7"/>
      <c r="C497" s="35" t="s">
        <v>18</v>
      </c>
      <c r="D497" s="36">
        <f>D490/D493</f>
        <v>0</v>
      </c>
      <c r="E497" s="37">
        <f>E490/E493</f>
        <v>0</v>
      </c>
      <c r="F497" s="38">
        <f>F490/F493</f>
        <v>2.0734126984126983E-2</v>
      </c>
    </row>
    <row r="498" spans="1:15" x14ac:dyDescent="0.25">
      <c r="A498" s="34" t="str">
        <f t="shared" si="35"/>
        <v>S22 - 2024</v>
      </c>
      <c r="B498" s="7"/>
      <c r="C498" s="35" t="s">
        <v>27</v>
      </c>
      <c r="D498" s="36">
        <f>D491/D493</f>
        <v>0</v>
      </c>
      <c r="E498" s="37">
        <f>E491/E493</f>
        <v>0</v>
      </c>
      <c r="F498" s="38">
        <f>F491/F493</f>
        <v>0</v>
      </c>
    </row>
    <row r="499" spans="1:15" x14ac:dyDescent="0.25">
      <c r="A499" s="34" t="str">
        <f t="shared" si="35"/>
        <v>S22 - 2024</v>
      </c>
      <c r="B499" s="7"/>
      <c r="C499" s="35" t="s">
        <v>19</v>
      </c>
      <c r="D499" s="36">
        <f>1-D496</f>
        <v>0.78640873015873014</v>
      </c>
      <c r="E499" s="37">
        <f t="shared" ref="E499:F499" si="36">1-E496</f>
        <v>0.37648809523809523</v>
      </c>
      <c r="F499" s="38">
        <f t="shared" si="36"/>
        <v>0.97882686657886742</v>
      </c>
    </row>
    <row r="500" spans="1:15" x14ac:dyDescent="0.25">
      <c r="A500" s="54" t="str">
        <f t="shared" si="35"/>
        <v>S22 - 2024</v>
      </c>
      <c r="B500" s="10"/>
      <c r="C500" s="55" t="s">
        <v>20</v>
      </c>
      <c r="D500" s="56">
        <f>IF(D499&lt;'Calcul CRI'!$B$2,0,IF(AND(D499&gt;='Calcul CRI'!$A$3,D499&lt;'Calcul CRI'!$B$3),(D499-'Calcul CRI'!$A$3)*100/('Calcul CRI'!$F$3-'Calcul CRI'!$E$3)*('Calcul CRI'!$D$3-'Calcul CRI'!$C$3)+'Calcul CRI'!$C$3,IF(AND(D499&gt;='Calcul CRI'!$A$4,D499&lt;'Calcul CRI'!$B$4),(D499-'Calcul CRI'!$A$4)*100/('Calcul CRI'!$F$4-'Calcul CRI'!$E$4)*('Calcul CRI'!$D$4-'Calcul CRI'!$C$4)+'Calcul CRI'!$C$4,IF(AND(D499&gt;='Calcul CRI'!$A$5,D499&lt;'Calcul CRI'!$B$5),(D499-'Calcul CRI'!$A$5)*100/('Calcul CRI'!$F$5-'Calcul CRI'!$E$5)*('Calcul CRI'!$D$5-'Calcul CRI'!$C$5)+'Calcul CRI'!$C$5,IF(AND(D499&gt;='Calcul CRI'!$A$6,D499&lt;'Calcul CRI'!$B$6),(D499-'Calcul CRI'!$A$6)*100/('Calcul CRI'!$F$6-'Calcul CRI'!$E$6)*('Calcul CRI'!$D$6-'Calcul CRI'!$C$6)+'Calcul CRI'!$C$6,IF(AND(D499&gt;='Calcul CRI'!$A$7,D499&lt;'Calcul CRI'!$B$7),(D499-'Calcul CRI'!$A$7)*100/('Calcul CRI'!$F$7-'Calcul CRI'!$E$7)*('Calcul CRI'!$D$7-'Calcul CRI'!$C$7)+'Calcul CRI'!$C$7,25))))))</f>
        <v>0</v>
      </c>
      <c r="E500" s="57">
        <f>IF(E499&lt;'Calcul CRI'!$B$2,0,IF(AND(E499&gt;='Calcul CRI'!$A$3,E499&lt;'Calcul CRI'!$B$3),(E499-'Calcul CRI'!$A$3)*100/('Calcul CRI'!$F$3-'Calcul CRI'!$E$3)*('Calcul CRI'!$D$3-'Calcul CRI'!$C$3)+'Calcul CRI'!$C$3,IF(AND(E499&gt;='Calcul CRI'!$A$4,E499&lt;'Calcul CRI'!$B$4),(E499-'Calcul CRI'!$A$4)*100/('Calcul CRI'!$F$4-'Calcul CRI'!$E$4)*('Calcul CRI'!$D$4-'Calcul CRI'!$C$4)+'Calcul CRI'!$C$4,IF(AND(E499&gt;='Calcul CRI'!$A$5,E499&lt;'Calcul CRI'!$B$5),(E499-'Calcul CRI'!$A$5)*100/('Calcul CRI'!$F$5-'Calcul CRI'!$E$5)*('Calcul CRI'!$D$5-'Calcul CRI'!$C$5)+'Calcul CRI'!$C$5,IF(AND(E499&gt;='Calcul CRI'!$A$6,E499&lt;'Calcul CRI'!$B$6),(E499-'Calcul CRI'!$A$6)*100/('Calcul CRI'!$F$6-'Calcul CRI'!$E$6)*('Calcul CRI'!$D$6-'Calcul CRI'!$C$6)+'Calcul CRI'!$C$6,IF(AND(E499&gt;='Calcul CRI'!$A$7,E499&lt;'Calcul CRI'!$B$7),(E499-'Calcul CRI'!$A$7)*100/('Calcul CRI'!$F$7-'Calcul CRI'!$E$7)*('Calcul CRI'!$D$7-'Calcul CRI'!$C$7)+'Calcul CRI'!$C$7,25))))))</f>
        <v>0</v>
      </c>
      <c r="F500" s="58">
        <f>IF(F499&lt;'Calcul CRI'!$B$2,0,IF(AND(F499&gt;='Calcul CRI'!$A$3,F499&lt;'Calcul CRI'!$B$3),(F499-'Calcul CRI'!$A$3)*100/('Calcul CRI'!$F$3-'Calcul CRI'!$E$3)*('Calcul CRI'!$D$3-'Calcul CRI'!$C$3)+'Calcul CRI'!$C$3,IF(AND(F499&gt;='Calcul CRI'!$A$4,F499&lt;'Calcul CRI'!$B$4),(F499-'Calcul CRI'!$A$4)*100/('Calcul CRI'!$F$4-'Calcul CRI'!$E$4)*('Calcul CRI'!$D$4-'Calcul CRI'!$C$4)+'Calcul CRI'!$C$4,IF(AND(F499&gt;='Calcul CRI'!$A$5,F499&lt;'Calcul CRI'!$B$5),(F499-'Calcul CRI'!$A$5)*100/('Calcul CRI'!$F$5-'Calcul CRI'!$E$5)*('Calcul CRI'!$D$5-'Calcul CRI'!$C$5)+'Calcul CRI'!$C$5,IF(AND(F499&gt;='Calcul CRI'!$A$6,F499&lt;'Calcul CRI'!$B$6),(F499-'Calcul CRI'!$A$6)*100/('Calcul CRI'!$F$6-'Calcul CRI'!$E$6)*('Calcul CRI'!$D$6-'Calcul CRI'!$C$6)+'Calcul CRI'!$C$6,IF(AND(F499&gt;='Calcul CRI'!$A$7,F499&lt;'Calcul CRI'!$B$7),(F499-'Calcul CRI'!$A$7)*100/('Calcul CRI'!$F$7-'Calcul CRI'!$E$7)*('Calcul CRI'!$D$7-'Calcul CRI'!$C$7)+'Calcul CRI'!$C$7,25))))))</f>
        <v>22.648059973660231</v>
      </c>
    </row>
    <row r="501" spans="1:15" x14ac:dyDescent="0.25">
      <c r="A501" s="39" t="str">
        <f t="shared" si="35"/>
        <v>S22 - 2024</v>
      </c>
      <c r="B501" s="20"/>
      <c r="C501" s="115" t="s">
        <v>22</v>
      </c>
      <c r="D501" s="173">
        <f>(D487+E487+F487)/((D493-D491-D490)+(E493-E491-E490)+(F493-F491-F490))</f>
        <v>0.16612833405481003</v>
      </c>
      <c r="E501" s="173"/>
      <c r="F501" s="174"/>
    </row>
    <row r="502" spans="1:15" x14ac:dyDescent="0.25">
      <c r="A502" s="40" t="str">
        <f t="shared" si="35"/>
        <v>S22 - 2024</v>
      </c>
      <c r="B502" s="7"/>
      <c r="C502" s="116" t="s">
        <v>23</v>
      </c>
      <c r="D502" s="177">
        <f>(D488+E488+F488)/((D493-D491-D490)+(E493-E491-E490)+(F493-F491-F490))</f>
        <v>0.12180746561886051</v>
      </c>
      <c r="E502" s="177"/>
      <c r="F502" s="178"/>
    </row>
    <row r="503" spans="1:15" x14ac:dyDescent="0.25">
      <c r="A503" s="40" t="str">
        <f t="shared" si="35"/>
        <v>S22 - 2024</v>
      </c>
      <c r="B503" s="7"/>
      <c r="C503" s="116" t="s">
        <v>21</v>
      </c>
      <c r="D503" s="177">
        <f>D501+D502</f>
        <v>0.28793579967367056</v>
      </c>
      <c r="E503" s="177"/>
      <c r="F503" s="178"/>
    </row>
    <row r="504" spans="1:15" x14ac:dyDescent="0.25">
      <c r="A504" s="40" t="str">
        <f t="shared" si="35"/>
        <v>S22 - 2024</v>
      </c>
      <c r="B504" s="7"/>
      <c r="C504" s="114" t="s">
        <v>24</v>
      </c>
      <c r="D504" s="179">
        <f>(D490+E490+F490)/(D493+E493+F493)</f>
        <v>6.9113756613756617E-3</v>
      </c>
      <c r="E504" s="179"/>
      <c r="F504" s="180"/>
    </row>
    <row r="505" spans="1:15" x14ac:dyDescent="0.25">
      <c r="A505" s="40" t="str">
        <f t="shared" si="35"/>
        <v>S22 - 2024</v>
      </c>
      <c r="B505" s="7"/>
      <c r="C505" s="117" t="s">
        <v>28</v>
      </c>
      <c r="D505" s="181">
        <f>(D491+E491+F491)/(D493+E493+F493)</f>
        <v>0</v>
      </c>
      <c r="E505" s="181"/>
      <c r="F505" s="182"/>
      <c r="G505" s="3"/>
    </row>
    <row r="506" spans="1:15" x14ac:dyDescent="0.25">
      <c r="A506" s="40" t="str">
        <f t="shared" si="35"/>
        <v>S22 - 2024</v>
      </c>
      <c r="B506" s="7"/>
      <c r="C506" s="41" t="s">
        <v>25</v>
      </c>
      <c r="D506" s="183">
        <f>1-(D496+E496+F496)/3</f>
        <v>0.71390789732523086</v>
      </c>
      <c r="E506" s="183"/>
      <c r="F506" s="184"/>
    </row>
    <row r="507" spans="1:15" ht="15.75" thickBot="1" x14ac:dyDescent="0.3">
      <c r="A507" s="42" t="str">
        <f t="shared" si="35"/>
        <v>S22 - 2024</v>
      </c>
      <c r="B507" s="43"/>
      <c r="C507" s="44" t="s">
        <v>26</v>
      </c>
      <c r="D507" s="175">
        <f>IF(D506&lt;'Calcul CRI'!$B$2,0,IF(AND(D506&gt;='Calcul CRI'!$A$3,D506&lt;'Calcul CRI'!$B$3),(D506-'Calcul CRI'!$A$3)*100/('Calcul CRI'!$F$3-'Calcul CRI'!$E$3)*('Calcul CRI'!$D$3-'Calcul CRI'!$C$3)+'Calcul CRI'!$C$3,IF(AND(D506&gt;='Calcul CRI'!$A$4,D506&lt;'Calcul CRI'!$B$4),(D506-'Calcul CRI'!$A$4)*100/('Calcul CRI'!$F$4-'Calcul CRI'!$E$4)*('Calcul CRI'!$D$4-'Calcul CRI'!$C$4)+'Calcul CRI'!$C$4,IF(AND(D506&gt;='Calcul CRI'!$A$5,D506&lt;'Calcul CRI'!$B$5),(D506-'Calcul CRI'!$A$5)*100/('Calcul CRI'!$F$5-'Calcul CRI'!$E$5)*('Calcul CRI'!$D$5-'Calcul CRI'!$C$5)+'Calcul CRI'!$C$5,IF(AND(D506&gt;='Calcul CRI'!$A$6,D506&lt;'Calcul CRI'!$B$6),(D506-'Calcul CRI'!$A$6)*100/('Calcul CRI'!$F$6-'Calcul CRI'!$E$6)*('Calcul CRI'!$D$6-'Calcul CRI'!$C$6)+'Calcul CRI'!$C$6,IF(AND(D506&gt;='Calcul CRI'!$A$7,D506&lt;'Calcul CRI'!$B$7),(D506-'Calcul CRI'!$A$7)*100/('Calcul CRI'!$F$7-'Calcul CRI'!$E$7)*('Calcul CRI'!$D$7-'Calcul CRI'!$C$7)+'Calcul CRI'!$C$7,25))))))</f>
        <v>0</v>
      </c>
      <c r="E507" s="175"/>
      <c r="F507" s="176"/>
    </row>
    <row r="508" spans="1:15" ht="15.75" x14ac:dyDescent="0.25">
      <c r="A508" s="24" t="str">
        <f>"S"&amp;WEEKNUM(B508+6,13)&amp;" - "&amp;YEAR(B508+6)</f>
        <v>S23 - 2024</v>
      </c>
      <c r="B508" s="25">
        <f>B485+7</f>
        <v>45441</v>
      </c>
      <c r="C508" s="26" t="s">
        <v>2</v>
      </c>
      <c r="D508" s="27">
        <f>SUMIFS(Quotidien!G:G,Quotidien!$B:$B,$A508,Quotidien!$F:$F,$C508)</f>
        <v>593</v>
      </c>
      <c r="E508" s="28">
        <f>SUMIFS(Quotidien!I:I,Quotidien!$B:$B,$A508,Quotidien!$F:$F,$C508)</f>
        <v>654</v>
      </c>
      <c r="F508" s="29">
        <f>SUMIFS(Quotidien!K:K,Quotidien!$B:$B,$A508,Quotidien!$F:$F,$C508)</f>
        <v>676</v>
      </c>
      <c r="G508" t="str">
        <f>"Du "&amp;DAY($B508)&amp;"/"&amp;MONTH($B508)&amp;" Au "&amp;DAY($B508+6)&amp;"/"&amp;MONTH($B508+6)&amp;" Inclus"</f>
        <v>Du 29/5 Au 4/6 Inclus</v>
      </c>
      <c r="I508" s="170" t="str">
        <f>"Résultats fiabilité CC "&amp;A508</f>
        <v>Résultats fiabilité CC S23 - 2024</v>
      </c>
      <c r="J508" s="171"/>
      <c r="K508" s="171"/>
      <c r="L508" s="171"/>
      <c r="M508" s="171"/>
      <c r="N508" s="171"/>
      <c r="O508" s="172"/>
    </row>
    <row r="509" spans="1:15" x14ac:dyDescent="0.25">
      <c r="A509" s="30" t="str">
        <f t="shared" si="35"/>
        <v>S23 - 2024</v>
      </c>
      <c r="B509" s="18"/>
      <c r="C509" s="19" t="s">
        <v>3</v>
      </c>
      <c r="D509" s="46">
        <f>SUMIFS(Quotidien!G:G,Quotidien!$B:$B,$A509,Quotidien!$F:$F,$C509)</f>
        <v>1891</v>
      </c>
      <c r="E509" s="47">
        <f>SUMIFS(Quotidien!I:I,Quotidien!$B:$B,$A509,Quotidien!$F:$F,$C509)</f>
        <v>1536</v>
      </c>
      <c r="F509" s="48">
        <f>SUMIFS(Quotidien!K:K,Quotidien!$B:$B,$A509,Quotidien!$F:$F,$C509)</f>
        <v>1336</v>
      </c>
      <c r="I509" s="90" t="s">
        <v>31</v>
      </c>
      <c r="J509" s="91" t="s">
        <v>32</v>
      </c>
      <c r="K509" s="91" t="s">
        <v>33</v>
      </c>
      <c r="L509" s="92" t="s">
        <v>34</v>
      </c>
      <c r="M509" s="101" t="s">
        <v>35</v>
      </c>
      <c r="N509" s="102" t="s">
        <v>36</v>
      </c>
      <c r="O509" s="103" t="s">
        <v>37</v>
      </c>
    </row>
    <row r="510" spans="1:15" x14ac:dyDescent="0.25">
      <c r="A510" s="30" t="str">
        <f t="shared" si="35"/>
        <v>S23 - 2024</v>
      </c>
      <c r="B510" s="22"/>
      <c r="C510" s="128" t="s">
        <v>7</v>
      </c>
      <c r="D510" s="122">
        <f>SUMIFS(Quotidien!G:G,Quotidien!$B:$B,$A510,Quotidien!$F:$F,$C510)</f>
        <v>78</v>
      </c>
      <c r="E510" s="123">
        <f>SUMIFS(Quotidien!I:I,Quotidien!$B:$B,$A510,Quotidien!$F:$F,$C510)</f>
        <v>1170</v>
      </c>
      <c r="F510" s="124">
        <f>SUMIFS(Quotidien!K:K,Quotidien!$B:$B,$A510,Quotidien!$F:$F,$C510)</f>
        <v>0</v>
      </c>
      <c r="I510" s="93" t="s">
        <v>0</v>
      </c>
      <c r="J510" s="68">
        <f>D522</f>
        <v>0.98503253796095447</v>
      </c>
      <c r="K510" s="69">
        <f>D523</f>
        <v>24.006507592190896</v>
      </c>
      <c r="L510" s="94"/>
      <c r="M510" s="104"/>
      <c r="N510" s="66"/>
      <c r="O510" s="105"/>
    </row>
    <row r="511" spans="1:15" x14ac:dyDescent="0.25">
      <c r="A511" s="30" t="str">
        <f t="shared" si="35"/>
        <v>S23 - 2024</v>
      </c>
      <c r="B511" s="23"/>
      <c r="C511" s="129" t="s">
        <v>8</v>
      </c>
      <c r="D511" s="125">
        <f>SUMIFS(Quotidien!G:G,Quotidien!$B:$B,$A511,Quotidien!$F:$F,$C511)</f>
        <v>60</v>
      </c>
      <c r="E511" s="126">
        <f>SUMIFS(Quotidien!I:I,Quotidien!$B:$B,$A511,Quotidien!$F:$F,$C511)</f>
        <v>798</v>
      </c>
      <c r="F511" s="127">
        <f>SUMIFS(Quotidien!K:K,Quotidien!$B:$B,$A511,Quotidien!$F:$F,$C511)</f>
        <v>109</v>
      </c>
      <c r="I511" s="95" t="s">
        <v>12</v>
      </c>
      <c r="J511" s="70">
        <f>E522</f>
        <v>0.78278145695364243</v>
      </c>
      <c r="K511" s="71">
        <f>E523</f>
        <v>0</v>
      </c>
      <c r="L511" s="96"/>
      <c r="M511" s="106"/>
      <c r="N511" s="67"/>
      <c r="O511" s="107"/>
    </row>
    <row r="512" spans="1:15" x14ac:dyDescent="0.25">
      <c r="A512" s="30" t="str">
        <f t="shared" si="35"/>
        <v>S23 - 2024</v>
      </c>
      <c r="B512" s="20"/>
      <c r="C512" s="21" t="s">
        <v>4</v>
      </c>
      <c r="D512" s="59">
        <f>SUMIFS(Quotidien!G:G,Quotidien!$B:$B,$A512,Quotidien!$F:$F,$C512)</f>
        <v>120</v>
      </c>
      <c r="E512" s="60">
        <f>SUMIFS(Quotidien!I:I,Quotidien!$B:$B,$A512,Quotidien!$F:$F,$C512)</f>
        <v>120</v>
      </c>
      <c r="F512" s="61">
        <f>SUMIFS(Quotidien!K:K,Quotidien!$B:$B,$A512,Quotidien!$F:$F,$C512)</f>
        <v>0</v>
      </c>
      <c r="I512" s="93" t="s">
        <v>13</v>
      </c>
      <c r="J512" s="68">
        <f>F522</f>
        <v>0.98775968556990457</v>
      </c>
      <c r="K512" s="69">
        <f>F523</f>
        <v>24.551937113980916</v>
      </c>
      <c r="L512" s="94"/>
      <c r="M512" s="104"/>
      <c r="N512" s="66"/>
      <c r="O512" s="105"/>
    </row>
    <row r="513" spans="1:15" x14ac:dyDescent="0.25">
      <c r="A513" s="30" t="str">
        <f t="shared" si="35"/>
        <v>S23 - 2024</v>
      </c>
      <c r="B513" s="7"/>
      <c r="C513" s="8" t="s">
        <v>5</v>
      </c>
      <c r="D513" s="31">
        <f>SUMIFS(Quotidien!G:G,Quotidien!$B:$B,$A513,Quotidien!$F:$F,$C513)</f>
        <v>650</v>
      </c>
      <c r="E513" s="32">
        <f>SUMIFS(Quotidien!I:I,Quotidien!$B:$B,$A513,Quotidien!$F:$F,$C513)</f>
        <v>390</v>
      </c>
      <c r="F513" s="33">
        <f>SUMIFS(Quotidien!K:K,Quotidien!$B:$B,$A513,Quotidien!$F:$F,$C513)</f>
        <v>1055</v>
      </c>
      <c r="I513" s="97" t="s">
        <v>38</v>
      </c>
      <c r="J513" s="98">
        <f>D529</f>
        <v>0.91852456016150041</v>
      </c>
      <c r="K513" s="99">
        <f>D530</f>
        <v>11.420760026916732</v>
      </c>
      <c r="L513" s="100"/>
      <c r="M513" s="108"/>
      <c r="N513" s="109"/>
      <c r="O513" s="110"/>
    </row>
    <row r="514" spans="1:15" x14ac:dyDescent="0.25">
      <c r="A514" s="30" t="str">
        <f t="shared" si="35"/>
        <v>S23 - 2024</v>
      </c>
      <c r="B514" s="7"/>
      <c r="C514" s="8" t="s">
        <v>6</v>
      </c>
      <c r="D514" s="31">
        <f>SUMIFS(Quotidien!G:G,Quotidien!$B:$B,$A514,Quotidien!$F:$F,$C514)</f>
        <v>210</v>
      </c>
      <c r="E514" s="32">
        <f>SUMIFS(Quotidien!I:I,Quotidien!$B:$B,$A514,Quotidien!$F:$F,$C514)</f>
        <v>630</v>
      </c>
      <c r="F514" s="33">
        <f>SUMIFS(Quotidien!K:K,Quotidien!$B:$B,$A514,Quotidien!$F:$F,$C514)</f>
        <v>120</v>
      </c>
    </row>
    <row r="515" spans="1:15" x14ac:dyDescent="0.25">
      <c r="A515" s="30" t="str">
        <f t="shared" si="35"/>
        <v>S23 - 2024</v>
      </c>
      <c r="B515" s="7"/>
      <c r="C515" s="8" t="s">
        <v>1</v>
      </c>
      <c r="D515" s="31">
        <f>SUMIFS(Quotidien!G:G,Quotidien!$B:$B,$A515,Quotidien!$F:$F,$C515)</f>
        <v>6478</v>
      </c>
      <c r="E515" s="32">
        <f>SUMIFS(Quotidien!I:I,Quotidien!$B:$B,$A515,Quotidien!$F:$F,$C515)</f>
        <v>4782</v>
      </c>
      <c r="F515" s="33">
        <f>SUMIFS(Quotidien!K:K,Quotidien!$B:$B,$A515,Quotidien!$F:$F,$C515)</f>
        <v>6784</v>
      </c>
    </row>
    <row r="516" spans="1:15" x14ac:dyDescent="0.25">
      <c r="A516" s="45" t="str">
        <f t="shared" si="35"/>
        <v>S23 - 2024</v>
      </c>
      <c r="B516" s="17"/>
      <c r="C516" s="19" t="s">
        <v>14</v>
      </c>
      <c r="D516" s="111">
        <f>SUMIFS(Quotidien!G:G,Quotidien!$B:$B,$A516,Quotidien!$F:$F,$C516)</f>
        <v>10080</v>
      </c>
      <c r="E516" s="112">
        <f>SUMIFS(Quotidien!I:I,Quotidien!$B:$B,$A516,Quotidien!$F:$F,$C516)</f>
        <v>10080</v>
      </c>
      <c r="F516" s="113">
        <f>SUMIFS(Quotidien!K:K,Quotidien!$B:$B,$A516,Quotidien!$F:$F,$C516)</f>
        <v>10080</v>
      </c>
    </row>
    <row r="517" spans="1:15" x14ac:dyDescent="0.25">
      <c r="A517" s="49" t="str">
        <f t="shared" si="35"/>
        <v>S23 - 2024</v>
      </c>
      <c r="B517" s="5"/>
      <c r="C517" s="50" t="s">
        <v>16</v>
      </c>
      <c r="D517" s="51">
        <f>D510/(D516-D514-D513)</f>
        <v>8.4598698481561825E-3</v>
      </c>
      <c r="E517" s="52">
        <f>E510/(E516-E514-E513)</f>
        <v>0.12913907284768211</v>
      </c>
      <c r="F517" s="53">
        <f>F510/(F516-F514-F513)</f>
        <v>0</v>
      </c>
    </row>
    <row r="518" spans="1:15" x14ac:dyDescent="0.25">
      <c r="A518" s="34" t="str">
        <f t="shared" si="35"/>
        <v>S23 - 2024</v>
      </c>
      <c r="B518" s="7"/>
      <c r="C518" s="35" t="s">
        <v>17</v>
      </c>
      <c r="D518" s="36">
        <f>D511/(D516-D514-D513)</f>
        <v>6.5075921908893707E-3</v>
      </c>
      <c r="E518" s="37">
        <f>E511/(E516-E514-E513)</f>
        <v>8.80794701986755E-2</v>
      </c>
      <c r="F518" s="38">
        <f>F511/(F516-F514-F513)</f>
        <v>1.2240314430095453E-2</v>
      </c>
    </row>
    <row r="519" spans="1:15" x14ac:dyDescent="0.25">
      <c r="A519" s="34" t="str">
        <f t="shared" si="35"/>
        <v>S23 - 2024</v>
      </c>
      <c r="B519" s="7"/>
      <c r="C519" s="35" t="s">
        <v>15</v>
      </c>
      <c r="D519" s="36">
        <f>D517+D518</f>
        <v>1.4967462039045552E-2</v>
      </c>
      <c r="E519" s="37">
        <f>E517+E518</f>
        <v>0.21721854304635763</v>
      </c>
      <c r="F519" s="38">
        <f>F517+F518</f>
        <v>1.2240314430095453E-2</v>
      </c>
    </row>
    <row r="520" spans="1:15" x14ac:dyDescent="0.25">
      <c r="A520" s="34" t="str">
        <f t="shared" si="35"/>
        <v>S23 - 2024</v>
      </c>
      <c r="B520" s="7"/>
      <c r="C520" s="35" t="s">
        <v>18</v>
      </c>
      <c r="D520" s="36">
        <f>D513/D516</f>
        <v>6.4484126984126991E-2</v>
      </c>
      <c r="E520" s="37">
        <f>E513/E516</f>
        <v>3.8690476190476192E-2</v>
      </c>
      <c r="F520" s="38">
        <f>F513/F516</f>
        <v>0.10466269841269842</v>
      </c>
    </row>
    <row r="521" spans="1:15" x14ac:dyDescent="0.25">
      <c r="A521" s="34" t="str">
        <f t="shared" si="35"/>
        <v>S23 - 2024</v>
      </c>
      <c r="B521" s="7"/>
      <c r="C521" s="35" t="s">
        <v>27</v>
      </c>
      <c r="D521" s="36">
        <f>D514/D516</f>
        <v>2.0833333333333332E-2</v>
      </c>
      <c r="E521" s="37">
        <f>E514/E516</f>
        <v>6.25E-2</v>
      </c>
      <c r="F521" s="38">
        <f>F514/F516</f>
        <v>1.1904761904761904E-2</v>
      </c>
    </row>
    <row r="522" spans="1:15" x14ac:dyDescent="0.25">
      <c r="A522" s="34" t="str">
        <f t="shared" si="35"/>
        <v>S23 - 2024</v>
      </c>
      <c r="B522" s="7"/>
      <c r="C522" s="35" t="s">
        <v>19</v>
      </c>
      <c r="D522" s="36">
        <f>1-D519</f>
        <v>0.98503253796095447</v>
      </c>
      <c r="E522" s="37">
        <f t="shared" ref="E522:F522" si="37">1-E519</f>
        <v>0.78278145695364243</v>
      </c>
      <c r="F522" s="38">
        <f t="shared" si="37"/>
        <v>0.98775968556990457</v>
      </c>
    </row>
    <row r="523" spans="1:15" x14ac:dyDescent="0.25">
      <c r="A523" s="54" t="str">
        <f t="shared" si="35"/>
        <v>S23 - 2024</v>
      </c>
      <c r="B523" s="10"/>
      <c r="C523" s="55" t="s">
        <v>20</v>
      </c>
      <c r="D523" s="56">
        <f>IF(D522&lt;'Calcul CRI'!$B$2,0,IF(AND(D522&gt;='Calcul CRI'!$A$3,D522&lt;'Calcul CRI'!$B$3),(D522-'Calcul CRI'!$A$3)*100/('Calcul CRI'!$F$3-'Calcul CRI'!$E$3)*('Calcul CRI'!$D$3-'Calcul CRI'!$C$3)+'Calcul CRI'!$C$3,IF(AND(D522&gt;='Calcul CRI'!$A$4,D522&lt;'Calcul CRI'!$B$4),(D522-'Calcul CRI'!$A$4)*100/('Calcul CRI'!$F$4-'Calcul CRI'!$E$4)*('Calcul CRI'!$D$4-'Calcul CRI'!$C$4)+'Calcul CRI'!$C$4,IF(AND(D522&gt;='Calcul CRI'!$A$5,D522&lt;'Calcul CRI'!$B$5),(D522-'Calcul CRI'!$A$5)*100/('Calcul CRI'!$F$5-'Calcul CRI'!$E$5)*('Calcul CRI'!$D$5-'Calcul CRI'!$C$5)+'Calcul CRI'!$C$5,IF(AND(D522&gt;='Calcul CRI'!$A$6,D522&lt;'Calcul CRI'!$B$6),(D522-'Calcul CRI'!$A$6)*100/('Calcul CRI'!$F$6-'Calcul CRI'!$E$6)*('Calcul CRI'!$D$6-'Calcul CRI'!$C$6)+'Calcul CRI'!$C$6,IF(AND(D522&gt;='Calcul CRI'!$A$7,D522&lt;'Calcul CRI'!$B$7),(D522-'Calcul CRI'!$A$7)*100/('Calcul CRI'!$F$7-'Calcul CRI'!$E$7)*('Calcul CRI'!$D$7-'Calcul CRI'!$C$7)+'Calcul CRI'!$C$7,25))))))</f>
        <v>24.006507592190896</v>
      </c>
      <c r="E523" s="57">
        <f>IF(E522&lt;'Calcul CRI'!$B$2,0,IF(AND(E522&gt;='Calcul CRI'!$A$3,E522&lt;'Calcul CRI'!$B$3),(E522-'Calcul CRI'!$A$3)*100/('Calcul CRI'!$F$3-'Calcul CRI'!$E$3)*('Calcul CRI'!$D$3-'Calcul CRI'!$C$3)+'Calcul CRI'!$C$3,IF(AND(E522&gt;='Calcul CRI'!$A$4,E522&lt;'Calcul CRI'!$B$4),(E522-'Calcul CRI'!$A$4)*100/('Calcul CRI'!$F$4-'Calcul CRI'!$E$4)*('Calcul CRI'!$D$4-'Calcul CRI'!$C$4)+'Calcul CRI'!$C$4,IF(AND(E522&gt;='Calcul CRI'!$A$5,E522&lt;'Calcul CRI'!$B$5),(E522-'Calcul CRI'!$A$5)*100/('Calcul CRI'!$F$5-'Calcul CRI'!$E$5)*('Calcul CRI'!$D$5-'Calcul CRI'!$C$5)+'Calcul CRI'!$C$5,IF(AND(E522&gt;='Calcul CRI'!$A$6,E522&lt;'Calcul CRI'!$B$6),(E522-'Calcul CRI'!$A$6)*100/('Calcul CRI'!$F$6-'Calcul CRI'!$E$6)*('Calcul CRI'!$D$6-'Calcul CRI'!$C$6)+'Calcul CRI'!$C$6,IF(AND(E522&gt;='Calcul CRI'!$A$7,E522&lt;'Calcul CRI'!$B$7),(E522-'Calcul CRI'!$A$7)*100/('Calcul CRI'!$F$7-'Calcul CRI'!$E$7)*('Calcul CRI'!$D$7-'Calcul CRI'!$C$7)+'Calcul CRI'!$C$7,25))))))</f>
        <v>0</v>
      </c>
      <c r="F523" s="58">
        <f>IF(F522&lt;'Calcul CRI'!$B$2,0,IF(AND(F522&gt;='Calcul CRI'!$A$3,F522&lt;'Calcul CRI'!$B$3),(F522-'Calcul CRI'!$A$3)*100/('Calcul CRI'!$F$3-'Calcul CRI'!$E$3)*('Calcul CRI'!$D$3-'Calcul CRI'!$C$3)+'Calcul CRI'!$C$3,IF(AND(F522&gt;='Calcul CRI'!$A$4,F522&lt;'Calcul CRI'!$B$4),(F522-'Calcul CRI'!$A$4)*100/('Calcul CRI'!$F$4-'Calcul CRI'!$E$4)*('Calcul CRI'!$D$4-'Calcul CRI'!$C$4)+'Calcul CRI'!$C$4,IF(AND(F522&gt;='Calcul CRI'!$A$5,F522&lt;'Calcul CRI'!$B$5),(F522-'Calcul CRI'!$A$5)*100/('Calcul CRI'!$F$5-'Calcul CRI'!$E$5)*('Calcul CRI'!$D$5-'Calcul CRI'!$C$5)+'Calcul CRI'!$C$5,IF(AND(F522&gt;='Calcul CRI'!$A$6,F522&lt;'Calcul CRI'!$B$6),(F522-'Calcul CRI'!$A$6)*100/('Calcul CRI'!$F$6-'Calcul CRI'!$E$6)*('Calcul CRI'!$D$6-'Calcul CRI'!$C$6)+'Calcul CRI'!$C$6,IF(AND(F522&gt;='Calcul CRI'!$A$7,F522&lt;'Calcul CRI'!$B$7),(F522-'Calcul CRI'!$A$7)*100/('Calcul CRI'!$F$7-'Calcul CRI'!$E$7)*('Calcul CRI'!$D$7-'Calcul CRI'!$C$7)+'Calcul CRI'!$C$7,25))))))</f>
        <v>24.551937113980916</v>
      </c>
    </row>
    <row r="524" spans="1:15" x14ac:dyDescent="0.25">
      <c r="A524" s="39" t="str">
        <f t="shared" si="35"/>
        <v>S23 - 2024</v>
      </c>
      <c r="B524" s="20"/>
      <c r="C524" s="115" t="s">
        <v>22</v>
      </c>
      <c r="D524" s="173">
        <f>(D510+E510+F510)/((D516-D514-D513)+(E516-E514-E513)+(F516-F514-F513))</f>
        <v>4.5907669670774323E-2</v>
      </c>
      <c r="E524" s="173"/>
      <c r="F524" s="174"/>
    </row>
    <row r="525" spans="1:15" x14ac:dyDescent="0.25">
      <c r="A525" s="40" t="str">
        <f t="shared" si="35"/>
        <v>S23 - 2024</v>
      </c>
      <c r="B525" s="7"/>
      <c r="C525" s="116" t="s">
        <v>23</v>
      </c>
      <c r="D525" s="177">
        <f>(D511+E511+F511)/((D516-D514-D513)+(E516-E514-E513)+(F516-F514-F513))</f>
        <v>3.5571086996505429E-2</v>
      </c>
      <c r="E525" s="177"/>
      <c r="F525" s="178"/>
    </row>
    <row r="526" spans="1:15" x14ac:dyDescent="0.25">
      <c r="A526" s="40" t="str">
        <f t="shared" si="35"/>
        <v>S23 - 2024</v>
      </c>
      <c r="B526" s="7"/>
      <c r="C526" s="116" t="s">
        <v>21</v>
      </c>
      <c r="D526" s="177">
        <f>D524+D525</f>
        <v>8.1478756667279745E-2</v>
      </c>
      <c r="E526" s="177"/>
      <c r="F526" s="178"/>
    </row>
    <row r="527" spans="1:15" x14ac:dyDescent="0.25">
      <c r="A527" s="40" t="str">
        <f t="shared" si="35"/>
        <v>S23 - 2024</v>
      </c>
      <c r="B527" s="7"/>
      <c r="C527" s="114" t="s">
        <v>24</v>
      </c>
      <c r="D527" s="179">
        <f>(D513+E513+F513)/(D516+E516+F516)</f>
        <v>6.9279100529100524E-2</v>
      </c>
      <c r="E527" s="179"/>
      <c r="F527" s="180"/>
    </row>
    <row r="528" spans="1:15" x14ac:dyDescent="0.25">
      <c r="A528" s="40" t="str">
        <f t="shared" si="35"/>
        <v>S23 - 2024</v>
      </c>
      <c r="B528" s="7"/>
      <c r="C528" s="117" t="s">
        <v>28</v>
      </c>
      <c r="D528" s="181">
        <f>(D514+E514+F514)/(D516+E516+F516)</f>
        <v>3.1746031746031744E-2</v>
      </c>
      <c r="E528" s="181"/>
      <c r="F528" s="182"/>
      <c r="G528" s="3"/>
    </row>
    <row r="529" spans="1:15" x14ac:dyDescent="0.25">
      <c r="A529" s="40" t="str">
        <f t="shared" si="35"/>
        <v>S23 - 2024</v>
      </c>
      <c r="B529" s="7"/>
      <c r="C529" s="41" t="s">
        <v>25</v>
      </c>
      <c r="D529" s="183">
        <f>1-(D519+E519+F519)/3</f>
        <v>0.91852456016150041</v>
      </c>
      <c r="E529" s="183"/>
      <c r="F529" s="184"/>
    </row>
    <row r="530" spans="1:15" ht="15.75" thickBot="1" x14ac:dyDescent="0.3">
      <c r="A530" s="42" t="str">
        <f t="shared" si="35"/>
        <v>S23 - 2024</v>
      </c>
      <c r="B530" s="43"/>
      <c r="C530" s="44" t="s">
        <v>26</v>
      </c>
      <c r="D530" s="175">
        <f>IF(D529&lt;'Calcul CRI'!$B$2,0,IF(AND(D529&gt;='Calcul CRI'!$A$3,D529&lt;'Calcul CRI'!$B$3),(D529-'Calcul CRI'!$A$3)*100/('Calcul CRI'!$F$3-'Calcul CRI'!$E$3)*('Calcul CRI'!$D$3-'Calcul CRI'!$C$3)+'Calcul CRI'!$C$3,IF(AND(D529&gt;='Calcul CRI'!$A$4,D529&lt;'Calcul CRI'!$B$4),(D529-'Calcul CRI'!$A$4)*100/('Calcul CRI'!$F$4-'Calcul CRI'!$E$4)*('Calcul CRI'!$D$4-'Calcul CRI'!$C$4)+'Calcul CRI'!$C$4,IF(AND(D529&gt;='Calcul CRI'!$A$5,D529&lt;'Calcul CRI'!$B$5),(D529-'Calcul CRI'!$A$5)*100/('Calcul CRI'!$F$5-'Calcul CRI'!$E$5)*('Calcul CRI'!$D$5-'Calcul CRI'!$C$5)+'Calcul CRI'!$C$5,IF(AND(D529&gt;='Calcul CRI'!$A$6,D529&lt;'Calcul CRI'!$B$6),(D529-'Calcul CRI'!$A$6)*100/('Calcul CRI'!$F$6-'Calcul CRI'!$E$6)*('Calcul CRI'!$D$6-'Calcul CRI'!$C$6)+'Calcul CRI'!$C$6,IF(AND(D529&gt;='Calcul CRI'!$A$7,D529&lt;'Calcul CRI'!$B$7),(D529-'Calcul CRI'!$A$7)*100/('Calcul CRI'!$F$7-'Calcul CRI'!$E$7)*('Calcul CRI'!$D$7-'Calcul CRI'!$C$7)+'Calcul CRI'!$C$7,25))))))</f>
        <v>11.420760026916732</v>
      </c>
      <c r="E530" s="175"/>
      <c r="F530" s="176"/>
    </row>
    <row r="531" spans="1:15" ht="15.75" x14ac:dyDescent="0.25">
      <c r="A531" s="24" t="str">
        <f>"S"&amp;WEEKNUM(B531+6,13)&amp;" - "&amp;YEAR(B531+6)</f>
        <v>S24 - 2024</v>
      </c>
      <c r="B531" s="25">
        <f>B508+7</f>
        <v>45448</v>
      </c>
      <c r="C531" s="26" t="s">
        <v>2</v>
      </c>
      <c r="D531" s="27">
        <f>SUMIFS(Quotidien!G:G,Quotidien!$B:$B,$A531,Quotidien!$F:$F,$C531)</f>
        <v>497</v>
      </c>
      <c r="E531" s="28">
        <f>SUMIFS(Quotidien!I:I,Quotidien!$B:$B,$A531,Quotidien!$F:$F,$C531)</f>
        <v>704</v>
      </c>
      <c r="F531" s="29">
        <f>SUMIFS(Quotidien!K:K,Quotidien!$B:$B,$A531,Quotidien!$F:$F,$C531)</f>
        <v>625</v>
      </c>
      <c r="G531" t="str">
        <f>"Du "&amp;DAY($B531)&amp;"/"&amp;MONTH($B531)&amp;" Au "&amp;DAY($B531+6)&amp;"/"&amp;MONTH($B531+6)&amp;" Inclus"</f>
        <v>Du 5/6 Au 11/6 Inclus</v>
      </c>
      <c r="I531" s="170" t="str">
        <f>"Résultats fiabilité CC "&amp;A531</f>
        <v>Résultats fiabilité CC S24 - 2024</v>
      </c>
      <c r="J531" s="171"/>
      <c r="K531" s="171"/>
      <c r="L531" s="171"/>
      <c r="M531" s="171"/>
      <c r="N531" s="171"/>
      <c r="O531" s="172"/>
    </row>
    <row r="532" spans="1:15" x14ac:dyDescent="0.25">
      <c r="A532" s="30" t="str">
        <f t="shared" si="35"/>
        <v>S24 - 2024</v>
      </c>
      <c r="B532" s="18"/>
      <c r="C532" s="19" t="s">
        <v>3</v>
      </c>
      <c r="D532" s="46">
        <f>SUMIFS(Quotidien!G:G,Quotidien!$B:$B,$A532,Quotidien!$F:$F,$C532)</f>
        <v>2943</v>
      </c>
      <c r="E532" s="47">
        <f>SUMIFS(Quotidien!I:I,Quotidien!$B:$B,$A532,Quotidien!$F:$F,$C532)</f>
        <v>801</v>
      </c>
      <c r="F532" s="48">
        <f>SUMIFS(Quotidien!K:K,Quotidien!$B:$B,$A532,Quotidien!$F:$F,$C532)</f>
        <v>833</v>
      </c>
      <c r="I532" s="90" t="s">
        <v>31</v>
      </c>
      <c r="J532" s="91" t="s">
        <v>32</v>
      </c>
      <c r="K532" s="91" t="s">
        <v>33</v>
      </c>
      <c r="L532" s="92" t="s">
        <v>34</v>
      </c>
      <c r="M532" s="101" t="s">
        <v>35</v>
      </c>
      <c r="N532" s="102" t="s">
        <v>36</v>
      </c>
      <c r="O532" s="103" t="s">
        <v>37</v>
      </c>
    </row>
    <row r="533" spans="1:15" x14ac:dyDescent="0.25">
      <c r="A533" s="30" t="str">
        <f t="shared" si="35"/>
        <v>S24 - 2024</v>
      </c>
      <c r="B533" s="22"/>
      <c r="C533" s="128" t="s">
        <v>7</v>
      </c>
      <c r="D533" s="122">
        <f>SUMIFS(Quotidien!G:G,Quotidien!$B:$B,$A533,Quotidien!$F:$F,$C533)</f>
        <v>281</v>
      </c>
      <c r="E533" s="123">
        <f>SUMIFS(Quotidien!I:I,Quotidien!$B:$B,$A533,Quotidien!$F:$F,$C533)</f>
        <v>328</v>
      </c>
      <c r="F533" s="124">
        <f>SUMIFS(Quotidien!K:K,Quotidien!$B:$B,$A533,Quotidien!$F:$F,$C533)</f>
        <v>0</v>
      </c>
      <c r="I533" s="93" t="s">
        <v>0</v>
      </c>
      <c r="J533" s="68">
        <f>D545</f>
        <v>0.9003957037874506</v>
      </c>
      <c r="K533" s="69">
        <f>D546</f>
        <v>8.3992839645750994</v>
      </c>
      <c r="L533" s="94"/>
      <c r="M533" s="104"/>
      <c r="N533" s="66"/>
      <c r="O533" s="105"/>
    </row>
    <row r="534" spans="1:15" x14ac:dyDescent="0.25">
      <c r="A534" s="30" t="str">
        <f t="shared" si="35"/>
        <v>S24 - 2024</v>
      </c>
      <c r="B534" s="23"/>
      <c r="C534" s="129" t="s">
        <v>8</v>
      </c>
      <c r="D534" s="125">
        <f>SUMIFS(Quotidien!G:G,Quotidien!$B:$B,$A534,Quotidien!$F:$F,$C534)</f>
        <v>600</v>
      </c>
      <c r="E534" s="126">
        <f>SUMIFS(Quotidien!I:I,Quotidien!$B:$B,$A534,Quotidien!$F:$F,$C534)</f>
        <v>0</v>
      </c>
      <c r="F534" s="127">
        <f>SUMIFS(Quotidien!K:K,Quotidien!$B:$B,$A534,Quotidien!$F:$F,$C534)</f>
        <v>81</v>
      </c>
      <c r="I534" s="95" t="s">
        <v>12</v>
      </c>
      <c r="J534" s="70">
        <f>E545</f>
        <v>0.95725270428776232</v>
      </c>
      <c r="K534" s="71">
        <f>E546</f>
        <v>17.875450714627064</v>
      </c>
      <c r="L534" s="96"/>
      <c r="M534" s="106"/>
      <c r="N534" s="67"/>
      <c r="O534" s="107"/>
    </row>
    <row r="535" spans="1:15" x14ac:dyDescent="0.25">
      <c r="A535" s="30" t="str">
        <f t="shared" si="35"/>
        <v>S24 - 2024</v>
      </c>
      <c r="B535" s="20"/>
      <c r="C535" s="21" t="s">
        <v>4</v>
      </c>
      <c r="D535" s="59">
        <f>SUMIFS(Quotidien!G:G,Quotidien!$B:$B,$A535,Quotidien!$F:$F,$C535)</f>
        <v>0</v>
      </c>
      <c r="E535" s="60">
        <f>SUMIFS(Quotidien!I:I,Quotidien!$B:$B,$A535,Quotidien!$F:$F,$C535)</f>
        <v>260</v>
      </c>
      <c r="F535" s="61">
        <f>SUMIFS(Quotidien!K:K,Quotidien!$B:$B,$A535,Quotidien!$F:$F,$C535)</f>
        <v>0</v>
      </c>
      <c r="I535" s="93" t="s">
        <v>13</v>
      </c>
      <c r="J535" s="68">
        <f>F545</f>
        <v>0.99028776978417266</v>
      </c>
      <c r="K535" s="69">
        <f>F546</f>
        <v>25</v>
      </c>
      <c r="L535" s="94"/>
      <c r="M535" s="104"/>
      <c r="N535" s="66"/>
      <c r="O535" s="105"/>
    </row>
    <row r="536" spans="1:15" x14ac:dyDescent="0.25">
      <c r="A536" s="30" t="str">
        <f t="shared" si="35"/>
        <v>S24 - 2024</v>
      </c>
      <c r="B536" s="7"/>
      <c r="C536" s="8" t="s">
        <v>5</v>
      </c>
      <c r="D536" s="31">
        <f>SUMIFS(Quotidien!G:G,Quotidien!$B:$B,$A536,Quotidien!$F:$F,$C536)</f>
        <v>515</v>
      </c>
      <c r="E536" s="32">
        <f>SUMIFS(Quotidien!I:I,Quotidien!$B:$B,$A536,Quotidien!$F:$F,$C536)</f>
        <v>1687</v>
      </c>
      <c r="F536" s="33">
        <f>SUMIFS(Quotidien!K:K,Quotidien!$B:$B,$A536,Quotidien!$F:$F,$C536)</f>
        <v>300</v>
      </c>
      <c r="I536" s="97" t="s">
        <v>38</v>
      </c>
      <c r="J536" s="98">
        <f>D552</f>
        <v>0.94931205928646178</v>
      </c>
      <c r="K536" s="99">
        <f>D553</f>
        <v>16.552009881076973</v>
      </c>
      <c r="L536" s="100"/>
      <c r="M536" s="108"/>
      <c r="N536" s="109"/>
      <c r="O536" s="110"/>
    </row>
    <row r="537" spans="1:15" x14ac:dyDescent="0.25">
      <c r="A537" s="30" t="str">
        <f t="shared" si="35"/>
        <v>S24 - 2024</v>
      </c>
      <c r="B537" s="7"/>
      <c r="C537" s="8" t="s">
        <v>6</v>
      </c>
      <c r="D537" s="31">
        <f>SUMIFS(Quotidien!G:G,Quotidien!$B:$B,$A537,Quotidien!$F:$F,$C537)</f>
        <v>720</v>
      </c>
      <c r="E537" s="32">
        <f>SUMIFS(Quotidien!I:I,Quotidien!$B:$B,$A537,Quotidien!$F:$F,$C537)</f>
        <v>720</v>
      </c>
      <c r="F537" s="33">
        <f>SUMIFS(Quotidien!K:K,Quotidien!$B:$B,$A537,Quotidien!$F:$F,$C537)</f>
        <v>1440</v>
      </c>
    </row>
    <row r="538" spans="1:15" x14ac:dyDescent="0.25">
      <c r="A538" s="30" t="str">
        <f t="shared" si="35"/>
        <v>S24 - 2024</v>
      </c>
      <c r="B538" s="7"/>
      <c r="C538" s="8" t="s">
        <v>1</v>
      </c>
      <c r="D538" s="31">
        <f>SUMIFS(Quotidien!G:G,Quotidien!$B:$B,$A538,Quotidien!$F:$F,$C538)</f>
        <v>4524</v>
      </c>
      <c r="E538" s="32">
        <f>SUMIFS(Quotidien!I:I,Quotidien!$B:$B,$A538,Quotidien!$F:$F,$C538)</f>
        <v>5580</v>
      </c>
      <c r="F538" s="33">
        <f>SUMIFS(Quotidien!K:K,Quotidien!$B:$B,$A538,Quotidien!$F:$F,$C538)</f>
        <v>6801</v>
      </c>
    </row>
    <row r="539" spans="1:15" x14ac:dyDescent="0.25">
      <c r="A539" s="45" t="str">
        <f t="shared" si="35"/>
        <v>S24 - 2024</v>
      </c>
      <c r="B539" s="17"/>
      <c r="C539" s="19" t="s">
        <v>14</v>
      </c>
      <c r="D539" s="111">
        <f>SUMIFS(Quotidien!G:G,Quotidien!$B:$B,$A539,Quotidien!$F:$F,$C539)</f>
        <v>10080</v>
      </c>
      <c r="E539" s="112">
        <f>SUMIFS(Quotidien!I:I,Quotidien!$B:$B,$A539,Quotidien!$F:$F,$C539)</f>
        <v>10080</v>
      </c>
      <c r="F539" s="113">
        <f>SUMIFS(Quotidien!K:K,Quotidien!$B:$B,$A539,Quotidien!$F:$F,$C539)</f>
        <v>10080</v>
      </c>
    </row>
    <row r="540" spans="1:15" x14ac:dyDescent="0.25">
      <c r="A540" s="49" t="str">
        <f t="shared" si="35"/>
        <v>S24 - 2024</v>
      </c>
      <c r="B540" s="5"/>
      <c r="C540" s="50" t="s">
        <v>16</v>
      </c>
      <c r="D540" s="51">
        <f>D533/(D539-D537-D536)</f>
        <v>3.176936122102883E-2</v>
      </c>
      <c r="E540" s="52">
        <f>E533/(E539-E537-E536)</f>
        <v>4.2747295712237718E-2</v>
      </c>
      <c r="F540" s="53">
        <f>F533/(F539-F537-F536)</f>
        <v>0</v>
      </c>
    </row>
    <row r="541" spans="1:15" x14ac:dyDescent="0.25">
      <c r="A541" s="34" t="str">
        <f t="shared" si="35"/>
        <v>S24 - 2024</v>
      </c>
      <c r="B541" s="7"/>
      <c r="C541" s="35" t="s">
        <v>17</v>
      </c>
      <c r="D541" s="36">
        <f>D534/(D539-D537-D536)</f>
        <v>6.7834934991520629E-2</v>
      </c>
      <c r="E541" s="37">
        <f>E534/(E539-E537-E536)</f>
        <v>0</v>
      </c>
      <c r="F541" s="38">
        <f>F534/(F539-F537-F536)</f>
        <v>9.7122302158273374E-3</v>
      </c>
    </row>
    <row r="542" spans="1:15" x14ac:dyDescent="0.25">
      <c r="A542" s="34" t="str">
        <f t="shared" si="35"/>
        <v>S24 - 2024</v>
      </c>
      <c r="B542" s="7"/>
      <c r="C542" s="35" t="s">
        <v>15</v>
      </c>
      <c r="D542" s="36">
        <f>D540+D541</f>
        <v>9.9604296212549459E-2</v>
      </c>
      <c r="E542" s="37">
        <f>E540+E541</f>
        <v>4.2747295712237718E-2</v>
      </c>
      <c r="F542" s="38">
        <f>F540+F541</f>
        <v>9.7122302158273374E-3</v>
      </c>
    </row>
    <row r="543" spans="1:15" x14ac:dyDescent="0.25">
      <c r="A543" s="34" t="str">
        <f t="shared" si="35"/>
        <v>S24 - 2024</v>
      </c>
      <c r="B543" s="7"/>
      <c r="C543" s="35" t="s">
        <v>18</v>
      </c>
      <c r="D543" s="36">
        <f>D536/D539</f>
        <v>5.109126984126984E-2</v>
      </c>
      <c r="E543" s="37">
        <f>E536/E539</f>
        <v>0.1673611111111111</v>
      </c>
      <c r="F543" s="38">
        <f>F536/F539</f>
        <v>2.976190476190476E-2</v>
      </c>
    </row>
    <row r="544" spans="1:15" x14ac:dyDescent="0.25">
      <c r="A544" s="34" t="str">
        <f t="shared" si="35"/>
        <v>S24 - 2024</v>
      </c>
      <c r="B544" s="7"/>
      <c r="C544" s="35" t="s">
        <v>27</v>
      </c>
      <c r="D544" s="36">
        <f>D537/D539</f>
        <v>7.1428571428571425E-2</v>
      </c>
      <c r="E544" s="37">
        <f>E537/E539</f>
        <v>7.1428571428571425E-2</v>
      </c>
      <c r="F544" s="38">
        <f>F537/F539</f>
        <v>0.14285714285714285</v>
      </c>
    </row>
    <row r="545" spans="1:15" x14ac:dyDescent="0.25">
      <c r="A545" s="34" t="str">
        <f t="shared" si="35"/>
        <v>S24 - 2024</v>
      </c>
      <c r="B545" s="7"/>
      <c r="C545" s="35" t="s">
        <v>19</v>
      </c>
      <c r="D545" s="36">
        <f>1-D542</f>
        <v>0.9003957037874506</v>
      </c>
      <c r="E545" s="37">
        <f t="shared" ref="E545:F545" si="38">1-E542</f>
        <v>0.95725270428776232</v>
      </c>
      <c r="F545" s="38">
        <f t="shared" si="38"/>
        <v>0.99028776978417266</v>
      </c>
    </row>
    <row r="546" spans="1:15" x14ac:dyDescent="0.25">
      <c r="A546" s="54" t="str">
        <f t="shared" si="35"/>
        <v>S24 - 2024</v>
      </c>
      <c r="B546" s="10"/>
      <c r="C546" s="55" t="s">
        <v>20</v>
      </c>
      <c r="D546" s="56">
        <f>IF(D545&lt;'Calcul CRI'!$B$2,0,IF(AND(D545&gt;='Calcul CRI'!$A$3,D545&lt;'Calcul CRI'!$B$3),(D545-'Calcul CRI'!$A$3)*100/('Calcul CRI'!$F$3-'Calcul CRI'!$E$3)*('Calcul CRI'!$D$3-'Calcul CRI'!$C$3)+'Calcul CRI'!$C$3,IF(AND(D545&gt;='Calcul CRI'!$A$4,D545&lt;'Calcul CRI'!$B$4),(D545-'Calcul CRI'!$A$4)*100/('Calcul CRI'!$F$4-'Calcul CRI'!$E$4)*('Calcul CRI'!$D$4-'Calcul CRI'!$C$4)+'Calcul CRI'!$C$4,IF(AND(D545&gt;='Calcul CRI'!$A$5,D545&lt;'Calcul CRI'!$B$5),(D545-'Calcul CRI'!$A$5)*100/('Calcul CRI'!$F$5-'Calcul CRI'!$E$5)*('Calcul CRI'!$D$5-'Calcul CRI'!$C$5)+'Calcul CRI'!$C$5,IF(AND(D545&gt;='Calcul CRI'!$A$6,D545&lt;'Calcul CRI'!$B$6),(D545-'Calcul CRI'!$A$6)*100/('Calcul CRI'!$F$6-'Calcul CRI'!$E$6)*('Calcul CRI'!$D$6-'Calcul CRI'!$C$6)+'Calcul CRI'!$C$6,IF(AND(D545&gt;='Calcul CRI'!$A$7,D545&lt;'Calcul CRI'!$B$7),(D545-'Calcul CRI'!$A$7)*100/('Calcul CRI'!$F$7-'Calcul CRI'!$E$7)*('Calcul CRI'!$D$7-'Calcul CRI'!$C$7)+'Calcul CRI'!$C$7,25))))))</f>
        <v>8.3992839645750994</v>
      </c>
      <c r="E546" s="57">
        <f>IF(E545&lt;'Calcul CRI'!$B$2,0,IF(AND(E545&gt;='Calcul CRI'!$A$3,E545&lt;'Calcul CRI'!$B$3),(E545-'Calcul CRI'!$A$3)*100/('Calcul CRI'!$F$3-'Calcul CRI'!$E$3)*('Calcul CRI'!$D$3-'Calcul CRI'!$C$3)+'Calcul CRI'!$C$3,IF(AND(E545&gt;='Calcul CRI'!$A$4,E545&lt;'Calcul CRI'!$B$4),(E545-'Calcul CRI'!$A$4)*100/('Calcul CRI'!$F$4-'Calcul CRI'!$E$4)*('Calcul CRI'!$D$4-'Calcul CRI'!$C$4)+'Calcul CRI'!$C$4,IF(AND(E545&gt;='Calcul CRI'!$A$5,E545&lt;'Calcul CRI'!$B$5),(E545-'Calcul CRI'!$A$5)*100/('Calcul CRI'!$F$5-'Calcul CRI'!$E$5)*('Calcul CRI'!$D$5-'Calcul CRI'!$C$5)+'Calcul CRI'!$C$5,IF(AND(E545&gt;='Calcul CRI'!$A$6,E545&lt;'Calcul CRI'!$B$6),(E545-'Calcul CRI'!$A$6)*100/('Calcul CRI'!$F$6-'Calcul CRI'!$E$6)*('Calcul CRI'!$D$6-'Calcul CRI'!$C$6)+'Calcul CRI'!$C$6,IF(AND(E545&gt;='Calcul CRI'!$A$7,E545&lt;'Calcul CRI'!$B$7),(E545-'Calcul CRI'!$A$7)*100/('Calcul CRI'!$F$7-'Calcul CRI'!$E$7)*('Calcul CRI'!$D$7-'Calcul CRI'!$C$7)+'Calcul CRI'!$C$7,25))))))</f>
        <v>17.875450714627064</v>
      </c>
      <c r="F546" s="58">
        <f>IF(F545&lt;'Calcul CRI'!$B$2,0,IF(AND(F545&gt;='Calcul CRI'!$A$3,F545&lt;'Calcul CRI'!$B$3),(F545-'Calcul CRI'!$A$3)*100/('Calcul CRI'!$F$3-'Calcul CRI'!$E$3)*('Calcul CRI'!$D$3-'Calcul CRI'!$C$3)+'Calcul CRI'!$C$3,IF(AND(F545&gt;='Calcul CRI'!$A$4,F545&lt;'Calcul CRI'!$B$4),(F545-'Calcul CRI'!$A$4)*100/('Calcul CRI'!$F$4-'Calcul CRI'!$E$4)*('Calcul CRI'!$D$4-'Calcul CRI'!$C$4)+'Calcul CRI'!$C$4,IF(AND(F545&gt;='Calcul CRI'!$A$5,F545&lt;'Calcul CRI'!$B$5),(F545-'Calcul CRI'!$A$5)*100/('Calcul CRI'!$F$5-'Calcul CRI'!$E$5)*('Calcul CRI'!$D$5-'Calcul CRI'!$C$5)+'Calcul CRI'!$C$5,IF(AND(F545&gt;='Calcul CRI'!$A$6,F545&lt;'Calcul CRI'!$B$6),(F545-'Calcul CRI'!$A$6)*100/('Calcul CRI'!$F$6-'Calcul CRI'!$E$6)*('Calcul CRI'!$D$6-'Calcul CRI'!$C$6)+'Calcul CRI'!$C$6,IF(AND(F545&gt;='Calcul CRI'!$A$7,F545&lt;'Calcul CRI'!$B$7),(F545-'Calcul CRI'!$A$7)*100/('Calcul CRI'!$F$7-'Calcul CRI'!$E$7)*('Calcul CRI'!$D$7-'Calcul CRI'!$C$7)+'Calcul CRI'!$C$7,25))))))</f>
        <v>25</v>
      </c>
    </row>
    <row r="547" spans="1:15" x14ac:dyDescent="0.25">
      <c r="A547" s="39" t="str">
        <f t="shared" si="35"/>
        <v>S24 - 2024</v>
      </c>
      <c r="B547" s="20"/>
      <c r="C547" s="115" t="s">
        <v>22</v>
      </c>
      <c r="D547" s="173">
        <f>(D533+E533+F533)/((D539-D537-D536)+(E539-E537-E536)+(F539-F537-F536))</f>
        <v>2.4499155201544776E-2</v>
      </c>
      <c r="E547" s="173"/>
      <c r="F547" s="174"/>
    </row>
    <row r="548" spans="1:15" x14ac:dyDescent="0.25">
      <c r="A548" s="40" t="str">
        <f t="shared" si="35"/>
        <v>S24 - 2024</v>
      </c>
      <c r="B548" s="7"/>
      <c r="C548" s="116" t="s">
        <v>23</v>
      </c>
      <c r="D548" s="177">
        <f>(D534+E534+F534)/((D539-D537-D536)+(E539-E537-E536)+(F539-F537-F536))</f>
        <v>2.7395607048032827E-2</v>
      </c>
      <c r="E548" s="177"/>
      <c r="F548" s="178"/>
    </row>
    <row r="549" spans="1:15" x14ac:dyDescent="0.25">
      <c r="A549" s="40" t="str">
        <f t="shared" si="35"/>
        <v>S24 - 2024</v>
      </c>
      <c r="B549" s="7"/>
      <c r="C549" s="116" t="s">
        <v>21</v>
      </c>
      <c r="D549" s="177">
        <f>D547+D548</f>
        <v>5.1894762249577606E-2</v>
      </c>
      <c r="E549" s="177"/>
      <c r="F549" s="178"/>
    </row>
    <row r="550" spans="1:15" x14ac:dyDescent="0.25">
      <c r="A550" s="40" t="str">
        <f t="shared" ref="A550:A553" si="39">A549</f>
        <v>S24 - 2024</v>
      </c>
      <c r="B550" s="7"/>
      <c r="C550" s="114" t="s">
        <v>24</v>
      </c>
      <c r="D550" s="179">
        <f>(D536+E536+F536)/(D539+E539+F539)</f>
        <v>8.2738095238095236E-2</v>
      </c>
      <c r="E550" s="179"/>
      <c r="F550" s="180"/>
    </row>
    <row r="551" spans="1:15" x14ac:dyDescent="0.25">
      <c r="A551" s="40" t="str">
        <f t="shared" si="39"/>
        <v>S24 - 2024</v>
      </c>
      <c r="B551" s="7"/>
      <c r="C551" s="117" t="s">
        <v>28</v>
      </c>
      <c r="D551" s="181">
        <f>(D537+E537+F537)/(D539+E539+F539)</f>
        <v>9.5238095238095233E-2</v>
      </c>
      <c r="E551" s="181"/>
      <c r="F551" s="182"/>
      <c r="G551" s="3"/>
    </row>
    <row r="552" spans="1:15" x14ac:dyDescent="0.25">
      <c r="A552" s="40" t="str">
        <f t="shared" si="39"/>
        <v>S24 - 2024</v>
      </c>
      <c r="B552" s="7"/>
      <c r="C552" s="41" t="s">
        <v>25</v>
      </c>
      <c r="D552" s="183">
        <f>1-(D542+E542+F542)/3</f>
        <v>0.94931205928646178</v>
      </c>
      <c r="E552" s="183"/>
      <c r="F552" s="184"/>
    </row>
    <row r="553" spans="1:15" ht="15.75" thickBot="1" x14ac:dyDescent="0.3">
      <c r="A553" s="42" t="str">
        <f t="shared" si="39"/>
        <v>S24 - 2024</v>
      </c>
      <c r="B553" s="43"/>
      <c r="C553" s="44" t="s">
        <v>26</v>
      </c>
      <c r="D553" s="175">
        <f>IF(D552&lt;'Calcul CRI'!$B$2,0,IF(AND(D552&gt;='Calcul CRI'!$A$3,D552&lt;'Calcul CRI'!$B$3),(D552-'Calcul CRI'!$A$3)*100/('Calcul CRI'!$F$3-'Calcul CRI'!$E$3)*('Calcul CRI'!$D$3-'Calcul CRI'!$C$3)+'Calcul CRI'!$C$3,IF(AND(D552&gt;='Calcul CRI'!$A$4,D552&lt;'Calcul CRI'!$B$4),(D552-'Calcul CRI'!$A$4)*100/('Calcul CRI'!$F$4-'Calcul CRI'!$E$4)*('Calcul CRI'!$D$4-'Calcul CRI'!$C$4)+'Calcul CRI'!$C$4,IF(AND(D552&gt;='Calcul CRI'!$A$5,D552&lt;'Calcul CRI'!$B$5),(D552-'Calcul CRI'!$A$5)*100/('Calcul CRI'!$F$5-'Calcul CRI'!$E$5)*('Calcul CRI'!$D$5-'Calcul CRI'!$C$5)+'Calcul CRI'!$C$5,IF(AND(D552&gt;='Calcul CRI'!$A$6,D552&lt;'Calcul CRI'!$B$6),(D552-'Calcul CRI'!$A$6)*100/('Calcul CRI'!$F$6-'Calcul CRI'!$E$6)*('Calcul CRI'!$D$6-'Calcul CRI'!$C$6)+'Calcul CRI'!$C$6,IF(AND(D552&gt;='Calcul CRI'!$A$7,D552&lt;'Calcul CRI'!$B$7),(D552-'Calcul CRI'!$A$7)*100/('Calcul CRI'!$F$7-'Calcul CRI'!$E$7)*('Calcul CRI'!$D$7-'Calcul CRI'!$C$7)+'Calcul CRI'!$C$7,25))))))</f>
        <v>16.552009881076973</v>
      </c>
      <c r="E553" s="175"/>
      <c r="F553" s="176"/>
    </row>
    <row r="554" spans="1:15" ht="15.75" x14ac:dyDescent="0.25">
      <c r="A554" s="24" t="str">
        <f>"S"&amp;WEEKNUM(B554+6,13)&amp;" - "&amp;YEAR(B554+6)</f>
        <v>S25 - 2024</v>
      </c>
      <c r="B554" s="25">
        <f>B531+7</f>
        <v>45455</v>
      </c>
      <c r="C554" s="26" t="s">
        <v>2</v>
      </c>
      <c r="D554" s="27">
        <f>SUMIFS(Quotidien!G:G,Quotidien!$B:$B,$A554,Quotidien!$F:$F,$C554)</f>
        <v>400</v>
      </c>
      <c r="E554" s="28">
        <f>SUMIFS(Quotidien!I:I,Quotidien!$B:$B,$A554,Quotidien!$F:$F,$C554)</f>
        <v>751</v>
      </c>
      <c r="F554" s="29">
        <f>SUMIFS(Quotidien!K:K,Quotidien!$B:$B,$A554,Quotidien!$F:$F,$C554)</f>
        <v>560</v>
      </c>
      <c r="G554" t="str">
        <f>"Du "&amp;DAY($B554)&amp;"/"&amp;MONTH($B554)&amp;" Au "&amp;DAY($B554+6)&amp;"/"&amp;MONTH($B554+6)&amp;" Inclus"</f>
        <v>Du 12/6 Au 18/6 Inclus</v>
      </c>
      <c r="I554" s="170" t="str">
        <f>"Résultats fiabilité CC "&amp;A554</f>
        <v>Résultats fiabilité CC S25 - 2024</v>
      </c>
      <c r="J554" s="171"/>
      <c r="K554" s="171"/>
      <c r="L554" s="171"/>
      <c r="M554" s="171"/>
      <c r="N554" s="171"/>
      <c r="O554" s="172"/>
    </row>
    <row r="555" spans="1:15" x14ac:dyDescent="0.25">
      <c r="A555" s="30" t="str">
        <f t="shared" ref="A555:A618" si="40">A554</f>
        <v>S25 - 2024</v>
      </c>
      <c r="B555" s="18"/>
      <c r="C555" s="19" t="s">
        <v>3</v>
      </c>
      <c r="D555" s="46">
        <f>SUMIFS(Quotidien!G:G,Quotidien!$B:$B,$A555,Quotidien!$F:$F,$C555)</f>
        <v>1765</v>
      </c>
      <c r="E555" s="47">
        <f>SUMIFS(Quotidien!I:I,Quotidien!$B:$B,$A555,Quotidien!$F:$F,$C555)</f>
        <v>1351</v>
      </c>
      <c r="F555" s="48">
        <f>SUMIFS(Quotidien!K:K,Quotidien!$B:$B,$A555,Quotidien!$F:$F,$C555)</f>
        <v>1465</v>
      </c>
      <c r="I555" s="90" t="s">
        <v>31</v>
      </c>
      <c r="J555" s="91" t="s">
        <v>32</v>
      </c>
      <c r="K555" s="91" t="s">
        <v>33</v>
      </c>
      <c r="L555" s="92" t="s">
        <v>34</v>
      </c>
      <c r="M555" s="101" t="s">
        <v>35</v>
      </c>
      <c r="N555" s="102" t="s">
        <v>36</v>
      </c>
      <c r="O555" s="103" t="s">
        <v>37</v>
      </c>
    </row>
    <row r="556" spans="1:15" x14ac:dyDescent="0.25">
      <c r="A556" s="30" t="str">
        <f t="shared" si="40"/>
        <v>S25 - 2024</v>
      </c>
      <c r="B556" s="22"/>
      <c r="C556" s="128" t="s">
        <v>7</v>
      </c>
      <c r="D556" s="122">
        <f>SUMIFS(Quotidien!G:G,Quotidien!$B:$B,$A556,Quotidien!$F:$F,$C556)</f>
        <v>305</v>
      </c>
      <c r="E556" s="123">
        <f>SUMIFS(Quotidien!I:I,Quotidien!$B:$B,$A556,Quotidien!$F:$F,$C556)</f>
        <v>0</v>
      </c>
      <c r="F556" s="124">
        <f>SUMIFS(Quotidien!K:K,Quotidien!$B:$B,$A556,Quotidien!$F:$F,$C556)</f>
        <v>472</v>
      </c>
      <c r="I556" s="93" t="s">
        <v>0</v>
      </c>
      <c r="J556" s="68">
        <f>D568</f>
        <v>0.94483870967741934</v>
      </c>
      <c r="K556" s="69">
        <f>D569</f>
        <v>15.806451612903233</v>
      </c>
      <c r="L556" s="94"/>
      <c r="M556" s="104"/>
      <c r="N556" s="66"/>
      <c r="O556" s="105"/>
    </row>
    <row r="557" spans="1:15" x14ac:dyDescent="0.25">
      <c r="A557" s="30" t="str">
        <f t="shared" si="40"/>
        <v>S25 - 2024</v>
      </c>
      <c r="B557" s="23"/>
      <c r="C557" s="129" t="s">
        <v>8</v>
      </c>
      <c r="D557" s="125">
        <f>SUMIFS(Quotidien!G:G,Quotidien!$B:$B,$A557,Quotidien!$F:$F,$C557)</f>
        <v>37</v>
      </c>
      <c r="E557" s="126">
        <f>SUMIFS(Quotidien!I:I,Quotidien!$B:$B,$A557,Quotidien!$F:$F,$C557)</f>
        <v>601</v>
      </c>
      <c r="F557" s="127">
        <f>SUMIFS(Quotidien!K:K,Quotidien!$B:$B,$A557,Quotidien!$F:$F,$C557)</f>
        <v>0</v>
      </c>
      <c r="I557" s="95" t="s">
        <v>12</v>
      </c>
      <c r="J557" s="70">
        <f>E568</f>
        <v>0.93043981481481486</v>
      </c>
      <c r="K557" s="71">
        <f>E569</f>
        <v>13.406635802469138</v>
      </c>
      <c r="L557" s="96"/>
      <c r="M557" s="106"/>
      <c r="N557" s="67"/>
      <c r="O557" s="107"/>
    </row>
    <row r="558" spans="1:15" x14ac:dyDescent="0.25">
      <c r="A558" s="30" t="str">
        <f t="shared" si="40"/>
        <v>S25 - 2024</v>
      </c>
      <c r="B558" s="20"/>
      <c r="C558" s="21" t="s">
        <v>4</v>
      </c>
      <c r="D558" s="59">
        <f>SUMIFS(Quotidien!G:G,Quotidien!$B:$B,$A558,Quotidien!$F:$F,$C558)</f>
        <v>0</v>
      </c>
      <c r="E558" s="60">
        <f>SUMIFS(Quotidien!I:I,Quotidien!$B:$B,$A558,Quotidien!$F:$F,$C558)</f>
        <v>1102</v>
      </c>
      <c r="F558" s="61">
        <f>SUMIFS(Quotidien!K:K,Quotidien!$B:$B,$A558,Quotidien!$F:$F,$C558)</f>
        <v>604</v>
      </c>
      <c r="I558" s="93" t="s">
        <v>13</v>
      </c>
      <c r="J558" s="68">
        <f>F568</f>
        <v>0.94418824642308152</v>
      </c>
      <c r="K558" s="69">
        <f>F569</f>
        <v>15.698041070513597</v>
      </c>
      <c r="L558" s="94"/>
      <c r="M558" s="104"/>
      <c r="N558" s="66"/>
      <c r="O558" s="105"/>
    </row>
    <row r="559" spans="1:15" x14ac:dyDescent="0.25">
      <c r="A559" s="30" t="str">
        <f t="shared" si="40"/>
        <v>S25 - 2024</v>
      </c>
      <c r="B559" s="7"/>
      <c r="C559" s="8" t="s">
        <v>5</v>
      </c>
      <c r="D559" s="31">
        <f>SUMIFS(Quotidien!G:G,Quotidien!$B:$B,$A559,Quotidien!$F:$F,$C559)</f>
        <v>2620</v>
      </c>
      <c r="E559" s="32">
        <f>SUMIFS(Quotidien!I:I,Quotidien!$B:$B,$A559,Quotidien!$F:$F,$C559)</f>
        <v>780</v>
      </c>
      <c r="F559" s="33">
        <f>SUMIFS(Quotidien!K:K,Quotidien!$B:$B,$A559,Quotidien!$F:$F,$C559)</f>
        <v>183</v>
      </c>
      <c r="I559" s="97" t="s">
        <v>38</v>
      </c>
      <c r="J559" s="98">
        <f>D575</f>
        <v>0.93982225697177191</v>
      </c>
      <c r="K559" s="99">
        <f>D576</f>
        <v>14.97037616196198</v>
      </c>
      <c r="L559" s="100"/>
      <c r="M559" s="108"/>
      <c r="N559" s="109"/>
      <c r="O559" s="110"/>
    </row>
    <row r="560" spans="1:15" x14ac:dyDescent="0.25">
      <c r="A560" s="30" t="str">
        <f t="shared" si="40"/>
        <v>S25 - 2024</v>
      </c>
      <c r="B560" s="7"/>
      <c r="C560" s="8" t="s">
        <v>6</v>
      </c>
      <c r="D560" s="31">
        <f>SUMIFS(Quotidien!G:G,Quotidien!$B:$B,$A560,Quotidien!$F:$F,$C560)</f>
        <v>1260</v>
      </c>
      <c r="E560" s="32">
        <f>SUMIFS(Quotidien!I:I,Quotidien!$B:$B,$A560,Quotidien!$F:$F,$C560)</f>
        <v>660</v>
      </c>
      <c r="F560" s="33">
        <f>SUMIFS(Quotidien!K:K,Quotidien!$B:$B,$A560,Quotidien!$F:$F,$C560)</f>
        <v>1440</v>
      </c>
    </row>
    <row r="561" spans="1:7" x14ac:dyDescent="0.25">
      <c r="A561" s="30" t="str">
        <f t="shared" si="40"/>
        <v>S25 - 2024</v>
      </c>
      <c r="B561" s="7"/>
      <c r="C561" s="8" t="s">
        <v>1</v>
      </c>
      <c r="D561" s="31">
        <f>SUMIFS(Quotidien!G:G,Quotidien!$B:$B,$A561,Quotidien!$F:$F,$C561)</f>
        <v>3693</v>
      </c>
      <c r="E561" s="32">
        <f>SUMIFS(Quotidien!I:I,Quotidien!$B:$B,$A561,Quotidien!$F:$F,$C561)</f>
        <v>4835</v>
      </c>
      <c r="F561" s="33">
        <f>SUMIFS(Quotidien!K:K,Quotidien!$B:$B,$A561,Quotidien!$F:$F,$C561)</f>
        <v>5356</v>
      </c>
    </row>
    <row r="562" spans="1:7" x14ac:dyDescent="0.25">
      <c r="A562" s="45" t="str">
        <f t="shared" si="40"/>
        <v>S25 - 2024</v>
      </c>
      <c r="B562" s="17"/>
      <c r="C562" s="19" t="s">
        <v>14</v>
      </c>
      <c r="D562" s="111">
        <f>SUMIFS(Quotidien!G:G,Quotidien!$B:$B,$A562,Quotidien!$F:$F,$C562)</f>
        <v>10080</v>
      </c>
      <c r="E562" s="112">
        <f>SUMIFS(Quotidien!I:I,Quotidien!$B:$B,$A562,Quotidien!$F:$F,$C562)</f>
        <v>10080</v>
      </c>
      <c r="F562" s="113">
        <f>SUMIFS(Quotidien!K:K,Quotidien!$B:$B,$A562,Quotidien!$F:$F,$C562)</f>
        <v>10080</v>
      </c>
    </row>
    <row r="563" spans="1:7" x14ac:dyDescent="0.25">
      <c r="A563" s="49" t="str">
        <f t="shared" si="40"/>
        <v>S25 - 2024</v>
      </c>
      <c r="B563" s="5"/>
      <c r="C563" s="50" t="s">
        <v>16</v>
      </c>
      <c r="D563" s="51">
        <f>D556/(D562-D560-D559)</f>
        <v>4.9193548387096775E-2</v>
      </c>
      <c r="E563" s="52">
        <f>E556/(E562-E560-E559)</f>
        <v>0</v>
      </c>
      <c r="F563" s="53">
        <f>F556/(F562-F560-F559)</f>
        <v>5.5811753576918532E-2</v>
      </c>
    </row>
    <row r="564" spans="1:7" x14ac:dyDescent="0.25">
      <c r="A564" s="34" t="str">
        <f t="shared" si="40"/>
        <v>S25 - 2024</v>
      </c>
      <c r="B564" s="7"/>
      <c r="C564" s="35" t="s">
        <v>17</v>
      </c>
      <c r="D564" s="36">
        <f>D557/(D562-D560-D559)</f>
        <v>5.9677419354838713E-3</v>
      </c>
      <c r="E564" s="37">
        <f>E557/(E562-E560-E559)</f>
        <v>6.9560185185185183E-2</v>
      </c>
      <c r="F564" s="38">
        <f>F557/(F562-F560-F559)</f>
        <v>0</v>
      </c>
    </row>
    <row r="565" spans="1:7" x14ac:dyDescent="0.25">
      <c r="A565" s="34" t="str">
        <f t="shared" si="40"/>
        <v>S25 - 2024</v>
      </c>
      <c r="B565" s="7"/>
      <c r="C565" s="35" t="s">
        <v>15</v>
      </c>
      <c r="D565" s="36">
        <f>D563+D564</f>
        <v>5.5161290322580644E-2</v>
      </c>
      <c r="E565" s="37">
        <f>E563+E564</f>
        <v>6.9560185185185183E-2</v>
      </c>
      <c r="F565" s="38">
        <f>F563+F564</f>
        <v>5.5811753576918532E-2</v>
      </c>
    </row>
    <row r="566" spans="1:7" x14ac:dyDescent="0.25">
      <c r="A566" s="34" t="str">
        <f t="shared" si="40"/>
        <v>S25 - 2024</v>
      </c>
      <c r="B566" s="7"/>
      <c r="C566" s="35" t="s">
        <v>18</v>
      </c>
      <c r="D566" s="36">
        <f>D559/D562</f>
        <v>0.25992063492063494</v>
      </c>
      <c r="E566" s="37">
        <f>E559/E562</f>
        <v>7.7380952380952384E-2</v>
      </c>
      <c r="F566" s="38">
        <f>F559/F562</f>
        <v>1.8154761904761906E-2</v>
      </c>
    </row>
    <row r="567" spans="1:7" x14ac:dyDescent="0.25">
      <c r="A567" s="34" t="str">
        <f t="shared" si="40"/>
        <v>S25 - 2024</v>
      </c>
      <c r="B567" s="7"/>
      <c r="C567" s="35" t="s">
        <v>27</v>
      </c>
      <c r="D567" s="36">
        <f>D560/D562</f>
        <v>0.125</v>
      </c>
      <c r="E567" s="37">
        <f>E560/E562</f>
        <v>6.5476190476190479E-2</v>
      </c>
      <c r="F567" s="38">
        <f>F560/F562</f>
        <v>0.14285714285714285</v>
      </c>
    </row>
    <row r="568" spans="1:7" x14ac:dyDescent="0.25">
      <c r="A568" s="34" t="str">
        <f t="shared" si="40"/>
        <v>S25 - 2024</v>
      </c>
      <c r="B568" s="7"/>
      <c r="C568" s="35" t="s">
        <v>19</v>
      </c>
      <c r="D568" s="36">
        <f>1-D565</f>
        <v>0.94483870967741934</v>
      </c>
      <c r="E568" s="37">
        <f t="shared" ref="E568:F568" si="41">1-E565</f>
        <v>0.93043981481481486</v>
      </c>
      <c r="F568" s="38">
        <f t="shared" si="41"/>
        <v>0.94418824642308152</v>
      </c>
    </row>
    <row r="569" spans="1:7" x14ac:dyDescent="0.25">
      <c r="A569" s="54" t="str">
        <f t="shared" si="40"/>
        <v>S25 - 2024</v>
      </c>
      <c r="B569" s="10"/>
      <c r="C569" s="55" t="s">
        <v>20</v>
      </c>
      <c r="D569" s="56">
        <f>IF(D568&lt;'Calcul CRI'!$B$2,0,IF(AND(D568&gt;='Calcul CRI'!$A$3,D568&lt;'Calcul CRI'!$B$3),(D568-'Calcul CRI'!$A$3)*100/('Calcul CRI'!$F$3-'Calcul CRI'!$E$3)*('Calcul CRI'!$D$3-'Calcul CRI'!$C$3)+'Calcul CRI'!$C$3,IF(AND(D568&gt;='Calcul CRI'!$A$4,D568&lt;'Calcul CRI'!$B$4),(D568-'Calcul CRI'!$A$4)*100/('Calcul CRI'!$F$4-'Calcul CRI'!$E$4)*('Calcul CRI'!$D$4-'Calcul CRI'!$C$4)+'Calcul CRI'!$C$4,IF(AND(D568&gt;='Calcul CRI'!$A$5,D568&lt;'Calcul CRI'!$B$5),(D568-'Calcul CRI'!$A$5)*100/('Calcul CRI'!$F$5-'Calcul CRI'!$E$5)*('Calcul CRI'!$D$5-'Calcul CRI'!$C$5)+'Calcul CRI'!$C$5,IF(AND(D568&gt;='Calcul CRI'!$A$6,D568&lt;'Calcul CRI'!$B$6),(D568-'Calcul CRI'!$A$6)*100/('Calcul CRI'!$F$6-'Calcul CRI'!$E$6)*('Calcul CRI'!$D$6-'Calcul CRI'!$C$6)+'Calcul CRI'!$C$6,IF(AND(D568&gt;='Calcul CRI'!$A$7,D568&lt;'Calcul CRI'!$B$7),(D568-'Calcul CRI'!$A$7)*100/('Calcul CRI'!$F$7-'Calcul CRI'!$E$7)*('Calcul CRI'!$D$7-'Calcul CRI'!$C$7)+'Calcul CRI'!$C$7,25))))))</f>
        <v>15.806451612903233</v>
      </c>
      <c r="E569" s="57">
        <f>IF(E568&lt;'Calcul CRI'!$B$2,0,IF(AND(E568&gt;='Calcul CRI'!$A$3,E568&lt;'Calcul CRI'!$B$3),(E568-'Calcul CRI'!$A$3)*100/('Calcul CRI'!$F$3-'Calcul CRI'!$E$3)*('Calcul CRI'!$D$3-'Calcul CRI'!$C$3)+'Calcul CRI'!$C$3,IF(AND(E568&gt;='Calcul CRI'!$A$4,E568&lt;'Calcul CRI'!$B$4),(E568-'Calcul CRI'!$A$4)*100/('Calcul CRI'!$F$4-'Calcul CRI'!$E$4)*('Calcul CRI'!$D$4-'Calcul CRI'!$C$4)+'Calcul CRI'!$C$4,IF(AND(E568&gt;='Calcul CRI'!$A$5,E568&lt;'Calcul CRI'!$B$5),(E568-'Calcul CRI'!$A$5)*100/('Calcul CRI'!$F$5-'Calcul CRI'!$E$5)*('Calcul CRI'!$D$5-'Calcul CRI'!$C$5)+'Calcul CRI'!$C$5,IF(AND(E568&gt;='Calcul CRI'!$A$6,E568&lt;'Calcul CRI'!$B$6),(E568-'Calcul CRI'!$A$6)*100/('Calcul CRI'!$F$6-'Calcul CRI'!$E$6)*('Calcul CRI'!$D$6-'Calcul CRI'!$C$6)+'Calcul CRI'!$C$6,IF(AND(E568&gt;='Calcul CRI'!$A$7,E568&lt;'Calcul CRI'!$B$7),(E568-'Calcul CRI'!$A$7)*100/('Calcul CRI'!$F$7-'Calcul CRI'!$E$7)*('Calcul CRI'!$D$7-'Calcul CRI'!$C$7)+'Calcul CRI'!$C$7,25))))))</f>
        <v>13.406635802469138</v>
      </c>
      <c r="F569" s="58">
        <f>IF(F568&lt;'Calcul CRI'!$B$2,0,IF(AND(F568&gt;='Calcul CRI'!$A$3,F568&lt;'Calcul CRI'!$B$3),(F568-'Calcul CRI'!$A$3)*100/('Calcul CRI'!$F$3-'Calcul CRI'!$E$3)*('Calcul CRI'!$D$3-'Calcul CRI'!$C$3)+'Calcul CRI'!$C$3,IF(AND(F568&gt;='Calcul CRI'!$A$4,F568&lt;'Calcul CRI'!$B$4),(F568-'Calcul CRI'!$A$4)*100/('Calcul CRI'!$F$4-'Calcul CRI'!$E$4)*('Calcul CRI'!$D$4-'Calcul CRI'!$C$4)+'Calcul CRI'!$C$4,IF(AND(F568&gt;='Calcul CRI'!$A$5,F568&lt;'Calcul CRI'!$B$5),(F568-'Calcul CRI'!$A$5)*100/('Calcul CRI'!$F$5-'Calcul CRI'!$E$5)*('Calcul CRI'!$D$5-'Calcul CRI'!$C$5)+'Calcul CRI'!$C$5,IF(AND(F568&gt;='Calcul CRI'!$A$6,F568&lt;'Calcul CRI'!$B$6),(F568-'Calcul CRI'!$A$6)*100/('Calcul CRI'!$F$6-'Calcul CRI'!$E$6)*('Calcul CRI'!$D$6-'Calcul CRI'!$C$6)+'Calcul CRI'!$C$6,IF(AND(F568&gt;='Calcul CRI'!$A$7,F568&lt;'Calcul CRI'!$B$7),(F568-'Calcul CRI'!$A$7)*100/('Calcul CRI'!$F$7-'Calcul CRI'!$E$7)*('Calcul CRI'!$D$7-'Calcul CRI'!$C$7)+'Calcul CRI'!$C$7,25))))))</f>
        <v>15.698041070513597</v>
      </c>
    </row>
    <row r="570" spans="1:7" x14ac:dyDescent="0.25">
      <c r="A570" s="39" t="str">
        <f t="shared" si="40"/>
        <v>S25 - 2024</v>
      </c>
      <c r="B570" s="20"/>
      <c r="C570" s="115" t="s">
        <v>22</v>
      </c>
      <c r="D570" s="173">
        <f>(D556+E556+F556)/((D562-D560-D559)+(E562-E560-E559)+(F562-F560-F559))</f>
        <v>3.3351933725372367E-2</v>
      </c>
      <c r="E570" s="173"/>
      <c r="F570" s="174"/>
    </row>
    <row r="571" spans="1:7" x14ac:dyDescent="0.25">
      <c r="A571" s="40" t="str">
        <f t="shared" si="40"/>
        <v>S25 - 2024</v>
      </c>
      <c r="B571" s="7"/>
      <c r="C571" s="116" t="s">
        <v>23</v>
      </c>
      <c r="D571" s="177">
        <f>(D557+E557+F557)/((D562-D560-D559)+(E562-E560-E559)+(F562-F560-F559))</f>
        <v>2.7385500279005881E-2</v>
      </c>
      <c r="E571" s="177"/>
      <c r="F571" s="178"/>
    </row>
    <row r="572" spans="1:7" x14ac:dyDescent="0.25">
      <c r="A572" s="40" t="str">
        <f t="shared" si="40"/>
        <v>S25 - 2024</v>
      </c>
      <c r="B572" s="7"/>
      <c r="C572" s="116" t="s">
        <v>21</v>
      </c>
      <c r="D572" s="177">
        <f>D570+D571</f>
        <v>6.0737434004378248E-2</v>
      </c>
      <c r="E572" s="177"/>
      <c r="F572" s="178"/>
    </row>
    <row r="573" spans="1:7" x14ac:dyDescent="0.25">
      <c r="A573" s="40" t="str">
        <f t="shared" si="40"/>
        <v>S25 - 2024</v>
      </c>
      <c r="B573" s="7"/>
      <c r="C573" s="114" t="s">
        <v>24</v>
      </c>
      <c r="D573" s="179">
        <f>(D559+E559+F559)/(D562+E562+F562)</f>
        <v>0.11848544973544974</v>
      </c>
      <c r="E573" s="179"/>
      <c r="F573" s="180"/>
    </row>
    <row r="574" spans="1:7" x14ac:dyDescent="0.25">
      <c r="A574" s="40" t="str">
        <f t="shared" si="40"/>
        <v>S25 - 2024</v>
      </c>
      <c r="B574" s="7"/>
      <c r="C574" s="117" t="s">
        <v>28</v>
      </c>
      <c r="D574" s="181">
        <f>(D560+E560+F560)/(D562+E562+F562)</f>
        <v>0.1111111111111111</v>
      </c>
      <c r="E574" s="181"/>
      <c r="F574" s="182"/>
      <c r="G574" s="3"/>
    </row>
    <row r="575" spans="1:7" x14ac:dyDescent="0.25">
      <c r="A575" s="40" t="str">
        <f t="shared" si="40"/>
        <v>S25 - 2024</v>
      </c>
      <c r="B575" s="7"/>
      <c r="C575" s="41" t="s">
        <v>25</v>
      </c>
      <c r="D575" s="183">
        <f>1-(D565+E565+F565)/3</f>
        <v>0.93982225697177191</v>
      </c>
      <c r="E575" s="183"/>
      <c r="F575" s="184"/>
    </row>
    <row r="576" spans="1:7" ht="15.75" thickBot="1" x14ac:dyDescent="0.3">
      <c r="A576" s="42" t="str">
        <f t="shared" si="40"/>
        <v>S25 - 2024</v>
      </c>
      <c r="B576" s="43"/>
      <c r="C576" s="44" t="s">
        <v>26</v>
      </c>
      <c r="D576" s="175">
        <f>IF(D575&lt;'Calcul CRI'!$B$2,0,IF(AND(D575&gt;='Calcul CRI'!$A$3,D575&lt;'Calcul CRI'!$B$3),(D575-'Calcul CRI'!$A$3)*100/('Calcul CRI'!$F$3-'Calcul CRI'!$E$3)*('Calcul CRI'!$D$3-'Calcul CRI'!$C$3)+'Calcul CRI'!$C$3,IF(AND(D575&gt;='Calcul CRI'!$A$4,D575&lt;'Calcul CRI'!$B$4),(D575-'Calcul CRI'!$A$4)*100/('Calcul CRI'!$F$4-'Calcul CRI'!$E$4)*('Calcul CRI'!$D$4-'Calcul CRI'!$C$4)+'Calcul CRI'!$C$4,IF(AND(D575&gt;='Calcul CRI'!$A$5,D575&lt;'Calcul CRI'!$B$5),(D575-'Calcul CRI'!$A$5)*100/('Calcul CRI'!$F$5-'Calcul CRI'!$E$5)*('Calcul CRI'!$D$5-'Calcul CRI'!$C$5)+'Calcul CRI'!$C$5,IF(AND(D575&gt;='Calcul CRI'!$A$6,D575&lt;'Calcul CRI'!$B$6),(D575-'Calcul CRI'!$A$6)*100/('Calcul CRI'!$F$6-'Calcul CRI'!$E$6)*('Calcul CRI'!$D$6-'Calcul CRI'!$C$6)+'Calcul CRI'!$C$6,IF(AND(D575&gt;='Calcul CRI'!$A$7,D575&lt;'Calcul CRI'!$B$7),(D575-'Calcul CRI'!$A$7)*100/('Calcul CRI'!$F$7-'Calcul CRI'!$E$7)*('Calcul CRI'!$D$7-'Calcul CRI'!$C$7)+'Calcul CRI'!$C$7,25))))))</f>
        <v>14.97037616196198</v>
      </c>
      <c r="E576" s="175"/>
      <c r="F576" s="176"/>
    </row>
    <row r="577" spans="1:15" ht="15.75" x14ac:dyDescent="0.25">
      <c r="A577" s="24" t="str">
        <f>"S"&amp;WEEKNUM(B577+6,13)&amp;" - "&amp;YEAR(B577+6)</f>
        <v>S26 - 2024</v>
      </c>
      <c r="B577" s="25">
        <f>B554+7</f>
        <v>45462</v>
      </c>
      <c r="C577" s="26" t="s">
        <v>2</v>
      </c>
      <c r="D577" s="27">
        <f>SUMIFS(Quotidien!G:G,Quotidien!$B:$B,$A577,Quotidien!$F:$F,$C577)</f>
        <v>400</v>
      </c>
      <c r="E577" s="28">
        <f>SUMIFS(Quotidien!I:I,Quotidien!$B:$B,$A577,Quotidien!$F:$F,$C577)</f>
        <v>1067</v>
      </c>
      <c r="F577" s="29">
        <f>SUMIFS(Quotidien!K:K,Quotidien!$B:$B,$A577,Quotidien!$F:$F,$C577)</f>
        <v>434</v>
      </c>
      <c r="G577" t="str">
        <f>"Du "&amp;DAY($B577)&amp;"/"&amp;MONTH($B577)&amp;" Au "&amp;DAY($B577+6)&amp;"/"&amp;MONTH($B577+6)&amp;" Inclus"</f>
        <v>Du 19/6 Au 25/6 Inclus</v>
      </c>
      <c r="I577" s="170" t="str">
        <f>"Résultats fiabilité CC "&amp;A577</f>
        <v>Résultats fiabilité CC S26 - 2024</v>
      </c>
      <c r="J577" s="171"/>
      <c r="K577" s="171"/>
      <c r="L577" s="171"/>
      <c r="M577" s="171"/>
      <c r="N577" s="171"/>
      <c r="O577" s="172"/>
    </row>
    <row r="578" spans="1:15" x14ac:dyDescent="0.25">
      <c r="A578" s="30" t="str">
        <f t="shared" si="40"/>
        <v>S26 - 2024</v>
      </c>
      <c r="B578" s="18"/>
      <c r="C578" s="19" t="s">
        <v>3</v>
      </c>
      <c r="D578" s="46">
        <f>SUMIFS(Quotidien!G:G,Quotidien!$B:$B,$A578,Quotidien!$F:$F,$C578)</f>
        <v>2016</v>
      </c>
      <c r="E578" s="47">
        <f>SUMIFS(Quotidien!I:I,Quotidien!$B:$B,$A578,Quotidien!$F:$F,$C578)</f>
        <v>1104</v>
      </c>
      <c r="F578" s="48">
        <f>SUMIFS(Quotidien!K:K,Quotidien!$B:$B,$A578,Quotidien!$F:$F,$C578)</f>
        <v>1050</v>
      </c>
      <c r="I578" s="90" t="s">
        <v>31</v>
      </c>
      <c r="J578" s="91" t="s">
        <v>32</v>
      </c>
      <c r="K578" s="91" t="s">
        <v>33</v>
      </c>
      <c r="L578" s="92" t="s">
        <v>34</v>
      </c>
      <c r="M578" s="101" t="s">
        <v>35</v>
      </c>
      <c r="N578" s="102" t="s">
        <v>36</v>
      </c>
      <c r="O578" s="103" t="s">
        <v>37</v>
      </c>
    </row>
    <row r="579" spans="1:15" x14ac:dyDescent="0.25">
      <c r="A579" s="30" t="str">
        <f t="shared" si="40"/>
        <v>S26 - 2024</v>
      </c>
      <c r="B579" s="22"/>
      <c r="C579" s="128" t="s">
        <v>7</v>
      </c>
      <c r="D579" s="122">
        <f>SUMIFS(Quotidien!G:G,Quotidien!$B:$B,$A579,Quotidien!$F:$F,$C579)</f>
        <v>445</v>
      </c>
      <c r="E579" s="123">
        <f>SUMIFS(Quotidien!I:I,Quotidien!$B:$B,$A579,Quotidien!$F:$F,$C579)</f>
        <v>683</v>
      </c>
      <c r="F579" s="124">
        <f>SUMIFS(Quotidien!K:K,Quotidien!$B:$B,$A579,Quotidien!$F:$F,$C579)</f>
        <v>505</v>
      </c>
      <c r="I579" s="93" t="s">
        <v>0</v>
      </c>
      <c r="J579" s="68">
        <f>D591</f>
        <v>0.93988888888888888</v>
      </c>
      <c r="K579" s="69">
        <f>D592</f>
        <v>14.981481481481476</v>
      </c>
      <c r="L579" s="94"/>
      <c r="M579" s="104"/>
      <c r="N579" s="66"/>
      <c r="O579" s="105"/>
    </row>
    <row r="580" spans="1:15" x14ac:dyDescent="0.25">
      <c r="A580" s="30" t="str">
        <f t="shared" si="40"/>
        <v>S26 - 2024</v>
      </c>
      <c r="B580" s="23"/>
      <c r="C580" s="129" t="s">
        <v>8</v>
      </c>
      <c r="D580" s="125">
        <f>SUMIFS(Quotidien!G:G,Quotidien!$B:$B,$A580,Quotidien!$F:$F,$C580)</f>
        <v>96</v>
      </c>
      <c r="E580" s="126">
        <f>SUMIFS(Quotidien!I:I,Quotidien!$B:$B,$A580,Quotidien!$F:$F,$C580)</f>
        <v>30</v>
      </c>
      <c r="F580" s="127">
        <f>SUMIFS(Quotidien!K:K,Quotidien!$B:$B,$A580,Quotidien!$F:$F,$C580)</f>
        <v>16</v>
      </c>
      <c r="I580" s="95" t="s">
        <v>12</v>
      </c>
      <c r="J580" s="70">
        <f>E591</f>
        <v>0.92716314230258456</v>
      </c>
      <c r="K580" s="71">
        <f>E592</f>
        <v>12.860523717097422</v>
      </c>
      <c r="L580" s="96"/>
      <c r="M580" s="106"/>
      <c r="N580" s="67"/>
      <c r="O580" s="107"/>
    </row>
    <row r="581" spans="1:15" x14ac:dyDescent="0.25">
      <c r="A581" s="30" t="str">
        <f t="shared" si="40"/>
        <v>S26 - 2024</v>
      </c>
      <c r="B581" s="20"/>
      <c r="C581" s="21" t="s">
        <v>4</v>
      </c>
      <c r="D581" s="59">
        <f>SUMIFS(Quotidien!G:G,Quotidien!$B:$B,$A581,Quotidien!$F:$F,$C581)</f>
        <v>60</v>
      </c>
      <c r="E581" s="60">
        <f>SUMIFS(Quotidien!I:I,Quotidien!$B:$B,$A581,Quotidien!$F:$F,$C581)</f>
        <v>0</v>
      </c>
      <c r="F581" s="61">
        <f>SUMIFS(Quotidien!K:K,Quotidien!$B:$B,$A581,Quotidien!$F:$F,$C581)</f>
        <v>0</v>
      </c>
      <c r="I581" s="93" t="s">
        <v>13</v>
      </c>
      <c r="J581" s="68">
        <f>F591</f>
        <v>0.93346104725415069</v>
      </c>
      <c r="K581" s="69">
        <f>F592</f>
        <v>13.910174542358442</v>
      </c>
      <c r="L581" s="94"/>
      <c r="M581" s="104"/>
      <c r="N581" s="66"/>
      <c r="O581" s="105"/>
    </row>
    <row r="582" spans="1:15" x14ac:dyDescent="0.25">
      <c r="A582" s="30" t="str">
        <f t="shared" si="40"/>
        <v>S26 - 2024</v>
      </c>
      <c r="B582" s="7"/>
      <c r="C582" s="8" t="s">
        <v>5</v>
      </c>
      <c r="D582" s="31">
        <f>SUMIFS(Quotidien!G:G,Quotidien!$B:$B,$A582,Quotidien!$F:$F,$C582)</f>
        <v>0</v>
      </c>
      <c r="E582" s="32">
        <f>SUMIFS(Quotidien!I:I,Quotidien!$B:$B,$A582,Quotidien!$F:$F,$C582)</f>
        <v>111</v>
      </c>
      <c r="F582" s="33">
        <f>SUMIFS(Quotidien!K:K,Quotidien!$B:$B,$A582,Quotidien!$F:$F,$C582)</f>
        <v>930</v>
      </c>
      <c r="I582" s="97" t="s">
        <v>38</v>
      </c>
      <c r="J582" s="98">
        <f>D598</f>
        <v>0.93350435948187471</v>
      </c>
      <c r="K582" s="99">
        <f>D599</f>
        <v>13.917393246979113</v>
      </c>
      <c r="L582" s="100"/>
      <c r="M582" s="108"/>
      <c r="N582" s="109"/>
      <c r="O582" s="110"/>
    </row>
    <row r="583" spans="1:15" x14ac:dyDescent="0.25">
      <c r="A583" s="30" t="str">
        <f t="shared" si="40"/>
        <v>S26 - 2024</v>
      </c>
      <c r="B583" s="7"/>
      <c r="C583" s="8" t="s">
        <v>6</v>
      </c>
      <c r="D583" s="31">
        <f>SUMIFS(Quotidien!G:G,Quotidien!$B:$B,$A583,Quotidien!$F:$F,$C583)</f>
        <v>1080</v>
      </c>
      <c r="E583" s="32">
        <f>SUMIFS(Quotidien!I:I,Quotidien!$B:$B,$A583,Quotidien!$F:$F,$C583)</f>
        <v>180</v>
      </c>
      <c r="F583" s="33">
        <f>SUMIFS(Quotidien!K:K,Quotidien!$B:$B,$A583,Quotidien!$F:$F,$C583)</f>
        <v>1320</v>
      </c>
    </row>
    <row r="584" spans="1:15" x14ac:dyDescent="0.25">
      <c r="A584" s="30" t="str">
        <f t="shared" si="40"/>
        <v>S26 - 2024</v>
      </c>
      <c r="B584" s="7"/>
      <c r="C584" s="8" t="s">
        <v>1</v>
      </c>
      <c r="D584" s="31">
        <f>SUMIFS(Quotidien!G:G,Quotidien!$B:$B,$A584,Quotidien!$F:$F,$C584)</f>
        <v>5983</v>
      </c>
      <c r="E584" s="32">
        <f>SUMIFS(Quotidien!I:I,Quotidien!$B:$B,$A584,Quotidien!$F:$F,$C584)</f>
        <v>6905</v>
      </c>
      <c r="F584" s="33">
        <f>SUMIFS(Quotidien!K:K,Quotidien!$B:$B,$A584,Quotidien!$F:$F,$C584)</f>
        <v>5825</v>
      </c>
    </row>
    <row r="585" spans="1:15" x14ac:dyDescent="0.25">
      <c r="A585" s="45" t="str">
        <f t="shared" si="40"/>
        <v>S26 - 2024</v>
      </c>
      <c r="B585" s="17"/>
      <c r="C585" s="19" t="s">
        <v>14</v>
      </c>
      <c r="D585" s="111">
        <f>SUMIFS(Quotidien!G:G,Quotidien!$B:$B,$A585,Quotidien!$F:$F,$C585)</f>
        <v>10080</v>
      </c>
      <c r="E585" s="112">
        <f>SUMIFS(Quotidien!I:I,Quotidien!$B:$B,$A585,Quotidien!$F:$F,$C585)</f>
        <v>10080</v>
      </c>
      <c r="F585" s="113">
        <f>SUMIFS(Quotidien!K:K,Quotidien!$B:$B,$A585,Quotidien!$F:$F,$C585)</f>
        <v>10080</v>
      </c>
    </row>
    <row r="586" spans="1:15" x14ac:dyDescent="0.25">
      <c r="A586" s="49" t="str">
        <f t="shared" si="40"/>
        <v>S26 - 2024</v>
      </c>
      <c r="B586" s="5"/>
      <c r="C586" s="50" t="s">
        <v>16</v>
      </c>
      <c r="D586" s="51">
        <f>D579/(D585-D583-D582)</f>
        <v>4.9444444444444444E-2</v>
      </c>
      <c r="E586" s="52">
        <f>E579/(E585-E583-E582)</f>
        <v>6.9772193278169373E-2</v>
      </c>
      <c r="F586" s="53">
        <f>F579/(F585-F583-F582)</f>
        <v>6.449553001277139E-2</v>
      </c>
    </row>
    <row r="587" spans="1:15" x14ac:dyDescent="0.25">
      <c r="A587" s="34" t="str">
        <f t="shared" si="40"/>
        <v>S26 - 2024</v>
      </c>
      <c r="B587" s="7"/>
      <c r="C587" s="35" t="s">
        <v>17</v>
      </c>
      <c r="D587" s="36">
        <f>D580/(D585-D583-D582)</f>
        <v>1.0666666666666666E-2</v>
      </c>
      <c r="E587" s="37">
        <f>E580/(E585-E583-E582)</f>
        <v>3.0646644192460926E-3</v>
      </c>
      <c r="F587" s="38">
        <f>F580/(F585-F583-F582)</f>
        <v>2.0434227330779057E-3</v>
      </c>
    </row>
    <row r="588" spans="1:15" x14ac:dyDescent="0.25">
      <c r="A588" s="34" t="str">
        <f t="shared" si="40"/>
        <v>S26 - 2024</v>
      </c>
      <c r="B588" s="7"/>
      <c r="C588" s="35" t="s">
        <v>15</v>
      </c>
      <c r="D588" s="36">
        <f>D586+D587</f>
        <v>6.0111111111111108E-2</v>
      </c>
      <c r="E588" s="37">
        <f>E586+E587</f>
        <v>7.2836857697415464E-2</v>
      </c>
      <c r="F588" s="38">
        <f>F586+F587</f>
        <v>6.6538952745849297E-2</v>
      </c>
    </row>
    <row r="589" spans="1:15" x14ac:dyDescent="0.25">
      <c r="A589" s="34" t="str">
        <f t="shared" si="40"/>
        <v>S26 - 2024</v>
      </c>
      <c r="B589" s="7"/>
      <c r="C589" s="35" t="s">
        <v>18</v>
      </c>
      <c r="D589" s="36">
        <f>D582/D585</f>
        <v>0</v>
      </c>
      <c r="E589" s="37">
        <f>E582/E585</f>
        <v>1.1011904761904763E-2</v>
      </c>
      <c r="F589" s="38">
        <f>F582/F585</f>
        <v>9.2261904761904767E-2</v>
      </c>
    </row>
    <row r="590" spans="1:15" x14ac:dyDescent="0.25">
      <c r="A590" s="34" t="str">
        <f t="shared" si="40"/>
        <v>S26 - 2024</v>
      </c>
      <c r="B590" s="7"/>
      <c r="C590" s="35" t="s">
        <v>27</v>
      </c>
      <c r="D590" s="36">
        <f>D583/D585</f>
        <v>0.10714285714285714</v>
      </c>
      <c r="E590" s="37">
        <f>E583/E585</f>
        <v>1.7857142857142856E-2</v>
      </c>
      <c r="F590" s="38">
        <f>F583/F585</f>
        <v>0.13095238095238096</v>
      </c>
    </row>
    <row r="591" spans="1:15" x14ac:dyDescent="0.25">
      <c r="A591" s="34" t="str">
        <f t="shared" si="40"/>
        <v>S26 - 2024</v>
      </c>
      <c r="B591" s="7"/>
      <c r="C591" s="35" t="s">
        <v>19</v>
      </c>
      <c r="D591" s="36">
        <f>1-D588</f>
        <v>0.93988888888888888</v>
      </c>
      <c r="E591" s="37">
        <f t="shared" ref="E591:F591" si="42">1-E588</f>
        <v>0.92716314230258456</v>
      </c>
      <c r="F591" s="38">
        <f t="shared" si="42"/>
        <v>0.93346104725415069</v>
      </c>
    </row>
    <row r="592" spans="1:15" x14ac:dyDescent="0.25">
      <c r="A592" s="54" t="str">
        <f t="shared" si="40"/>
        <v>S26 - 2024</v>
      </c>
      <c r="B592" s="10"/>
      <c r="C592" s="55" t="s">
        <v>20</v>
      </c>
      <c r="D592" s="56">
        <f>IF(D591&lt;'Calcul CRI'!$B$2,0,IF(AND(D591&gt;='Calcul CRI'!$A$3,D591&lt;'Calcul CRI'!$B$3),(D591-'Calcul CRI'!$A$3)*100/('Calcul CRI'!$F$3-'Calcul CRI'!$E$3)*('Calcul CRI'!$D$3-'Calcul CRI'!$C$3)+'Calcul CRI'!$C$3,IF(AND(D591&gt;='Calcul CRI'!$A$4,D591&lt;'Calcul CRI'!$B$4),(D591-'Calcul CRI'!$A$4)*100/('Calcul CRI'!$F$4-'Calcul CRI'!$E$4)*('Calcul CRI'!$D$4-'Calcul CRI'!$C$4)+'Calcul CRI'!$C$4,IF(AND(D591&gt;='Calcul CRI'!$A$5,D591&lt;'Calcul CRI'!$B$5),(D591-'Calcul CRI'!$A$5)*100/('Calcul CRI'!$F$5-'Calcul CRI'!$E$5)*('Calcul CRI'!$D$5-'Calcul CRI'!$C$5)+'Calcul CRI'!$C$5,IF(AND(D591&gt;='Calcul CRI'!$A$6,D591&lt;'Calcul CRI'!$B$6),(D591-'Calcul CRI'!$A$6)*100/('Calcul CRI'!$F$6-'Calcul CRI'!$E$6)*('Calcul CRI'!$D$6-'Calcul CRI'!$C$6)+'Calcul CRI'!$C$6,IF(AND(D591&gt;='Calcul CRI'!$A$7,D591&lt;'Calcul CRI'!$B$7),(D591-'Calcul CRI'!$A$7)*100/('Calcul CRI'!$F$7-'Calcul CRI'!$E$7)*('Calcul CRI'!$D$7-'Calcul CRI'!$C$7)+'Calcul CRI'!$C$7,25))))))</f>
        <v>14.981481481481476</v>
      </c>
      <c r="E592" s="57">
        <f>IF(E591&lt;'Calcul CRI'!$B$2,0,IF(AND(E591&gt;='Calcul CRI'!$A$3,E591&lt;'Calcul CRI'!$B$3),(E591-'Calcul CRI'!$A$3)*100/('Calcul CRI'!$F$3-'Calcul CRI'!$E$3)*('Calcul CRI'!$D$3-'Calcul CRI'!$C$3)+'Calcul CRI'!$C$3,IF(AND(E591&gt;='Calcul CRI'!$A$4,E591&lt;'Calcul CRI'!$B$4),(E591-'Calcul CRI'!$A$4)*100/('Calcul CRI'!$F$4-'Calcul CRI'!$E$4)*('Calcul CRI'!$D$4-'Calcul CRI'!$C$4)+'Calcul CRI'!$C$4,IF(AND(E591&gt;='Calcul CRI'!$A$5,E591&lt;'Calcul CRI'!$B$5),(E591-'Calcul CRI'!$A$5)*100/('Calcul CRI'!$F$5-'Calcul CRI'!$E$5)*('Calcul CRI'!$D$5-'Calcul CRI'!$C$5)+'Calcul CRI'!$C$5,IF(AND(E591&gt;='Calcul CRI'!$A$6,E591&lt;'Calcul CRI'!$B$6),(E591-'Calcul CRI'!$A$6)*100/('Calcul CRI'!$F$6-'Calcul CRI'!$E$6)*('Calcul CRI'!$D$6-'Calcul CRI'!$C$6)+'Calcul CRI'!$C$6,IF(AND(E591&gt;='Calcul CRI'!$A$7,E591&lt;'Calcul CRI'!$B$7),(E591-'Calcul CRI'!$A$7)*100/('Calcul CRI'!$F$7-'Calcul CRI'!$E$7)*('Calcul CRI'!$D$7-'Calcul CRI'!$C$7)+'Calcul CRI'!$C$7,25))))))</f>
        <v>12.860523717097422</v>
      </c>
      <c r="F592" s="58">
        <f>IF(F591&lt;'Calcul CRI'!$B$2,0,IF(AND(F591&gt;='Calcul CRI'!$A$3,F591&lt;'Calcul CRI'!$B$3),(F591-'Calcul CRI'!$A$3)*100/('Calcul CRI'!$F$3-'Calcul CRI'!$E$3)*('Calcul CRI'!$D$3-'Calcul CRI'!$C$3)+'Calcul CRI'!$C$3,IF(AND(F591&gt;='Calcul CRI'!$A$4,F591&lt;'Calcul CRI'!$B$4),(F591-'Calcul CRI'!$A$4)*100/('Calcul CRI'!$F$4-'Calcul CRI'!$E$4)*('Calcul CRI'!$D$4-'Calcul CRI'!$C$4)+'Calcul CRI'!$C$4,IF(AND(F591&gt;='Calcul CRI'!$A$5,F591&lt;'Calcul CRI'!$B$5),(F591-'Calcul CRI'!$A$5)*100/('Calcul CRI'!$F$5-'Calcul CRI'!$E$5)*('Calcul CRI'!$D$5-'Calcul CRI'!$C$5)+'Calcul CRI'!$C$5,IF(AND(F591&gt;='Calcul CRI'!$A$6,F591&lt;'Calcul CRI'!$B$6),(F591-'Calcul CRI'!$A$6)*100/('Calcul CRI'!$F$6-'Calcul CRI'!$E$6)*('Calcul CRI'!$D$6-'Calcul CRI'!$C$6)+'Calcul CRI'!$C$6,IF(AND(F591&gt;='Calcul CRI'!$A$7,F591&lt;'Calcul CRI'!$B$7),(F591-'Calcul CRI'!$A$7)*100/('Calcul CRI'!$F$7-'Calcul CRI'!$E$7)*('Calcul CRI'!$D$7-'Calcul CRI'!$C$7)+'Calcul CRI'!$C$7,25))))))</f>
        <v>13.910174542358442</v>
      </c>
    </row>
    <row r="593" spans="1:15" x14ac:dyDescent="0.25">
      <c r="A593" s="39" t="str">
        <f t="shared" si="40"/>
        <v>S26 - 2024</v>
      </c>
      <c r="B593" s="20"/>
      <c r="C593" s="115" t="s">
        <v>22</v>
      </c>
      <c r="D593" s="173">
        <f>(D579+E579+F579)/((D585-D583-D582)+(E585-E583-E582)+(F585-F583-F582))</f>
        <v>6.134715804500545E-2</v>
      </c>
      <c r="E593" s="173"/>
      <c r="F593" s="174"/>
    </row>
    <row r="594" spans="1:15" x14ac:dyDescent="0.25">
      <c r="A594" s="40" t="str">
        <f t="shared" si="40"/>
        <v>S26 - 2024</v>
      </c>
      <c r="B594" s="7"/>
      <c r="C594" s="116" t="s">
        <v>23</v>
      </c>
      <c r="D594" s="177">
        <f>(D580+E580+F580)/((D585-D583-D582)+(E585-E583-E582)+(F585-F583-F582))</f>
        <v>5.3345354821743868E-3</v>
      </c>
      <c r="E594" s="177"/>
      <c r="F594" s="178"/>
    </row>
    <row r="595" spans="1:15" x14ac:dyDescent="0.25">
      <c r="A595" s="40" t="str">
        <f t="shared" si="40"/>
        <v>S26 - 2024</v>
      </c>
      <c r="B595" s="7"/>
      <c r="C595" s="116" t="s">
        <v>21</v>
      </c>
      <c r="D595" s="177">
        <f>D593+D594</f>
        <v>6.6681693527179842E-2</v>
      </c>
      <c r="E595" s="177"/>
      <c r="F595" s="178"/>
    </row>
    <row r="596" spans="1:15" x14ac:dyDescent="0.25">
      <c r="A596" s="40" t="str">
        <f t="shared" si="40"/>
        <v>S26 - 2024</v>
      </c>
      <c r="B596" s="7"/>
      <c r="C596" s="114" t="s">
        <v>24</v>
      </c>
      <c r="D596" s="179">
        <f>(D582+E582+F582)/(D585+E585+F585)</f>
        <v>3.4424603174603177E-2</v>
      </c>
      <c r="E596" s="179"/>
      <c r="F596" s="180"/>
    </row>
    <row r="597" spans="1:15" x14ac:dyDescent="0.25">
      <c r="A597" s="40" t="str">
        <f t="shared" si="40"/>
        <v>S26 - 2024</v>
      </c>
      <c r="B597" s="7"/>
      <c r="C597" s="117" t="s">
        <v>28</v>
      </c>
      <c r="D597" s="181">
        <f>(D583+E583+F583)/(D585+E585+F585)</f>
        <v>8.531746031746032E-2</v>
      </c>
      <c r="E597" s="181"/>
      <c r="F597" s="182"/>
      <c r="G597" s="3"/>
    </row>
    <row r="598" spans="1:15" x14ac:dyDescent="0.25">
      <c r="A598" s="40" t="str">
        <f t="shared" si="40"/>
        <v>S26 - 2024</v>
      </c>
      <c r="B598" s="7"/>
      <c r="C598" s="41" t="s">
        <v>25</v>
      </c>
      <c r="D598" s="183">
        <f>1-(D588+E588+F588)/3</f>
        <v>0.93350435948187471</v>
      </c>
      <c r="E598" s="183"/>
      <c r="F598" s="184"/>
    </row>
    <row r="599" spans="1:15" ht="15.75" thickBot="1" x14ac:dyDescent="0.3">
      <c r="A599" s="42" t="str">
        <f t="shared" si="40"/>
        <v>S26 - 2024</v>
      </c>
      <c r="B599" s="43"/>
      <c r="C599" s="44" t="s">
        <v>26</v>
      </c>
      <c r="D599" s="175">
        <f>IF(D598&lt;'Calcul CRI'!$B$2,0,IF(AND(D598&gt;='Calcul CRI'!$A$3,D598&lt;'Calcul CRI'!$B$3),(D598-'Calcul CRI'!$A$3)*100/('Calcul CRI'!$F$3-'Calcul CRI'!$E$3)*('Calcul CRI'!$D$3-'Calcul CRI'!$C$3)+'Calcul CRI'!$C$3,IF(AND(D598&gt;='Calcul CRI'!$A$4,D598&lt;'Calcul CRI'!$B$4),(D598-'Calcul CRI'!$A$4)*100/('Calcul CRI'!$F$4-'Calcul CRI'!$E$4)*('Calcul CRI'!$D$4-'Calcul CRI'!$C$4)+'Calcul CRI'!$C$4,IF(AND(D598&gt;='Calcul CRI'!$A$5,D598&lt;'Calcul CRI'!$B$5),(D598-'Calcul CRI'!$A$5)*100/('Calcul CRI'!$F$5-'Calcul CRI'!$E$5)*('Calcul CRI'!$D$5-'Calcul CRI'!$C$5)+'Calcul CRI'!$C$5,IF(AND(D598&gt;='Calcul CRI'!$A$6,D598&lt;'Calcul CRI'!$B$6),(D598-'Calcul CRI'!$A$6)*100/('Calcul CRI'!$F$6-'Calcul CRI'!$E$6)*('Calcul CRI'!$D$6-'Calcul CRI'!$C$6)+'Calcul CRI'!$C$6,IF(AND(D598&gt;='Calcul CRI'!$A$7,D598&lt;'Calcul CRI'!$B$7),(D598-'Calcul CRI'!$A$7)*100/('Calcul CRI'!$F$7-'Calcul CRI'!$E$7)*('Calcul CRI'!$D$7-'Calcul CRI'!$C$7)+'Calcul CRI'!$C$7,25))))))</f>
        <v>13.917393246979113</v>
      </c>
      <c r="E599" s="175"/>
      <c r="F599" s="176"/>
    </row>
    <row r="600" spans="1:15" ht="15.75" x14ac:dyDescent="0.25">
      <c r="A600" s="24" t="str">
        <f>"S"&amp;WEEKNUM(B600+6,13)&amp;" - "&amp;YEAR(B600+6)</f>
        <v>S27 - 2024</v>
      </c>
      <c r="B600" s="25">
        <f>B577+7</f>
        <v>45469</v>
      </c>
      <c r="C600" s="26" t="s">
        <v>2</v>
      </c>
      <c r="D600" s="27">
        <f>SUMIFS(Quotidien!G:G,Quotidien!$B:$B,$A600,Quotidien!$F:$F,$C600)</f>
        <v>668</v>
      </c>
      <c r="E600" s="28">
        <f>SUMIFS(Quotidien!I:I,Quotidien!$B:$B,$A600,Quotidien!$F:$F,$C600)</f>
        <v>665</v>
      </c>
      <c r="F600" s="29">
        <f>SUMIFS(Quotidien!K:K,Quotidien!$B:$B,$A600,Quotidien!$F:$F,$C600)</f>
        <v>560</v>
      </c>
      <c r="G600" t="str">
        <f>"Du "&amp;DAY($B600)&amp;"/"&amp;MONTH($B600)&amp;" Au "&amp;DAY($B600+6)&amp;"/"&amp;MONTH($B600+6)&amp;" Inclus"</f>
        <v>Du 26/6 Au 2/7 Inclus</v>
      </c>
      <c r="I600" s="170" t="str">
        <f>"Résultats fiabilité CC "&amp;A600</f>
        <v>Résultats fiabilité CC S27 - 2024</v>
      </c>
      <c r="J600" s="171"/>
      <c r="K600" s="171"/>
      <c r="L600" s="171"/>
      <c r="M600" s="171"/>
      <c r="N600" s="171"/>
      <c r="O600" s="172"/>
    </row>
    <row r="601" spans="1:15" x14ac:dyDescent="0.25">
      <c r="A601" s="30" t="str">
        <f t="shared" si="40"/>
        <v>S27 - 2024</v>
      </c>
      <c r="B601" s="18"/>
      <c r="C601" s="19" t="s">
        <v>3</v>
      </c>
      <c r="D601" s="46">
        <f>SUMIFS(Quotidien!G:G,Quotidien!$B:$B,$A601,Quotidien!$F:$F,$C601)</f>
        <v>1802</v>
      </c>
      <c r="E601" s="47">
        <f>SUMIFS(Quotidien!I:I,Quotidien!$B:$B,$A601,Quotidien!$F:$F,$C601)</f>
        <v>1922</v>
      </c>
      <c r="F601" s="48">
        <f>SUMIFS(Quotidien!K:K,Quotidien!$B:$B,$A601,Quotidien!$F:$F,$C601)</f>
        <v>2534</v>
      </c>
      <c r="I601" s="90" t="s">
        <v>31</v>
      </c>
      <c r="J601" s="91" t="s">
        <v>32</v>
      </c>
      <c r="K601" s="91" t="s">
        <v>33</v>
      </c>
      <c r="L601" s="92" t="s">
        <v>34</v>
      </c>
      <c r="M601" s="101" t="s">
        <v>35</v>
      </c>
      <c r="N601" s="102" t="s">
        <v>36</v>
      </c>
      <c r="O601" s="103" t="s">
        <v>37</v>
      </c>
    </row>
    <row r="602" spans="1:15" x14ac:dyDescent="0.25">
      <c r="A602" s="30" t="str">
        <f t="shared" si="40"/>
        <v>S27 - 2024</v>
      </c>
      <c r="B602" s="22"/>
      <c r="C602" s="128" t="s">
        <v>7</v>
      </c>
      <c r="D602" s="122">
        <f>SUMIFS(Quotidien!G:G,Quotidien!$B:$B,$A602,Quotidien!$F:$F,$C602)</f>
        <v>0</v>
      </c>
      <c r="E602" s="123">
        <f>SUMIFS(Quotidien!I:I,Quotidien!$B:$B,$A602,Quotidien!$F:$F,$C602)</f>
        <v>335</v>
      </c>
      <c r="F602" s="124">
        <f>SUMIFS(Quotidien!K:K,Quotidien!$B:$B,$A602,Quotidien!$F:$F,$C602)</f>
        <v>0</v>
      </c>
      <c r="I602" s="93" t="s">
        <v>0</v>
      </c>
      <c r="J602" s="68">
        <f>D614</f>
        <v>1</v>
      </c>
      <c r="K602" s="69">
        <f>D615</f>
        <v>25</v>
      </c>
      <c r="L602" s="94"/>
      <c r="M602" s="104"/>
      <c r="N602" s="66"/>
      <c r="O602" s="105"/>
    </row>
    <row r="603" spans="1:15" x14ac:dyDescent="0.25">
      <c r="A603" s="30" t="str">
        <f t="shared" si="40"/>
        <v>S27 - 2024</v>
      </c>
      <c r="B603" s="23"/>
      <c r="C603" s="129" t="s">
        <v>8</v>
      </c>
      <c r="D603" s="125">
        <f>SUMIFS(Quotidien!G:G,Quotidien!$B:$B,$A603,Quotidien!$F:$F,$C603)</f>
        <v>0</v>
      </c>
      <c r="E603" s="126">
        <f>SUMIFS(Quotidien!I:I,Quotidien!$B:$B,$A603,Quotidien!$F:$F,$C603)</f>
        <v>0</v>
      </c>
      <c r="F603" s="127">
        <f>SUMIFS(Quotidien!K:K,Quotidien!$B:$B,$A603,Quotidien!$F:$F,$C603)</f>
        <v>0</v>
      </c>
      <c r="I603" s="95" t="s">
        <v>12</v>
      </c>
      <c r="J603" s="70">
        <f>E614</f>
        <v>0.96040189125295505</v>
      </c>
      <c r="K603" s="71">
        <f>E615</f>
        <v>18.400315208825852</v>
      </c>
      <c r="L603" s="96" t="s">
        <v>50</v>
      </c>
      <c r="M603" s="106" t="s">
        <v>51</v>
      </c>
      <c r="N603" s="67" t="s">
        <v>52</v>
      </c>
      <c r="O603" s="107" t="s">
        <v>53</v>
      </c>
    </row>
    <row r="604" spans="1:15" x14ac:dyDescent="0.25">
      <c r="A604" s="30" t="str">
        <f t="shared" si="40"/>
        <v>S27 - 2024</v>
      </c>
      <c r="B604" s="20"/>
      <c r="C604" s="21" t="s">
        <v>4</v>
      </c>
      <c r="D604" s="59">
        <f>SUMIFS(Quotidien!G:G,Quotidien!$B:$B,$A604,Quotidien!$F:$F,$C604)</f>
        <v>96</v>
      </c>
      <c r="E604" s="60">
        <f>SUMIFS(Quotidien!I:I,Quotidien!$B:$B,$A604,Quotidien!$F:$F,$C604)</f>
        <v>0</v>
      </c>
      <c r="F604" s="61">
        <f>SUMIFS(Quotidien!K:K,Quotidien!$B:$B,$A604,Quotidien!$F:$F,$C604)</f>
        <v>180</v>
      </c>
      <c r="I604" s="93" t="s">
        <v>13</v>
      </c>
      <c r="J604" s="68">
        <f>F614</f>
        <v>1</v>
      </c>
      <c r="K604" s="69">
        <f>F615</f>
        <v>25</v>
      </c>
      <c r="L604" s="94"/>
      <c r="M604" s="104"/>
      <c r="N604" s="66"/>
      <c r="O604" s="105"/>
    </row>
    <row r="605" spans="1:15" x14ac:dyDescent="0.25">
      <c r="A605" s="30" t="str">
        <f t="shared" si="40"/>
        <v>S27 - 2024</v>
      </c>
      <c r="B605" s="7"/>
      <c r="C605" s="8" t="s">
        <v>5</v>
      </c>
      <c r="D605" s="31">
        <f>SUMIFS(Quotidien!G:G,Quotidien!$B:$B,$A605,Quotidien!$F:$F,$C605)</f>
        <v>0</v>
      </c>
      <c r="E605" s="32">
        <f>SUMIFS(Quotidien!I:I,Quotidien!$B:$B,$A605,Quotidien!$F:$F,$C605)</f>
        <v>1020</v>
      </c>
      <c r="F605" s="33">
        <f>SUMIFS(Quotidien!K:K,Quotidien!$B:$B,$A605,Quotidien!$F:$F,$C605)</f>
        <v>240</v>
      </c>
      <c r="I605" s="97" t="s">
        <v>38</v>
      </c>
      <c r="J605" s="98">
        <f>D621</f>
        <v>0.98680063041765165</v>
      </c>
      <c r="K605" s="99">
        <f>D622</f>
        <v>24.360126083530332</v>
      </c>
      <c r="L605" s="100"/>
      <c r="M605" s="108"/>
      <c r="N605" s="109"/>
      <c r="O605" s="110"/>
    </row>
    <row r="606" spans="1:15" x14ac:dyDescent="0.25">
      <c r="A606" s="30" t="str">
        <f t="shared" si="40"/>
        <v>S27 - 2024</v>
      </c>
      <c r="B606" s="7"/>
      <c r="C606" s="8" t="s">
        <v>6</v>
      </c>
      <c r="D606" s="31">
        <f>SUMIFS(Quotidien!G:G,Quotidien!$B:$B,$A606,Quotidien!$F:$F,$C606)</f>
        <v>1620</v>
      </c>
      <c r="E606" s="32">
        <f>SUMIFS(Quotidien!I:I,Quotidien!$B:$B,$A606,Quotidien!$F:$F,$C606)</f>
        <v>600</v>
      </c>
      <c r="F606" s="33">
        <f>SUMIFS(Quotidien!K:K,Quotidien!$B:$B,$A606,Quotidien!$F:$F,$C606)</f>
        <v>660</v>
      </c>
    </row>
    <row r="607" spans="1:15" x14ac:dyDescent="0.25">
      <c r="A607" s="30" t="str">
        <f t="shared" si="40"/>
        <v>S27 - 2024</v>
      </c>
      <c r="B607" s="7"/>
      <c r="C607" s="8" t="s">
        <v>1</v>
      </c>
      <c r="D607" s="31">
        <f>SUMIFS(Quotidien!G:G,Quotidien!$B:$B,$A607,Quotidien!$F:$F,$C607)</f>
        <v>5894</v>
      </c>
      <c r="E607" s="32">
        <f>SUMIFS(Quotidien!I:I,Quotidien!$B:$B,$A607,Quotidien!$F:$F,$C607)</f>
        <v>5538</v>
      </c>
      <c r="F607" s="33">
        <f>SUMIFS(Quotidien!K:K,Quotidien!$B:$B,$A607,Quotidien!$F:$F,$C607)</f>
        <v>5906</v>
      </c>
    </row>
    <row r="608" spans="1:15" x14ac:dyDescent="0.25">
      <c r="A608" s="45" t="str">
        <f t="shared" si="40"/>
        <v>S27 - 2024</v>
      </c>
      <c r="B608" s="17"/>
      <c r="C608" s="19" t="s">
        <v>14</v>
      </c>
      <c r="D608" s="111">
        <f>SUMIFS(Quotidien!G:G,Quotidien!$B:$B,$A608,Quotidien!$F:$F,$C608)</f>
        <v>10080</v>
      </c>
      <c r="E608" s="112">
        <f>SUMIFS(Quotidien!I:I,Quotidien!$B:$B,$A608,Quotidien!$F:$F,$C608)</f>
        <v>10080</v>
      </c>
      <c r="F608" s="113">
        <f>SUMIFS(Quotidien!K:K,Quotidien!$B:$B,$A608,Quotidien!$F:$F,$C608)</f>
        <v>10080</v>
      </c>
    </row>
    <row r="609" spans="1:15" x14ac:dyDescent="0.25">
      <c r="A609" s="49" t="str">
        <f t="shared" si="40"/>
        <v>S27 - 2024</v>
      </c>
      <c r="B609" s="5"/>
      <c r="C609" s="50" t="s">
        <v>16</v>
      </c>
      <c r="D609" s="51">
        <f>D602/(D608-D606-D605)</f>
        <v>0</v>
      </c>
      <c r="E609" s="52">
        <f>E602/(E608-E606-E605)</f>
        <v>3.9598108747044919E-2</v>
      </c>
      <c r="F609" s="53">
        <f>F602/(F608-F606-F605)</f>
        <v>0</v>
      </c>
    </row>
    <row r="610" spans="1:15" x14ac:dyDescent="0.25">
      <c r="A610" s="34" t="str">
        <f t="shared" si="40"/>
        <v>S27 - 2024</v>
      </c>
      <c r="B610" s="7"/>
      <c r="C610" s="35" t="s">
        <v>17</v>
      </c>
      <c r="D610" s="36">
        <f>D603/(D608-D606-D605)</f>
        <v>0</v>
      </c>
      <c r="E610" s="37">
        <f>E603/(E608-E606-E605)</f>
        <v>0</v>
      </c>
      <c r="F610" s="38">
        <f>F603/(F608-F606-F605)</f>
        <v>0</v>
      </c>
    </row>
    <row r="611" spans="1:15" x14ac:dyDescent="0.25">
      <c r="A611" s="34" t="str">
        <f t="shared" si="40"/>
        <v>S27 - 2024</v>
      </c>
      <c r="B611" s="7"/>
      <c r="C611" s="35" t="s">
        <v>15</v>
      </c>
      <c r="D611" s="36">
        <f>D609+D610</f>
        <v>0</v>
      </c>
      <c r="E611" s="37">
        <f>E609+E610</f>
        <v>3.9598108747044919E-2</v>
      </c>
      <c r="F611" s="38">
        <f>F609+F610</f>
        <v>0</v>
      </c>
    </row>
    <row r="612" spans="1:15" x14ac:dyDescent="0.25">
      <c r="A612" s="34" t="str">
        <f t="shared" si="40"/>
        <v>S27 - 2024</v>
      </c>
      <c r="B612" s="7"/>
      <c r="C612" s="35" t="s">
        <v>18</v>
      </c>
      <c r="D612" s="36">
        <f>D605/D608</f>
        <v>0</v>
      </c>
      <c r="E612" s="37">
        <f>E605/E608</f>
        <v>0.10119047619047619</v>
      </c>
      <c r="F612" s="38">
        <f>F605/F608</f>
        <v>2.3809523809523808E-2</v>
      </c>
    </row>
    <row r="613" spans="1:15" x14ac:dyDescent="0.25">
      <c r="A613" s="34" t="str">
        <f t="shared" si="40"/>
        <v>S27 - 2024</v>
      </c>
      <c r="B613" s="7"/>
      <c r="C613" s="35" t="s">
        <v>27</v>
      </c>
      <c r="D613" s="36">
        <f>D606/D608</f>
        <v>0.16071428571428573</v>
      </c>
      <c r="E613" s="37">
        <f>E606/E608</f>
        <v>5.9523809523809521E-2</v>
      </c>
      <c r="F613" s="38">
        <f>F606/F608</f>
        <v>6.5476190476190479E-2</v>
      </c>
    </row>
    <row r="614" spans="1:15" x14ac:dyDescent="0.25">
      <c r="A614" s="34" t="str">
        <f t="shared" si="40"/>
        <v>S27 - 2024</v>
      </c>
      <c r="B614" s="7"/>
      <c r="C614" s="35" t="s">
        <v>19</v>
      </c>
      <c r="D614" s="36">
        <f>1-D611</f>
        <v>1</v>
      </c>
      <c r="E614" s="37">
        <f t="shared" ref="E614:F614" si="43">1-E611</f>
        <v>0.96040189125295505</v>
      </c>
      <c r="F614" s="38">
        <f t="shared" si="43"/>
        <v>1</v>
      </c>
    </row>
    <row r="615" spans="1:15" x14ac:dyDescent="0.25">
      <c r="A615" s="54" t="str">
        <f t="shared" si="40"/>
        <v>S27 - 2024</v>
      </c>
      <c r="B615" s="10"/>
      <c r="C615" s="55" t="s">
        <v>20</v>
      </c>
      <c r="D615" s="56">
        <f>IF(D614&lt;'Calcul CRI'!$B$2,0,IF(AND(D614&gt;='Calcul CRI'!$A$3,D614&lt;'Calcul CRI'!$B$3),(D614-'Calcul CRI'!$A$3)*100/('Calcul CRI'!$F$3-'Calcul CRI'!$E$3)*('Calcul CRI'!$D$3-'Calcul CRI'!$C$3)+'Calcul CRI'!$C$3,IF(AND(D614&gt;='Calcul CRI'!$A$4,D614&lt;'Calcul CRI'!$B$4),(D614-'Calcul CRI'!$A$4)*100/('Calcul CRI'!$F$4-'Calcul CRI'!$E$4)*('Calcul CRI'!$D$4-'Calcul CRI'!$C$4)+'Calcul CRI'!$C$4,IF(AND(D614&gt;='Calcul CRI'!$A$5,D614&lt;'Calcul CRI'!$B$5),(D614-'Calcul CRI'!$A$5)*100/('Calcul CRI'!$F$5-'Calcul CRI'!$E$5)*('Calcul CRI'!$D$5-'Calcul CRI'!$C$5)+'Calcul CRI'!$C$5,IF(AND(D614&gt;='Calcul CRI'!$A$6,D614&lt;'Calcul CRI'!$B$6),(D614-'Calcul CRI'!$A$6)*100/('Calcul CRI'!$F$6-'Calcul CRI'!$E$6)*('Calcul CRI'!$D$6-'Calcul CRI'!$C$6)+'Calcul CRI'!$C$6,IF(AND(D614&gt;='Calcul CRI'!$A$7,D614&lt;'Calcul CRI'!$B$7),(D614-'Calcul CRI'!$A$7)*100/('Calcul CRI'!$F$7-'Calcul CRI'!$E$7)*('Calcul CRI'!$D$7-'Calcul CRI'!$C$7)+'Calcul CRI'!$C$7,25))))))</f>
        <v>25</v>
      </c>
      <c r="E615" s="57">
        <f>IF(E614&lt;'Calcul CRI'!$B$2,0,IF(AND(E614&gt;='Calcul CRI'!$A$3,E614&lt;'Calcul CRI'!$B$3),(E614-'Calcul CRI'!$A$3)*100/('Calcul CRI'!$F$3-'Calcul CRI'!$E$3)*('Calcul CRI'!$D$3-'Calcul CRI'!$C$3)+'Calcul CRI'!$C$3,IF(AND(E614&gt;='Calcul CRI'!$A$4,E614&lt;'Calcul CRI'!$B$4),(E614-'Calcul CRI'!$A$4)*100/('Calcul CRI'!$F$4-'Calcul CRI'!$E$4)*('Calcul CRI'!$D$4-'Calcul CRI'!$C$4)+'Calcul CRI'!$C$4,IF(AND(E614&gt;='Calcul CRI'!$A$5,E614&lt;'Calcul CRI'!$B$5),(E614-'Calcul CRI'!$A$5)*100/('Calcul CRI'!$F$5-'Calcul CRI'!$E$5)*('Calcul CRI'!$D$5-'Calcul CRI'!$C$5)+'Calcul CRI'!$C$5,IF(AND(E614&gt;='Calcul CRI'!$A$6,E614&lt;'Calcul CRI'!$B$6),(E614-'Calcul CRI'!$A$6)*100/('Calcul CRI'!$F$6-'Calcul CRI'!$E$6)*('Calcul CRI'!$D$6-'Calcul CRI'!$C$6)+'Calcul CRI'!$C$6,IF(AND(E614&gt;='Calcul CRI'!$A$7,E614&lt;'Calcul CRI'!$B$7),(E614-'Calcul CRI'!$A$7)*100/('Calcul CRI'!$F$7-'Calcul CRI'!$E$7)*('Calcul CRI'!$D$7-'Calcul CRI'!$C$7)+'Calcul CRI'!$C$7,25))))))</f>
        <v>18.400315208825852</v>
      </c>
      <c r="F615" s="58">
        <f>IF(F614&lt;'Calcul CRI'!$B$2,0,IF(AND(F614&gt;='Calcul CRI'!$A$3,F614&lt;'Calcul CRI'!$B$3),(F614-'Calcul CRI'!$A$3)*100/('Calcul CRI'!$F$3-'Calcul CRI'!$E$3)*('Calcul CRI'!$D$3-'Calcul CRI'!$C$3)+'Calcul CRI'!$C$3,IF(AND(F614&gt;='Calcul CRI'!$A$4,F614&lt;'Calcul CRI'!$B$4),(F614-'Calcul CRI'!$A$4)*100/('Calcul CRI'!$F$4-'Calcul CRI'!$E$4)*('Calcul CRI'!$D$4-'Calcul CRI'!$C$4)+'Calcul CRI'!$C$4,IF(AND(F614&gt;='Calcul CRI'!$A$5,F614&lt;'Calcul CRI'!$B$5),(F614-'Calcul CRI'!$A$5)*100/('Calcul CRI'!$F$5-'Calcul CRI'!$E$5)*('Calcul CRI'!$D$5-'Calcul CRI'!$C$5)+'Calcul CRI'!$C$5,IF(AND(F614&gt;='Calcul CRI'!$A$6,F614&lt;'Calcul CRI'!$B$6),(F614-'Calcul CRI'!$A$6)*100/('Calcul CRI'!$F$6-'Calcul CRI'!$E$6)*('Calcul CRI'!$D$6-'Calcul CRI'!$C$6)+'Calcul CRI'!$C$6,IF(AND(F614&gt;='Calcul CRI'!$A$7,F614&lt;'Calcul CRI'!$B$7),(F614-'Calcul CRI'!$A$7)*100/('Calcul CRI'!$F$7-'Calcul CRI'!$E$7)*('Calcul CRI'!$D$7-'Calcul CRI'!$C$7)+'Calcul CRI'!$C$7,25))))))</f>
        <v>25</v>
      </c>
    </row>
    <row r="616" spans="1:15" x14ac:dyDescent="0.25">
      <c r="A616" s="39" t="str">
        <f t="shared" si="40"/>
        <v>S27 - 2024</v>
      </c>
      <c r="B616" s="20"/>
      <c r="C616" s="115" t="s">
        <v>22</v>
      </c>
      <c r="D616" s="173">
        <f>(D602+E602+F602)/((D608-D606-D605)+(E608-E606-E605)+(F608-F606-F605))</f>
        <v>1.2835249042145594E-2</v>
      </c>
      <c r="E616" s="173"/>
      <c r="F616" s="174"/>
    </row>
    <row r="617" spans="1:15" x14ac:dyDescent="0.25">
      <c r="A617" s="40" t="str">
        <f t="shared" si="40"/>
        <v>S27 - 2024</v>
      </c>
      <c r="B617" s="7"/>
      <c r="C617" s="116" t="s">
        <v>23</v>
      </c>
      <c r="D617" s="177">
        <f>(D603+E603+F603)/((D608-D606-D605)+(E608-E606-E605)+(F608-F606-F605))</f>
        <v>0</v>
      </c>
      <c r="E617" s="177"/>
      <c r="F617" s="178"/>
    </row>
    <row r="618" spans="1:15" x14ac:dyDescent="0.25">
      <c r="A618" s="40" t="str">
        <f t="shared" si="40"/>
        <v>S27 - 2024</v>
      </c>
      <c r="B618" s="7"/>
      <c r="C618" s="116" t="s">
        <v>21</v>
      </c>
      <c r="D618" s="177">
        <f>D616+D617</f>
        <v>1.2835249042145594E-2</v>
      </c>
      <c r="E618" s="177"/>
      <c r="F618" s="178"/>
    </row>
    <row r="619" spans="1:15" x14ac:dyDescent="0.25">
      <c r="A619" s="40" t="str">
        <f t="shared" ref="A619:A622" si="44">A618</f>
        <v>S27 - 2024</v>
      </c>
      <c r="B619" s="7"/>
      <c r="C619" s="114" t="s">
        <v>24</v>
      </c>
      <c r="D619" s="179">
        <f>(D605+E605+F605)/(D608+E608+F608)</f>
        <v>4.1666666666666664E-2</v>
      </c>
      <c r="E619" s="179"/>
      <c r="F619" s="180"/>
    </row>
    <row r="620" spans="1:15" x14ac:dyDescent="0.25">
      <c r="A620" s="40" t="str">
        <f t="shared" si="44"/>
        <v>S27 - 2024</v>
      </c>
      <c r="B620" s="7"/>
      <c r="C620" s="117" t="s">
        <v>28</v>
      </c>
      <c r="D620" s="181">
        <f>(D606+E606+F606)/(D608+E608+F608)</f>
        <v>9.5238095238095233E-2</v>
      </c>
      <c r="E620" s="181"/>
      <c r="F620" s="182"/>
      <c r="G620" s="3"/>
    </row>
    <row r="621" spans="1:15" x14ac:dyDescent="0.25">
      <c r="A621" s="40" t="str">
        <f t="shared" si="44"/>
        <v>S27 - 2024</v>
      </c>
      <c r="B621" s="7"/>
      <c r="C621" s="41" t="s">
        <v>25</v>
      </c>
      <c r="D621" s="183">
        <f>1-(D611+E611+F611)/3</f>
        <v>0.98680063041765165</v>
      </c>
      <c r="E621" s="183"/>
      <c r="F621" s="184"/>
    </row>
    <row r="622" spans="1:15" ht="15.75" thickBot="1" x14ac:dyDescent="0.3">
      <c r="A622" s="42" t="str">
        <f t="shared" si="44"/>
        <v>S27 - 2024</v>
      </c>
      <c r="B622" s="43"/>
      <c r="C622" s="44" t="s">
        <v>26</v>
      </c>
      <c r="D622" s="175">
        <f>IF(D621&lt;'Calcul CRI'!$B$2,0,IF(AND(D621&gt;='Calcul CRI'!$A$3,D621&lt;'Calcul CRI'!$B$3),(D621-'Calcul CRI'!$A$3)*100/('Calcul CRI'!$F$3-'Calcul CRI'!$E$3)*('Calcul CRI'!$D$3-'Calcul CRI'!$C$3)+'Calcul CRI'!$C$3,IF(AND(D621&gt;='Calcul CRI'!$A$4,D621&lt;'Calcul CRI'!$B$4),(D621-'Calcul CRI'!$A$4)*100/('Calcul CRI'!$F$4-'Calcul CRI'!$E$4)*('Calcul CRI'!$D$4-'Calcul CRI'!$C$4)+'Calcul CRI'!$C$4,IF(AND(D621&gt;='Calcul CRI'!$A$5,D621&lt;'Calcul CRI'!$B$5),(D621-'Calcul CRI'!$A$5)*100/('Calcul CRI'!$F$5-'Calcul CRI'!$E$5)*('Calcul CRI'!$D$5-'Calcul CRI'!$C$5)+'Calcul CRI'!$C$5,IF(AND(D621&gt;='Calcul CRI'!$A$6,D621&lt;'Calcul CRI'!$B$6),(D621-'Calcul CRI'!$A$6)*100/('Calcul CRI'!$F$6-'Calcul CRI'!$E$6)*('Calcul CRI'!$D$6-'Calcul CRI'!$C$6)+'Calcul CRI'!$C$6,IF(AND(D621&gt;='Calcul CRI'!$A$7,D621&lt;'Calcul CRI'!$B$7),(D621-'Calcul CRI'!$A$7)*100/('Calcul CRI'!$F$7-'Calcul CRI'!$E$7)*('Calcul CRI'!$D$7-'Calcul CRI'!$C$7)+'Calcul CRI'!$C$7,25))))))</f>
        <v>24.360126083530332</v>
      </c>
      <c r="E622" s="175"/>
      <c r="F622" s="176"/>
    </row>
    <row r="623" spans="1:15" ht="15.75" x14ac:dyDescent="0.25">
      <c r="A623" s="24" t="str">
        <f>"S"&amp;WEEKNUM(B623+6,13)&amp;" - "&amp;YEAR(B623+6)</f>
        <v>S28 - 2024</v>
      </c>
      <c r="B623" s="25">
        <f>B600+7</f>
        <v>45476</v>
      </c>
      <c r="C623" s="26" t="s">
        <v>2</v>
      </c>
      <c r="D623" s="27">
        <f>SUMIFS(Quotidien!G:G,Quotidien!$B:$B,$A623,Quotidien!$F:$F,$C623)</f>
        <v>560</v>
      </c>
      <c r="E623" s="28">
        <f>SUMIFS(Quotidien!I:I,Quotidien!$B:$B,$A623,Quotidien!$F:$F,$C623)</f>
        <v>755</v>
      </c>
      <c r="F623" s="29">
        <f>SUMIFS(Quotidien!K:K,Quotidien!$B:$B,$A623,Quotidien!$F:$F,$C623)</f>
        <v>579</v>
      </c>
      <c r="G623" t="str">
        <f>"Du "&amp;DAY($B623)&amp;"/"&amp;MONTH($B623)&amp;" Au "&amp;DAY($B623+6)&amp;"/"&amp;MONTH($B623+6)&amp;" Inclus"</f>
        <v>Du 3/7 Au 9/7 Inclus</v>
      </c>
      <c r="I623" s="170" t="str">
        <f>"Résultats fiabilité CC "&amp;A623</f>
        <v>Résultats fiabilité CC S28 - 2024</v>
      </c>
      <c r="J623" s="171"/>
      <c r="K623" s="171"/>
      <c r="L623" s="171"/>
      <c r="M623" s="171"/>
      <c r="N623" s="171"/>
      <c r="O623" s="172"/>
    </row>
    <row r="624" spans="1:15" x14ac:dyDescent="0.25">
      <c r="A624" s="30" t="str">
        <f t="shared" ref="A624:A645" si="45">A623</f>
        <v>S28 - 2024</v>
      </c>
      <c r="B624" s="18"/>
      <c r="C624" s="19" t="s">
        <v>3</v>
      </c>
      <c r="D624" s="46">
        <f>SUMIFS(Quotidien!G:G,Quotidien!$B:$B,$A624,Quotidien!$F:$F,$C624)</f>
        <v>1161</v>
      </c>
      <c r="E624" s="47">
        <f>SUMIFS(Quotidien!I:I,Quotidien!$B:$B,$A624,Quotidien!$F:$F,$C624)</f>
        <v>1145</v>
      </c>
      <c r="F624" s="48">
        <f>SUMIFS(Quotidien!K:K,Quotidien!$B:$B,$A624,Quotidien!$F:$F,$C624)</f>
        <v>1644</v>
      </c>
      <c r="I624" s="90" t="s">
        <v>31</v>
      </c>
      <c r="J624" s="91" t="s">
        <v>32</v>
      </c>
      <c r="K624" s="91" t="s">
        <v>33</v>
      </c>
      <c r="L624" s="92" t="s">
        <v>34</v>
      </c>
      <c r="M624" s="101" t="s">
        <v>35</v>
      </c>
      <c r="N624" s="102" t="s">
        <v>36</v>
      </c>
      <c r="O624" s="103" t="s">
        <v>37</v>
      </c>
    </row>
    <row r="625" spans="1:15" ht="14.45" customHeight="1" x14ac:dyDescent="0.25">
      <c r="A625" s="30" t="str">
        <f t="shared" si="45"/>
        <v>S28 - 2024</v>
      </c>
      <c r="B625" s="22"/>
      <c r="C625" s="128" t="s">
        <v>7</v>
      </c>
      <c r="D625" s="122">
        <f>SUMIFS(Quotidien!G:G,Quotidien!$B:$B,$A625,Quotidien!$F:$F,$C625)</f>
        <v>840</v>
      </c>
      <c r="E625" s="123">
        <f>SUMIFS(Quotidien!I:I,Quotidien!$B:$B,$A625,Quotidien!$F:$F,$C625)</f>
        <v>351</v>
      </c>
      <c r="F625" s="124">
        <f>SUMIFS(Quotidien!K:K,Quotidien!$B:$B,$A625,Quotidien!$F:$F,$C625)</f>
        <v>698</v>
      </c>
      <c r="I625" s="93" t="s">
        <v>0</v>
      </c>
      <c r="J625" s="68">
        <f>D637</f>
        <v>0.89312977099236646</v>
      </c>
      <c r="K625" s="69">
        <f>D638</f>
        <v>7.1882951653944085</v>
      </c>
      <c r="L625" s="137" t="str">
        <f>_xlfn.TEXTJOIN(CHAR(10),TRUE,Quotidien!H1703:H1765)</f>
        <v>181' : KH Chalumeau 2 F1
120' : KH Chalumeau 1 F2
255' : KH MALV F2 (recollt au vérin - 456 coulées)
20' : KH MALV F2 (recollt vérin - 456 coulées)
80' : Pb robot à la reconnexion
167' : Pb chalumeau 2 F1</v>
      </c>
      <c r="M625" s="104"/>
      <c r="N625" s="66"/>
      <c r="O625" s="105"/>
    </row>
    <row r="626" spans="1:15" ht="15" customHeight="1" x14ac:dyDescent="0.25">
      <c r="A626" s="30" t="str">
        <f t="shared" si="45"/>
        <v>S28 - 2024</v>
      </c>
      <c r="B626" s="23"/>
      <c r="C626" s="129" t="s">
        <v>8</v>
      </c>
      <c r="D626" s="125">
        <f>SUMIFS(Quotidien!G:G,Quotidien!$B:$B,$A626,Quotidien!$F:$F,$C626)</f>
        <v>0</v>
      </c>
      <c r="E626" s="126">
        <f>SUMIFS(Quotidien!I:I,Quotidien!$B:$B,$A626,Quotidien!$F:$F,$C626)</f>
        <v>0</v>
      </c>
      <c r="F626" s="127">
        <f>SUMIFS(Quotidien!K:K,Quotidien!$B:$B,$A626,Quotidien!$F:$F,$C626)</f>
        <v>0</v>
      </c>
      <c r="I626" s="95" t="s">
        <v>12</v>
      </c>
      <c r="J626" s="70">
        <f>E637</f>
        <v>0.95439781733142781</v>
      </c>
      <c r="K626" s="71">
        <f>E638</f>
        <v>17.399636221904643</v>
      </c>
      <c r="L626" s="136" t="str">
        <f>_xlfn.TEXTJOIN(CHAR(10),TRUE,Quotidien!J1703:J1765)</f>
        <v>351' : Fuite hydraulique Rl Moteur Segt 8 F3
Sarclad F4</v>
      </c>
      <c r="M626" s="106" t="s">
        <v>52</v>
      </c>
      <c r="N626" s="67" t="s">
        <v>52</v>
      </c>
      <c r="O626" s="107" t="s">
        <v>52</v>
      </c>
    </row>
    <row r="627" spans="1:15" ht="15.75" customHeight="1" x14ac:dyDescent="0.25">
      <c r="A627" s="30" t="str">
        <f t="shared" si="45"/>
        <v>S28 - 2024</v>
      </c>
      <c r="B627" s="20"/>
      <c r="C627" s="21" t="s">
        <v>4</v>
      </c>
      <c r="D627" s="59">
        <f>SUMIFS(Quotidien!G:G,Quotidien!$B:$B,$A627,Quotidien!$F:$F,$C627)</f>
        <v>0</v>
      </c>
      <c r="E627" s="60">
        <f>SUMIFS(Quotidien!I:I,Quotidien!$B:$B,$A627,Quotidien!$F:$F,$C627)</f>
        <v>90</v>
      </c>
      <c r="F627" s="61">
        <f>SUMIFS(Quotidien!K:K,Quotidien!$B:$B,$A627,Quotidien!$F:$F,$C627)</f>
        <v>120</v>
      </c>
      <c r="I627" s="93" t="s">
        <v>13</v>
      </c>
      <c r="J627" s="68">
        <f>F637</f>
        <v>0.88962681846932323</v>
      </c>
      <c r="K627" s="69">
        <f>F638</f>
        <v>6.6044697448872043</v>
      </c>
      <c r="L627" s="138" t="str">
        <f>_xlfn.TEXTJOIN(CHAR(10),TRUE,Quotidien!L1703:L1765)</f>
        <v>AP 24h reporté de 24h suite panne CC22
AP 24h
120' : KH Segt 8 F6 (Rl 61 inf affaissé - 84 kt)
360' : KH Segt 8 F6 (Rl 61 Inf affaissé - 84 kt)
Sarclad F6
19' : T° haute chariot oxy F5
199' : T° haute chariot oxy F5</v>
      </c>
      <c r="M627" s="104"/>
      <c r="N627" s="66"/>
      <c r="O627" s="105"/>
    </row>
    <row r="628" spans="1:15" x14ac:dyDescent="0.25">
      <c r="A628" s="30" t="str">
        <f t="shared" si="45"/>
        <v>S28 - 2024</v>
      </c>
      <c r="B628" s="7"/>
      <c r="C628" s="8" t="s">
        <v>5</v>
      </c>
      <c r="D628" s="31">
        <f>SUMIFS(Quotidien!G:G,Quotidien!$B:$B,$A628,Quotidien!$F:$F,$C628)</f>
        <v>0</v>
      </c>
      <c r="E628" s="32">
        <f>SUMIFS(Quotidien!I:I,Quotidien!$B:$B,$A628,Quotidien!$F:$F,$C628)</f>
        <v>0</v>
      </c>
      <c r="F628" s="33">
        <f>SUMIFS(Quotidien!K:K,Quotidien!$B:$B,$A628,Quotidien!$F:$F,$C628)</f>
        <v>1759</v>
      </c>
      <c r="I628" s="97" t="s">
        <v>38</v>
      </c>
      <c r="J628" s="98">
        <f>D644</f>
        <v>0.91238480226437246</v>
      </c>
      <c r="K628" s="99">
        <f>D645</f>
        <v>10.397467044062072</v>
      </c>
      <c r="L628" s="100"/>
      <c r="M628" s="108"/>
      <c r="N628" s="109"/>
      <c r="O628" s="110"/>
    </row>
    <row r="629" spans="1:15" x14ac:dyDescent="0.25">
      <c r="A629" s="30" t="str">
        <f t="shared" si="45"/>
        <v>S28 - 2024</v>
      </c>
      <c r="B629" s="7"/>
      <c r="C629" s="8" t="s">
        <v>6</v>
      </c>
      <c r="D629" s="31">
        <f>SUMIFS(Quotidien!G:G,Quotidien!$B:$B,$A629,Quotidien!$F:$F,$C629)</f>
        <v>780</v>
      </c>
      <c r="E629" s="32">
        <f>SUMIFS(Quotidien!I:I,Quotidien!$B:$B,$A629,Quotidien!$F:$F,$C629)</f>
        <v>943</v>
      </c>
      <c r="F629" s="33">
        <f>SUMIFS(Quotidien!K:K,Quotidien!$B:$B,$A629,Quotidien!$F:$F,$C629)</f>
        <v>557</v>
      </c>
    </row>
    <row r="630" spans="1:15" x14ac:dyDescent="0.25">
      <c r="A630" s="30" t="str">
        <f t="shared" si="45"/>
        <v>S28 - 2024</v>
      </c>
      <c r="B630" s="7"/>
      <c r="C630" s="8" t="s">
        <v>1</v>
      </c>
      <c r="D630" s="31">
        <f>SUMIFS(Quotidien!G:G,Quotidien!$B:$B,$A630,Quotidien!$F:$F,$C630)</f>
        <v>5299</v>
      </c>
      <c r="E630" s="32">
        <f>SUMIFS(Quotidien!I:I,Quotidien!$B:$B,$A630,Quotidien!$F:$F,$C630)</f>
        <v>5356</v>
      </c>
      <c r="F630" s="33">
        <f>SUMIFS(Quotidien!K:K,Quotidien!$B:$B,$A630,Quotidien!$F:$F,$C630)</f>
        <v>3283</v>
      </c>
    </row>
    <row r="631" spans="1:15" x14ac:dyDescent="0.25">
      <c r="A631" s="45" t="str">
        <f t="shared" si="45"/>
        <v>S28 - 2024</v>
      </c>
      <c r="B631" s="17"/>
      <c r="C631" s="19" t="s">
        <v>14</v>
      </c>
      <c r="D631" s="111">
        <f>SUMIFS(Quotidien!G:G,Quotidien!$B:$B,$A631,Quotidien!$F:$F,$C631)</f>
        <v>8640</v>
      </c>
      <c r="E631" s="112">
        <f>SUMIFS(Quotidien!I:I,Quotidien!$B:$B,$A631,Quotidien!$F:$F,$C631)</f>
        <v>8640</v>
      </c>
      <c r="F631" s="113">
        <f>SUMIFS(Quotidien!K:K,Quotidien!$B:$B,$A631,Quotidien!$F:$F,$C631)</f>
        <v>8640</v>
      </c>
    </row>
    <row r="632" spans="1:15" x14ac:dyDescent="0.25">
      <c r="A632" s="49" t="str">
        <f t="shared" si="45"/>
        <v>S28 - 2024</v>
      </c>
      <c r="B632" s="5"/>
      <c r="C632" s="50" t="s">
        <v>16</v>
      </c>
      <c r="D632" s="51">
        <f>D625/(D631-D629-D628)</f>
        <v>0.10687022900763359</v>
      </c>
      <c r="E632" s="52">
        <f>E625/(E631-E629-E628)</f>
        <v>4.5602182668572168E-2</v>
      </c>
      <c r="F632" s="53">
        <f>F625/(F631-F629-F628)</f>
        <v>0.11037318153067678</v>
      </c>
      <c r="I632" s="139"/>
      <c r="J632" s="140"/>
    </row>
    <row r="633" spans="1:15" x14ac:dyDescent="0.25">
      <c r="A633" s="34" t="str">
        <f t="shared" si="45"/>
        <v>S28 - 2024</v>
      </c>
      <c r="B633" s="7"/>
      <c r="C633" s="35" t="s">
        <v>17</v>
      </c>
      <c r="D633" s="36">
        <f>D626/(D631-D629-D628)</f>
        <v>0</v>
      </c>
      <c r="E633" s="37">
        <f>E626/(E631-E629-E628)</f>
        <v>0</v>
      </c>
      <c r="F633" s="38">
        <f>F626/(F631-F629-F628)</f>
        <v>0</v>
      </c>
    </row>
    <row r="634" spans="1:15" x14ac:dyDescent="0.25">
      <c r="A634" s="34" t="str">
        <f t="shared" si="45"/>
        <v>S28 - 2024</v>
      </c>
      <c r="B634" s="7"/>
      <c r="C634" s="35" t="s">
        <v>15</v>
      </c>
      <c r="D634" s="36">
        <f>D632+D633</f>
        <v>0.10687022900763359</v>
      </c>
      <c r="E634" s="37">
        <f>E632+E633</f>
        <v>4.5602182668572168E-2</v>
      </c>
      <c r="F634" s="38">
        <f>F632+F633</f>
        <v>0.11037318153067678</v>
      </c>
    </row>
    <row r="635" spans="1:15" x14ac:dyDescent="0.25">
      <c r="A635" s="34" t="str">
        <f t="shared" si="45"/>
        <v>S28 - 2024</v>
      </c>
      <c r="B635" s="7"/>
      <c r="C635" s="35" t="s">
        <v>18</v>
      </c>
      <c r="D635" s="36">
        <f>D628/D631</f>
        <v>0</v>
      </c>
      <c r="E635" s="37">
        <f>E628/E631</f>
        <v>0</v>
      </c>
      <c r="F635" s="38">
        <f>F628/F631</f>
        <v>0.20358796296296297</v>
      </c>
    </row>
    <row r="636" spans="1:15" x14ac:dyDescent="0.25">
      <c r="A636" s="34" t="str">
        <f t="shared" si="45"/>
        <v>S28 - 2024</v>
      </c>
      <c r="B636" s="7"/>
      <c r="C636" s="35" t="s">
        <v>27</v>
      </c>
      <c r="D636" s="36">
        <f>D629/D631</f>
        <v>9.0277777777777776E-2</v>
      </c>
      <c r="E636" s="37">
        <f>E629/E631</f>
        <v>0.10914351851851851</v>
      </c>
      <c r="F636" s="38">
        <f>F629/F631</f>
        <v>6.446759259259259E-2</v>
      </c>
    </row>
    <row r="637" spans="1:15" x14ac:dyDescent="0.25">
      <c r="A637" s="34" t="str">
        <f t="shared" si="45"/>
        <v>S28 - 2024</v>
      </c>
      <c r="B637" s="7"/>
      <c r="C637" s="35" t="s">
        <v>19</v>
      </c>
      <c r="D637" s="36">
        <f>1-D634</f>
        <v>0.89312977099236646</v>
      </c>
      <c r="E637" s="37">
        <f t="shared" ref="E637:F637" si="46">1-E634</f>
        <v>0.95439781733142781</v>
      </c>
      <c r="F637" s="38">
        <f t="shared" si="46"/>
        <v>0.88962681846932323</v>
      </c>
    </row>
    <row r="638" spans="1:15" x14ac:dyDescent="0.25">
      <c r="A638" s="54" t="str">
        <f t="shared" si="45"/>
        <v>S28 - 2024</v>
      </c>
      <c r="B638" s="10"/>
      <c r="C638" s="55" t="s">
        <v>20</v>
      </c>
      <c r="D638" s="56">
        <f>IF(D637&lt;'Calcul CRI'!$B$2,0,IF(AND(D637&gt;='Calcul CRI'!$A$3,D637&lt;'Calcul CRI'!$B$3),(D637-'Calcul CRI'!$A$3)*100/('Calcul CRI'!$F$3-'Calcul CRI'!$E$3)*('Calcul CRI'!$D$3-'Calcul CRI'!$C$3)+'Calcul CRI'!$C$3,IF(AND(D637&gt;='Calcul CRI'!$A$4,D637&lt;'Calcul CRI'!$B$4),(D637-'Calcul CRI'!$A$4)*100/('Calcul CRI'!$F$4-'Calcul CRI'!$E$4)*('Calcul CRI'!$D$4-'Calcul CRI'!$C$4)+'Calcul CRI'!$C$4,IF(AND(D637&gt;='Calcul CRI'!$A$5,D637&lt;'Calcul CRI'!$B$5),(D637-'Calcul CRI'!$A$5)*100/('Calcul CRI'!$F$5-'Calcul CRI'!$E$5)*('Calcul CRI'!$D$5-'Calcul CRI'!$C$5)+'Calcul CRI'!$C$5,IF(AND(D637&gt;='Calcul CRI'!$A$6,D637&lt;'Calcul CRI'!$B$6),(D637-'Calcul CRI'!$A$6)*100/('Calcul CRI'!$F$6-'Calcul CRI'!$E$6)*('Calcul CRI'!$D$6-'Calcul CRI'!$C$6)+'Calcul CRI'!$C$6,IF(AND(D637&gt;='Calcul CRI'!$A$7,D637&lt;'Calcul CRI'!$B$7),(D637-'Calcul CRI'!$A$7)*100/('Calcul CRI'!$F$7-'Calcul CRI'!$E$7)*('Calcul CRI'!$D$7-'Calcul CRI'!$C$7)+'Calcul CRI'!$C$7,25))))))</f>
        <v>7.1882951653944085</v>
      </c>
      <c r="E638" s="57">
        <f>IF(E637&lt;'Calcul CRI'!$B$2,0,IF(AND(E637&gt;='Calcul CRI'!$A$3,E637&lt;'Calcul CRI'!$B$3),(E637-'Calcul CRI'!$A$3)*100/('Calcul CRI'!$F$3-'Calcul CRI'!$E$3)*('Calcul CRI'!$D$3-'Calcul CRI'!$C$3)+'Calcul CRI'!$C$3,IF(AND(E637&gt;='Calcul CRI'!$A$4,E637&lt;'Calcul CRI'!$B$4),(E637-'Calcul CRI'!$A$4)*100/('Calcul CRI'!$F$4-'Calcul CRI'!$E$4)*('Calcul CRI'!$D$4-'Calcul CRI'!$C$4)+'Calcul CRI'!$C$4,IF(AND(E637&gt;='Calcul CRI'!$A$5,E637&lt;'Calcul CRI'!$B$5),(E637-'Calcul CRI'!$A$5)*100/('Calcul CRI'!$F$5-'Calcul CRI'!$E$5)*('Calcul CRI'!$D$5-'Calcul CRI'!$C$5)+'Calcul CRI'!$C$5,IF(AND(E637&gt;='Calcul CRI'!$A$6,E637&lt;'Calcul CRI'!$B$6),(E637-'Calcul CRI'!$A$6)*100/('Calcul CRI'!$F$6-'Calcul CRI'!$E$6)*('Calcul CRI'!$D$6-'Calcul CRI'!$C$6)+'Calcul CRI'!$C$6,IF(AND(E637&gt;='Calcul CRI'!$A$7,E637&lt;'Calcul CRI'!$B$7),(E637-'Calcul CRI'!$A$7)*100/('Calcul CRI'!$F$7-'Calcul CRI'!$E$7)*('Calcul CRI'!$D$7-'Calcul CRI'!$C$7)+'Calcul CRI'!$C$7,25))))))</f>
        <v>17.399636221904643</v>
      </c>
      <c r="F638" s="58">
        <f>IF(F637&lt;'Calcul CRI'!$B$2,0,IF(AND(F637&gt;='Calcul CRI'!$A$3,F637&lt;'Calcul CRI'!$B$3),(F637-'Calcul CRI'!$A$3)*100/('Calcul CRI'!$F$3-'Calcul CRI'!$E$3)*('Calcul CRI'!$D$3-'Calcul CRI'!$C$3)+'Calcul CRI'!$C$3,IF(AND(F637&gt;='Calcul CRI'!$A$4,F637&lt;'Calcul CRI'!$B$4),(F637-'Calcul CRI'!$A$4)*100/('Calcul CRI'!$F$4-'Calcul CRI'!$E$4)*('Calcul CRI'!$D$4-'Calcul CRI'!$C$4)+'Calcul CRI'!$C$4,IF(AND(F637&gt;='Calcul CRI'!$A$5,F637&lt;'Calcul CRI'!$B$5),(F637-'Calcul CRI'!$A$5)*100/('Calcul CRI'!$F$5-'Calcul CRI'!$E$5)*('Calcul CRI'!$D$5-'Calcul CRI'!$C$5)+'Calcul CRI'!$C$5,IF(AND(F637&gt;='Calcul CRI'!$A$6,F637&lt;'Calcul CRI'!$B$6),(F637-'Calcul CRI'!$A$6)*100/('Calcul CRI'!$F$6-'Calcul CRI'!$E$6)*('Calcul CRI'!$D$6-'Calcul CRI'!$C$6)+'Calcul CRI'!$C$6,IF(AND(F637&gt;='Calcul CRI'!$A$7,F637&lt;'Calcul CRI'!$B$7),(F637-'Calcul CRI'!$A$7)*100/('Calcul CRI'!$F$7-'Calcul CRI'!$E$7)*('Calcul CRI'!$D$7-'Calcul CRI'!$C$7)+'Calcul CRI'!$C$7,25))))))</f>
        <v>6.6044697448872043</v>
      </c>
    </row>
    <row r="639" spans="1:15" x14ac:dyDescent="0.25">
      <c r="A639" s="39" t="str">
        <f t="shared" si="45"/>
        <v>S28 - 2024</v>
      </c>
      <c r="B639" s="20"/>
      <c r="C639" s="115" t="s">
        <v>22</v>
      </c>
      <c r="D639" s="173">
        <f>(D625+E625+F625)/((D631-D629-D628)+(E631-E629-E628)+(F631-F629-F628))</f>
        <v>8.6330606462227497E-2</v>
      </c>
      <c r="E639" s="173"/>
      <c r="F639" s="174"/>
    </row>
    <row r="640" spans="1:15" x14ac:dyDescent="0.25">
      <c r="A640" s="40" t="str">
        <f t="shared" si="45"/>
        <v>S28 - 2024</v>
      </c>
      <c r="B640" s="7"/>
      <c r="C640" s="116" t="s">
        <v>23</v>
      </c>
      <c r="D640" s="177">
        <f>(D626+E626+F626)/((D631-D629-D628)+(E631-E629-E628)+(F631-F629-F628))</f>
        <v>0</v>
      </c>
      <c r="E640" s="177"/>
      <c r="F640" s="178"/>
    </row>
    <row r="641" spans="1:7" x14ac:dyDescent="0.25">
      <c r="A641" s="40" t="str">
        <f t="shared" si="45"/>
        <v>S28 - 2024</v>
      </c>
      <c r="B641" s="7"/>
      <c r="C641" s="116" t="s">
        <v>21</v>
      </c>
      <c r="D641" s="177">
        <f>D639+D640</f>
        <v>8.6330606462227497E-2</v>
      </c>
      <c r="E641" s="177"/>
      <c r="F641" s="178"/>
    </row>
    <row r="642" spans="1:7" x14ac:dyDescent="0.25">
      <c r="A642" s="40" t="str">
        <f t="shared" si="45"/>
        <v>S28 - 2024</v>
      </c>
      <c r="B642" s="7"/>
      <c r="C642" s="114" t="s">
        <v>24</v>
      </c>
      <c r="D642" s="179">
        <f>(D628+E628+F628)/(D631+E631+F631)</f>
        <v>6.7862654320987648E-2</v>
      </c>
      <c r="E642" s="179"/>
      <c r="F642" s="180"/>
    </row>
    <row r="643" spans="1:7" x14ac:dyDescent="0.25">
      <c r="A643" s="40" t="str">
        <f t="shared" si="45"/>
        <v>S28 - 2024</v>
      </c>
      <c r="B643" s="7"/>
      <c r="C643" s="117" t="s">
        <v>28</v>
      </c>
      <c r="D643" s="181">
        <f>(D629+E629+F629)/(D631+E631+F631)</f>
        <v>8.7962962962962965E-2</v>
      </c>
      <c r="E643" s="181"/>
      <c r="F643" s="182"/>
      <c r="G643" s="3"/>
    </row>
    <row r="644" spans="1:7" x14ac:dyDescent="0.25">
      <c r="A644" s="40" t="str">
        <f t="shared" si="45"/>
        <v>S28 - 2024</v>
      </c>
      <c r="B644" s="7"/>
      <c r="C644" s="41" t="s">
        <v>25</v>
      </c>
      <c r="D644" s="183">
        <f>1-(D634+E634+F634)/3</f>
        <v>0.91238480226437246</v>
      </c>
      <c r="E644" s="183"/>
      <c r="F644" s="184"/>
    </row>
    <row r="645" spans="1:7" ht="15.75" thickBot="1" x14ac:dyDescent="0.3">
      <c r="A645" s="42" t="str">
        <f t="shared" si="45"/>
        <v>S28 - 2024</v>
      </c>
      <c r="B645" s="43"/>
      <c r="C645" s="44" t="s">
        <v>26</v>
      </c>
      <c r="D645" s="175">
        <f>IF(D644&lt;'Calcul CRI'!$B$2,0,IF(AND(D644&gt;='Calcul CRI'!$A$3,D644&lt;'Calcul CRI'!$B$3),(D644-'Calcul CRI'!$A$3)*100/('Calcul CRI'!$F$3-'Calcul CRI'!$E$3)*('Calcul CRI'!$D$3-'Calcul CRI'!$C$3)+'Calcul CRI'!$C$3,IF(AND(D644&gt;='Calcul CRI'!$A$4,D644&lt;'Calcul CRI'!$B$4),(D644-'Calcul CRI'!$A$4)*100/('Calcul CRI'!$F$4-'Calcul CRI'!$E$4)*('Calcul CRI'!$D$4-'Calcul CRI'!$C$4)+'Calcul CRI'!$C$4,IF(AND(D644&gt;='Calcul CRI'!$A$5,D644&lt;'Calcul CRI'!$B$5),(D644-'Calcul CRI'!$A$5)*100/('Calcul CRI'!$F$5-'Calcul CRI'!$E$5)*('Calcul CRI'!$D$5-'Calcul CRI'!$C$5)+'Calcul CRI'!$C$5,IF(AND(D644&gt;='Calcul CRI'!$A$6,D644&lt;'Calcul CRI'!$B$6),(D644-'Calcul CRI'!$A$6)*100/('Calcul CRI'!$F$6-'Calcul CRI'!$E$6)*('Calcul CRI'!$D$6-'Calcul CRI'!$C$6)+'Calcul CRI'!$C$6,IF(AND(D644&gt;='Calcul CRI'!$A$7,D644&lt;'Calcul CRI'!$B$7),(D644-'Calcul CRI'!$A$7)*100/('Calcul CRI'!$F$7-'Calcul CRI'!$E$7)*('Calcul CRI'!$D$7-'Calcul CRI'!$C$7)+'Calcul CRI'!$C$7,25))))))</f>
        <v>10.397467044062072</v>
      </c>
      <c r="E645" s="175"/>
      <c r="F645" s="176"/>
    </row>
  </sheetData>
  <mergeCells count="224">
    <mergeCell ref="I623:O623"/>
    <mergeCell ref="D639:F639"/>
    <mergeCell ref="D640:F640"/>
    <mergeCell ref="D641:F641"/>
    <mergeCell ref="D642:F642"/>
    <mergeCell ref="D643:F643"/>
    <mergeCell ref="D644:F644"/>
    <mergeCell ref="D645:F645"/>
    <mergeCell ref="D595:F595"/>
    <mergeCell ref="D596:F596"/>
    <mergeCell ref="D597:F597"/>
    <mergeCell ref="D598:F598"/>
    <mergeCell ref="D599:F599"/>
    <mergeCell ref="I600:O600"/>
    <mergeCell ref="D616:F616"/>
    <mergeCell ref="D617:F617"/>
    <mergeCell ref="D618:F618"/>
    <mergeCell ref="D619:F619"/>
    <mergeCell ref="D620:F620"/>
    <mergeCell ref="D621:F621"/>
    <mergeCell ref="D622:F622"/>
    <mergeCell ref="D575:F575"/>
    <mergeCell ref="D576:F576"/>
    <mergeCell ref="I577:O577"/>
    <mergeCell ref="D593:F593"/>
    <mergeCell ref="D594:F594"/>
    <mergeCell ref="D570:F570"/>
    <mergeCell ref="D571:F571"/>
    <mergeCell ref="D572:F572"/>
    <mergeCell ref="D573:F573"/>
    <mergeCell ref="D574:F574"/>
    <mergeCell ref="D550:F550"/>
    <mergeCell ref="D551:F551"/>
    <mergeCell ref="D552:F552"/>
    <mergeCell ref="D553:F553"/>
    <mergeCell ref="I554:O554"/>
    <mergeCell ref="D530:F530"/>
    <mergeCell ref="I531:O531"/>
    <mergeCell ref="D547:F547"/>
    <mergeCell ref="D548:F548"/>
    <mergeCell ref="D549:F549"/>
    <mergeCell ref="D525:F525"/>
    <mergeCell ref="D526:F526"/>
    <mergeCell ref="D527:F527"/>
    <mergeCell ref="D528:F528"/>
    <mergeCell ref="D529:F529"/>
    <mergeCell ref="D505:F505"/>
    <mergeCell ref="D506:F506"/>
    <mergeCell ref="D507:F507"/>
    <mergeCell ref="I508:O508"/>
    <mergeCell ref="D524:F524"/>
    <mergeCell ref="I485:O485"/>
    <mergeCell ref="D501:F501"/>
    <mergeCell ref="D502:F502"/>
    <mergeCell ref="D503:F503"/>
    <mergeCell ref="D504:F504"/>
    <mergeCell ref="D480:F480"/>
    <mergeCell ref="D481:F481"/>
    <mergeCell ref="D482:F482"/>
    <mergeCell ref="D483:F483"/>
    <mergeCell ref="D484:F484"/>
    <mergeCell ref="D460:F460"/>
    <mergeCell ref="D461:F461"/>
    <mergeCell ref="I462:O462"/>
    <mergeCell ref="D478:F478"/>
    <mergeCell ref="D479:F479"/>
    <mergeCell ref="D455:F455"/>
    <mergeCell ref="D456:F456"/>
    <mergeCell ref="D457:F457"/>
    <mergeCell ref="D458:F458"/>
    <mergeCell ref="D459:F459"/>
    <mergeCell ref="D436:F436"/>
    <mergeCell ref="D437:F437"/>
    <mergeCell ref="D438:F438"/>
    <mergeCell ref="I439:O439"/>
    <mergeCell ref="D415:F415"/>
    <mergeCell ref="I416:O416"/>
    <mergeCell ref="D432:F432"/>
    <mergeCell ref="D433:F433"/>
    <mergeCell ref="D434:F434"/>
    <mergeCell ref="D412:F412"/>
    <mergeCell ref="D413:F413"/>
    <mergeCell ref="D414:F414"/>
    <mergeCell ref="D390:F390"/>
    <mergeCell ref="D391:F391"/>
    <mergeCell ref="D392:F392"/>
    <mergeCell ref="I393:O393"/>
    <mergeCell ref="D409:F409"/>
    <mergeCell ref="D435:F435"/>
    <mergeCell ref="D388:F388"/>
    <mergeCell ref="D389:F389"/>
    <mergeCell ref="D365:F365"/>
    <mergeCell ref="D366:F366"/>
    <mergeCell ref="D367:F367"/>
    <mergeCell ref="D368:F368"/>
    <mergeCell ref="D369:F369"/>
    <mergeCell ref="D410:F410"/>
    <mergeCell ref="D411:F411"/>
    <mergeCell ref="D364:F364"/>
    <mergeCell ref="D340:F340"/>
    <mergeCell ref="D341:F341"/>
    <mergeCell ref="D342:F342"/>
    <mergeCell ref="D343:F343"/>
    <mergeCell ref="D344:F344"/>
    <mergeCell ref="I370:O370"/>
    <mergeCell ref="D386:F386"/>
    <mergeCell ref="D387:F387"/>
    <mergeCell ref="D345:F345"/>
    <mergeCell ref="D346:F346"/>
    <mergeCell ref="I347:O347"/>
    <mergeCell ref="D363:F363"/>
    <mergeCell ref="D275:F275"/>
    <mergeCell ref="D276:F276"/>
    <mergeCell ref="D277:F277"/>
    <mergeCell ref="I324:O324"/>
    <mergeCell ref="D300:F300"/>
    <mergeCell ref="I301:O301"/>
    <mergeCell ref="D317:F317"/>
    <mergeCell ref="D318:F318"/>
    <mergeCell ref="D319:F319"/>
    <mergeCell ref="D295:F295"/>
    <mergeCell ref="D296:F296"/>
    <mergeCell ref="D297:F297"/>
    <mergeCell ref="D298:F298"/>
    <mergeCell ref="D299:F299"/>
    <mergeCell ref="D320:F320"/>
    <mergeCell ref="D321:F321"/>
    <mergeCell ref="D322:F322"/>
    <mergeCell ref="D323:F323"/>
    <mergeCell ref="I278:O278"/>
    <mergeCell ref="D294:F294"/>
    <mergeCell ref="D250:F250"/>
    <mergeCell ref="D251:F251"/>
    <mergeCell ref="D252:F252"/>
    <mergeCell ref="D253:F253"/>
    <mergeCell ref="D254:F254"/>
    <mergeCell ref="I255:O255"/>
    <mergeCell ref="D271:F271"/>
    <mergeCell ref="D272:F272"/>
    <mergeCell ref="D273:F273"/>
    <mergeCell ref="D274:F274"/>
    <mergeCell ref="D230:F230"/>
    <mergeCell ref="D231:F231"/>
    <mergeCell ref="I232:O232"/>
    <mergeCell ref="D248:F248"/>
    <mergeCell ref="D249:F249"/>
    <mergeCell ref="D225:F225"/>
    <mergeCell ref="D226:F226"/>
    <mergeCell ref="D227:F227"/>
    <mergeCell ref="D228:F228"/>
    <mergeCell ref="D229:F229"/>
    <mergeCell ref="D137:F137"/>
    <mergeCell ref="D138:F138"/>
    <mergeCell ref="D139:F139"/>
    <mergeCell ref="D205:F205"/>
    <mergeCell ref="D206:F206"/>
    <mergeCell ref="D207:F207"/>
    <mergeCell ref="D208:F208"/>
    <mergeCell ref="D69:F69"/>
    <mergeCell ref="D70:F70"/>
    <mergeCell ref="D87:F87"/>
    <mergeCell ref="D88:F88"/>
    <mergeCell ref="D89:F89"/>
    <mergeCell ref="D161:F161"/>
    <mergeCell ref="D162:F162"/>
    <mergeCell ref="I71:O71"/>
    <mergeCell ref="I94:O94"/>
    <mergeCell ref="I117:O117"/>
    <mergeCell ref="D133:F133"/>
    <mergeCell ref="D134:F134"/>
    <mergeCell ref="D135:F135"/>
    <mergeCell ref="D136:F136"/>
    <mergeCell ref="D90:F90"/>
    <mergeCell ref="D91:F91"/>
    <mergeCell ref="D92:F92"/>
    <mergeCell ref="D93:F93"/>
    <mergeCell ref="D110:F110"/>
    <mergeCell ref="D111:F111"/>
    <mergeCell ref="D112:F112"/>
    <mergeCell ref="D113:F113"/>
    <mergeCell ref="D114:F114"/>
    <mergeCell ref="D115:F115"/>
    <mergeCell ref="D116:F116"/>
    <mergeCell ref="I2:O2"/>
    <mergeCell ref="D67:F67"/>
    <mergeCell ref="D68:F68"/>
    <mergeCell ref="D23:F23"/>
    <mergeCell ref="D24:F24"/>
    <mergeCell ref="D21:F21"/>
    <mergeCell ref="D20:F20"/>
    <mergeCell ref="D18:F18"/>
    <mergeCell ref="D19:F19"/>
    <mergeCell ref="D22:F22"/>
    <mergeCell ref="D46:F46"/>
    <mergeCell ref="D47:F47"/>
    <mergeCell ref="D41:F41"/>
    <mergeCell ref="D42:F42"/>
    <mergeCell ref="D43:F43"/>
    <mergeCell ref="D44:F44"/>
    <mergeCell ref="D45:F45"/>
    <mergeCell ref="I25:O25"/>
    <mergeCell ref="I48:O48"/>
    <mergeCell ref="D64:F64"/>
    <mergeCell ref="D65:F65"/>
    <mergeCell ref="D66:F66"/>
    <mergeCell ref="I163:O163"/>
    <mergeCell ref="D179:F179"/>
    <mergeCell ref="I140:O140"/>
    <mergeCell ref="I209:O209"/>
    <mergeCell ref="D185:F185"/>
    <mergeCell ref="I186:O186"/>
    <mergeCell ref="D202:F202"/>
    <mergeCell ref="D203:F203"/>
    <mergeCell ref="D204:F204"/>
    <mergeCell ref="D180:F180"/>
    <mergeCell ref="D181:F181"/>
    <mergeCell ref="D182:F182"/>
    <mergeCell ref="D183:F183"/>
    <mergeCell ref="D184:F184"/>
    <mergeCell ref="D160:F160"/>
    <mergeCell ref="D156:F156"/>
    <mergeCell ref="D157:F157"/>
    <mergeCell ref="D158:F158"/>
    <mergeCell ref="D159:F159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8AB4F-0B49-4FE0-BA80-5ECFBBC79FB5}">
  <sheetPr codeName="Feuil4"/>
  <dimension ref="A2:F8"/>
  <sheetViews>
    <sheetView workbookViewId="0">
      <selection activeCell="C9" sqref="C9"/>
    </sheetView>
  </sheetViews>
  <sheetFormatPr baseColWidth="10" defaultRowHeight="15" x14ac:dyDescent="0.25"/>
  <sheetData>
    <row r="2" spans="1:6" x14ac:dyDescent="0.25">
      <c r="A2" s="1">
        <v>0</v>
      </c>
      <c r="B2" s="2">
        <v>0.87999000000000005</v>
      </c>
      <c r="C2">
        <v>0</v>
      </c>
      <c r="D2">
        <v>5</v>
      </c>
      <c r="E2">
        <v>0</v>
      </c>
      <c r="F2">
        <v>88</v>
      </c>
    </row>
    <row r="3" spans="1:6" x14ac:dyDescent="0.25">
      <c r="A3" s="1">
        <v>0.88</v>
      </c>
      <c r="B3" s="2">
        <v>0.90998999999999997</v>
      </c>
      <c r="C3">
        <v>5</v>
      </c>
      <c r="D3">
        <v>10</v>
      </c>
      <c r="E3">
        <v>88</v>
      </c>
      <c r="F3">
        <v>91</v>
      </c>
    </row>
    <row r="4" spans="1:6" x14ac:dyDescent="0.25">
      <c r="A4" s="1">
        <v>0.91</v>
      </c>
      <c r="B4" s="2">
        <v>0.93998999999999999</v>
      </c>
      <c r="C4">
        <v>10</v>
      </c>
      <c r="D4">
        <v>15</v>
      </c>
      <c r="E4">
        <v>91</v>
      </c>
      <c r="F4">
        <v>94</v>
      </c>
    </row>
    <row r="5" spans="1:6" x14ac:dyDescent="0.25">
      <c r="A5" s="1">
        <v>0.94</v>
      </c>
      <c r="B5" s="2">
        <v>0.96999000000000002</v>
      </c>
      <c r="C5">
        <v>15</v>
      </c>
      <c r="D5">
        <v>20</v>
      </c>
      <c r="E5">
        <v>94</v>
      </c>
      <c r="F5">
        <v>97</v>
      </c>
    </row>
    <row r="6" spans="1:6" x14ac:dyDescent="0.25">
      <c r="A6" s="1">
        <v>0.97</v>
      </c>
      <c r="B6" s="2">
        <v>0.97999000000000003</v>
      </c>
      <c r="C6">
        <v>20</v>
      </c>
      <c r="D6">
        <v>23</v>
      </c>
      <c r="E6">
        <v>97</v>
      </c>
      <c r="F6">
        <v>98</v>
      </c>
    </row>
    <row r="7" spans="1:6" x14ac:dyDescent="0.25">
      <c r="A7" s="1">
        <v>0.98</v>
      </c>
      <c r="B7" s="2">
        <v>0.98999000000000004</v>
      </c>
      <c r="C7">
        <v>23</v>
      </c>
      <c r="D7">
        <v>25</v>
      </c>
      <c r="E7">
        <v>98</v>
      </c>
      <c r="F7">
        <v>99</v>
      </c>
    </row>
    <row r="8" spans="1:6" x14ac:dyDescent="0.25">
      <c r="A8" s="1">
        <v>0.99</v>
      </c>
      <c r="B8" s="2">
        <v>1</v>
      </c>
      <c r="C8">
        <v>25</v>
      </c>
      <c r="D8">
        <v>25</v>
      </c>
      <c r="E8">
        <v>99</v>
      </c>
      <c r="F8">
        <v>100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158FEC-BA87-40BE-AFD1-4D2E542FDF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Quotidien</vt:lpstr>
      <vt:lpstr>Hebdo</vt:lpstr>
      <vt:lpstr>Calcul CRI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MAFAITY Olivier</dc:creator>
  <cp:lastModifiedBy>MAFAITY Olivier</cp:lastModifiedBy>
  <dcterms:created xsi:type="dcterms:W3CDTF">2024-05-28T07:20:58Z</dcterms:created>
  <dcterms:modified xsi:type="dcterms:W3CDTF">2024-07-09T13:10:36Z</dcterms:modified>
</cp:coreProperties>
</file>