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bnpparibas-my.sharepoint.com/personal/myriame_douicher_arval_com/Documents/Myriame DOUICHER/"/>
    </mc:Choice>
  </mc:AlternateContent>
  <xr:revisionPtr revIDLastSave="33" documentId="8_{1FE94CB2-2E8B-4ED3-9176-F020202FC31F}" xr6:coauthVersionLast="47" xr6:coauthVersionMax="47" xr10:uidLastSave="{64F8CB38-4A25-4783-BD0A-8DB27211D3DE}"/>
  <bookViews>
    <workbookView xWindow="28680" yWindow="-120" windowWidth="29040" windowHeight="15720" activeTab="3" xr2:uid="{00000000-000D-0000-FFFF-FFFF00000000}"/>
  </bookViews>
  <sheets>
    <sheet name="Outil" sheetId="2" r:id="rId1"/>
    <sheet name="Jours calendaires" sheetId="12" state="hidden" r:id="rId2"/>
    <sheet name="Calcul OUTIL" sheetId="11" r:id="rId3"/>
    <sheet name="2.Filtre collab maquette" sheetId="10" r:id="rId4"/>
    <sheet name="1.Extraction" sheetId="7" r:id="rId5"/>
  </sheets>
  <definedNames>
    <definedName name="_xlnm._FilterDatabase" localSheetId="4" hidden="1">'1.Extraction'!$A$1:$Q$9</definedName>
    <definedName name="Print_Area" localSheetId="0">Outil!$A:$F</definedName>
    <definedName name="RRHF">'1.Extraction'!$A$2:$P$1152</definedName>
    <definedName name="UID">'1.Extraction'!$A$2:$A$2541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11" l="1"/>
  <c r="H15" i="11"/>
  <c r="H16" i="11"/>
  <c r="H17" i="11"/>
  <c r="H13" i="11"/>
  <c r="B14" i="11"/>
  <c r="B15" i="11"/>
  <c r="B16" i="11"/>
  <c r="A2" i="12"/>
  <c r="B10" i="12" s="1"/>
  <c r="C10" i="12" s="1"/>
  <c r="D10" i="12" s="1"/>
  <c r="B3" i="12" l="1"/>
  <c r="C3" i="12" s="1"/>
  <c r="D3" i="12" s="1"/>
  <c r="B11" i="12"/>
  <c r="C11" i="12" s="1"/>
  <c r="D11" i="12" s="1"/>
  <c r="B8" i="12"/>
  <c r="C8" i="12" s="1"/>
  <c r="D8" i="12" s="1"/>
  <c r="B12" i="12"/>
  <c r="C12" i="12" s="1"/>
  <c r="D12" i="12" s="1"/>
  <c r="B5" i="12"/>
  <c r="C5" i="12" s="1"/>
  <c r="D5" i="12" s="1"/>
  <c r="B9" i="12"/>
  <c r="C9" i="12" s="1"/>
  <c r="D9" i="12" s="1"/>
  <c r="B13" i="12"/>
  <c r="C13" i="12" s="1"/>
  <c r="D13" i="12" s="1"/>
  <c r="B7" i="12"/>
  <c r="C7" i="12" s="1"/>
  <c r="D7" i="12" s="1"/>
  <c r="B4" i="12"/>
  <c r="C4" i="12" s="1"/>
  <c r="D4" i="12" s="1"/>
  <c r="B2" i="12"/>
  <c r="C2" i="12" s="1"/>
  <c r="D2" i="12" s="1"/>
  <c r="B6" i="12"/>
  <c r="C6" i="12" s="1"/>
  <c r="D6" i="12" s="1"/>
  <c r="D14" i="12" l="1"/>
  <c r="C8" i="11" s="1"/>
  <c r="A17" i="11" l="1"/>
  <c r="A16" i="11"/>
  <c r="A15" i="11"/>
  <c r="A14" i="11"/>
  <c r="A13" i="11"/>
  <c r="A12" i="11"/>
  <c r="B17" i="11"/>
  <c r="B13" i="11"/>
  <c r="B12" i="11"/>
  <c r="D17" i="11"/>
  <c r="D16" i="11"/>
  <c r="D15" i="11"/>
  <c r="C17" i="11"/>
  <c r="C16" i="11"/>
  <c r="C15" i="11"/>
  <c r="F17" i="11"/>
  <c r="F16" i="11"/>
  <c r="F15" i="11"/>
  <c r="F14" i="11"/>
  <c r="F13" i="11"/>
  <c r="F12" i="11"/>
  <c r="D14" i="11"/>
  <c r="C14" i="11"/>
  <c r="D13" i="11"/>
  <c r="C13" i="11"/>
  <c r="D12" i="11"/>
  <c r="C12" i="11"/>
  <c r="V3" i="11"/>
  <c r="R3" i="11"/>
  <c r="N3" i="11"/>
  <c r="J3" i="11"/>
  <c r="F3" i="11"/>
  <c r="X4" i="11"/>
  <c r="V4" i="11"/>
  <c r="T4" i="11"/>
  <c r="R4" i="11"/>
  <c r="P4" i="11"/>
  <c r="N4" i="11"/>
  <c r="L4" i="11"/>
  <c r="J4" i="11"/>
  <c r="X5" i="11"/>
  <c r="W5" i="11"/>
  <c r="V5" i="11"/>
  <c r="T5" i="11"/>
  <c r="S5" i="11"/>
  <c r="R5" i="11"/>
  <c r="P5" i="11"/>
  <c r="O5" i="11"/>
  <c r="N5" i="11"/>
  <c r="L5" i="11"/>
  <c r="K5" i="11"/>
  <c r="J5" i="11"/>
  <c r="H4" i="11"/>
  <c r="F4" i="11"/>
  <c r="H5" i="11"/>
  <c r="G5" i="11"/>
  <c r="F5" i="11"/>
  <c r="D5" i="11"/>
  <c r="C5" i="11"/>
  <c r="B5" i="11"/>
  <c r="D4" i="11"/>
  <c r="B4" i="11"/>
  <c r="B3" i="11"/>
  <c r="N6" i="11" l="1"/>
  <c r="R6" i="11"/>
  <c r="V6" i="11"/>
  <c r="J6" i="11"/>
  <c r="F6" i="11"/>
  <c r="B6" i="11"/>
  <c r="Q8" i="7"/>
  <c r="Q6" i="7"/>
  <c r="Q5" i="7"/>
  <c r="Q2" i="7"/>
  <c r="Q4" i="7"/>
  <c r="Q3" i="7"/>
  <c r="Q7" i="7"/>
  <c r="B1" i="10"/>
  <c r="A4" i="10" s="1" a="1"/>
  <c r="C6" i="11" s="1" a="1"/>
  <c r="C6" i="11" s="1"/>
  <c r="W6" i="11" l="1" a="1"/>
  <c r="W6" i="11" s="1"/>
  <c r="X6" i="11" s="1"/>
  <c r="O6" i="11" a="1"/>
  <c r="O6" i="11" s="1"/>
  <c r="P6" i="11" s="1"/>
  <c r="S6" i="11" a="1"/>
  <c r="S6" i="11" s="1"/>
  <c r="T6" i="11" s="1"/>
  <c r="K6" i="11" a="1"/>
  <c r="K6" i="11" s="1"/>
  <c r="L6" i="11" s="1"/>
  <c r="G6" i="11" a="1"/>
  <c r="G6" i="11" s="1"/>
  <c r="H6" i="11" s="1"/>
  <c r="A4" i="10"/>
  <c r="Z6" i="11" l="1"/>
  <c r="D6" i="11"/>
  <c r="G13" i="11" l="1"/>
  <c r="G12" i="11"/>
  <c r="H12" i="11" s="1"/>
  <c r="H19" i="11" s="1"/>
  <c r="G17" i="11"/>
  <c r="G16" i="11"/>
  <c r="G15" i="11"/>
  <c r="G14" i="11"/>
  <c r="D16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<sst xmlns="http://schemas.openxmlformats.org/spreadsheetml/2006/main" count="145" uniqueCount="47">
  <si>
    <t>UID</t>
  </si>
  <si>
    <t>Motif d'absence</t>
  </si>
  <si>
    <t>MAL</t>
  </si>
  <si>
    <t>CPA</t>
  </si>
  <si>
    <t>SAJ</t>
  </si>
  <si>
    <t>au</t>
  </si>
  <si>
    <t>Nom</t>
  </si>
  <si>
    <t>Date de début</t>
  </si>
  <si>
    <t>Prénom</t>
  </si>
  <si>
    <t>Date de fin</t>
  </si>
  <si>
    <t>Temps de travail</t>
  </si>
  <si>
    <t>Répartition du bonus</t>
  </si>
  <si>
    <t>MALADIE</t>
  </si>
  <si>
    <t>CONGE PARENTAL 0%</t>
  </si>
  <si>
    <t>ID annuaire</t>
  </si>
  <si>
    <t>Nom usuel</t>
  </si>
  <si>
    <t>Prénom usuel</t>
  </si>
  <si>
    <t>Sexe</t>
  </si>
  <si>
    <t>Libellé type de contrat</t>
  </si>
  <si>
    <t>Libellé nature de contrat</t>
  </si>
  <si>
    <t>Libellé Société d'origine</t>
  </si>
  <si>
    <t>Code société</t>
  </si>
  <si>
    <t>Libellé Motif d'absence</t>
  </si>
  <si>
    <t>Témoin midi début</t>
  </si>
  <si>
    <t>Témoin midi fin</t>
  </si>
  <si>
    <t>Femme</t>
  </si>
  <si>
    <t>CDI</t>
  </si>
  <si>
    <t xml:space="preserve"> </t>
  </si>
  <si>
    <t>SC ATTENTE JUSTIF</t>
  </si>
  <si>
    <t>Nombre de jours</t>
  </si>
  <si>
    <t>Bonus atteint</t>
  </si>
  <si>
    <t>Enjeu bonus</t>
  </si>
  <si>
    <t>CALCUL ABSENCE EN FONCTION DU TEMPS DE TRAVAIL ET DE L'ENJEU BONUS</t>
  </si>
  <si>
    <t>Enjeu Bonus</t>
  </si>
  <si>
    <t>Jours calendaires en 2024</t>
  </si>
  <si>
    <t>Total absences sur l'année</t>
  </si>
  <si>
    <t>MONTANT DU BONUS A PAYER</t>
  </si>
  <si>
    <t>Total</t>
  </si>
  <si>
    <t>DUPONT</t>
  </si>
  <si>
    <t>LOUISE</t>
  </si>
  <si>
    <t>CONTRAT</t>
  </si>
  <si>
    <t>STE</t>
  </si>
  <si>
    <t>Lieu</t>
  </si>
  <si>
    <t>Paris</t>
  </si>
  <si>
    <t>Libellé</t>
  </si>
  <si>
    <t>Nomades</t>
  </si>
  <si>
    <t>CALCUL BONUS D'UN SORTANT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</si>
</sst>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dd/mm/yy"/>
  </numFmts>
  <fonts count="20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24"/>
      <name val="Arial"/>
      <family val="2"/>
    </font>
    <font>
      <sz val="10"/>
      <name val="Arial"/>
      <family val="2"/>
    </font>
    <font>
      <b/>
      <sz val="10"/>
      <color theme="9" tint="-0.499984740745262"/>
      <name val="Arial"/>
      <family val="2"/>
    </font>
    <font>
      <b/>
      <sz val="11"/>
      <color theme="9" tint="-0.249977111117893"/>
      <name val="Calibri"/>
      <family val="2"/>
      <scheme val="minor"/>
    </font>
    <font>
      <b/>
      <sz val="10"/>
      <color theme="9" tint="-0.249977111117893"/>
      <name val="Arial"/>
      <family val="2"/>
    </font>
    <font>
      <sz val="20"/>
      <name val="Arial"/>
      <family val="2"/>
    </font>
    <font>
      <sz val="8"/>
      <color theme="1"/>
      <name val="Andale WT"/>
      <family val="2"/>
    </font>
    <font>
      <sz val="10"/>
      <color theme="1"/>
      <name val="Andale WT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rgb="FF00B050"/>
      <name val="Arial"/>
      <family val="2"/>
    </font>
    <font>
      <sz val="12"/>
      <color rgb="FF00B050"/>
      <name val="Calibri"/>
      <family val="2"/>
      <scheme val="minor"/>
    </font>
    <font>
      <sz val="20"/>
      <color theme="0"/>
      <name val="Arial"/>
      <family val="2"/>
    </font>
    <font>
      <b/>
      <sz val="11"/>
      <color theme="5"/>
      <name val="Calibri"/>
      <family val="2"/>
      <scheme val="minor"/>
    </font>
    <font>
      <b/>
      <sz val="28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14" fontId="3" fillId="0" borderId="0" xfId="0" applyNumberFormat="1" applyFont="1"/>
    <xf numFmtId="0" fontId="5" fillId="0" borderId="0" xfId="0" applyFont="1" applyAlignment="1">
      <alignment vertical="center"/>
    </xf>
    <xf numFmtId="0" fontId="4" fillId="0" borderId="0" xfId="0" applyFont="1"/>
    <xf numFmtId="14" fontId="0" fillId="0" borderId="0" xfId="0" applyNumberForma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9" fontId="9" fillId="0" borderId="0" xfId="0" applyNumberFormat="1" applyFont="1" applyAlignment="1">
      <alignment horizontal="right" vertical="center"/>
    </xf>
    <xf numFmtId="14" fontId="8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11" fillId="5" borderId="1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 applyProtection="1">
      <alignment horizontal="center"/>
      <protection locked="0"/>
    </xf>
    <xf numFmtId="0" fontId="12" fillId="5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6" fontId="3" fillId="0" borderId="10" xfId="0" applyNumberFormat="1" applyFont="1" applyBorder="1" applyAlignment="1">
      <alignment horizontal="center"/>
    </xf>
    <xf numFmtId="14" fontId="9" fillId="0" borderId="0" xfId="1" applyNumberFormat="1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7" fillId="0" borderId="0" xfId="0" applyFont="1"/>
    <xf numFmtId="9" fontId="13" fillId="2" borderId="1" xfId="1" applyFont="1" applyFill="1" applyBorder="1" applyAlignment="1" applyProtection="1">
      <alignment horizontal="center"/>
    </xf>
    <xf numFmtId="14" fontId="13" fillId="2" borderId="1" xfId="1" applyNumberFormat="1" applyFont="1" applyFill="1" applyBorder="1" applyAlignment="1" applyProtection="1">
      <alignment horizontal="center"/>
    </xf>
    <xf numFmtId="44" fontId="13" fillId="2" borderId="1" xfId="1" applyNumberFormat="1" applyFont="1" applyFill="1" applyBorder="1" applyAlignment="1" applyProtection="1">
      <alignment horizontal="center"/>
    </xf>
    <xf numFmtId="14" fontId="13" fillId="2" borderId="1" xfId="0" applyNumberFormat="1" applyFont="1" applyFill="1" applyBorder="1" applyAlignment="1">
      <alignment horizontal="center"/>
    </xf>
    <xf numFmtId="14" fontId="14" fillId="0" borderId="6" xfId="1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14" fontId="13" fillId="0" borderId="0" xfId="0" applyNumberFormat="1" applyFont="1" applyAlignment="1" applyProtection="1">
      <alignment horizontal="center"/>
      <protection locked="0"/>
    </xf>
    <xf numFmtId="0" fontId="10" fillId="0" borderId="0" xfId="0" applyFont="1" applyAlignment="1">
      <alignment vertical="center" wrapTex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0" fontId="0" fillId="0" borderId="0" xfId="0" applyNumberFormat="1" applyAlignment="1" applyProtection="1">
      <alignment horizontal="center" vertical="center"/>
      <protection locked="0"/>
    </xf>
    <xf numFmtId="14" fontId="14" fillId="0" borderId="7" xfId="1" applyNumberFormat="1" applyFont="1" applyFill="1" applyBorder="1" applyAlignment="1" applyProtection="1">
      <alignment horizontal="center" vertical="center"/>
    </xf>
    <xf numFmtId="14" fontId="14" fillId="0" borderId="5" xfId="1" applyNumberFormat="1" applyFont="1" applyFill="1" applyBorder="1" applyAlignment="1" applyProtection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/>
    </xf>
    <xf numFmtId="9" fontId="16" fillId="0" borderId="8" xfId="1" applyFont="1" applyFill="1" applyBorder="1" applyAlignment="1" applyProtection="1">
      <alignment horizontal="left" vertical="top" wrapText="1"/>
    </xf>
    <xf numFmtId="9" fontId="16" fillId="0" borderId="9" xfId="1" applyFont="1" applyFill="1" applyBorder="1" applyAlignment="1" applyProtection="1">
      <alignment horizontal="left" vertical="top" wrapText="1"/>
    </xf>
    <xf numFmtId="164" fontId="13" fillId="2" borderId="1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17" fillId="4" borderId="0" xfId="0" applyFont="1" applyFill="1" applyAlignment="1">
      <alignment vertical="center"/>
    </xf>
    <xf numFmtId="0" fontId="18" fillId="3" borderId="1" xfId="0" applyFont="1" applyFill="1" applyBorder="1" applyAlignment="1" applyProtection="1">
      <alignment horizontal="center"/>
      <protection locked="0"/>
    </xf>
    <xf numFmtId="9" fontId="18" fillId="3" borderId="1" xfId="1" applyFont="1" applyFill="1" applyBorder="1" applyAlignment="1" applyProtection="1">
      <alignment horizontal="center"/>
      <protection locked="0"/>
    </xf>
    <xf numFmtId="14" fontId="18" fillId="3" borderId="1" xfId="0" applyNumberFormat="1" applyFont="1" applyFill="1" applyBorder="1" applyAlignment="1" applyProtection="1">
      <alignment horizontal="center"/>
      <protection locked="0"/>
    </xf>
    <xf numFmtId="164" fontId="18" fillId="3" borderId="1" xfId="1" applyNumberFormat="1" applyFont="1" applyFill="1" applyBorder="1" applyAlignment="1" applyProtection="1">
      <alignment horizontal="center"/>
      <protection locked="0"/>
    </xf>
    <xf numFmtId="10" fontId="18" fillId="3" borderId="1" xfId="1" applyNumberFormat="1" applyFont="1" applyFill="1" applyBorder="1" applyAlignment="1" applyProtection="1">
      <alignment horizontal="center"/>
      <protection locked="0"/>
    </xf>
    <xf numFmtId="0" fontId="17" fillId="4" borderId="0" xfId="0" applyFont="1" applyFill="1" applyAlignment="1">
      <alignment horizontal="center" vertical="center" wrapText="1"/>
    </xf>
    <xf numFmtId="165" fontId="19" fillId="3" borderId="0" xfId="0" applyNumberFormat="1" applyFont="1" applyFill="1" applyAlignment="1" applyProtection="1">
      <alignment horizontal="center" vertical="center" wrapText="1"/>
      <protection locked="0"/>
    </xf>
    <xf numFmtId="9" fontId="16" fillId="0" borderId="19" xfId="1" applyFont="1" applyFill="1" applyBorder="1" applyAlignment="1" applyProtection="1">
      <alignment horizontal="center" vertical="top"/>
    </xf>
    <xf numFmtId="9" fontId="16" fillId="0" borderId="20" xfId="1" applyFont="1" applyFill="1" applyBorder="1" applyAlignment="1" applyProtection="1">
      <alignment horizontal="center" vertical="top"/>
    </xf>
    <xf numFmtId="9" fontId="16" fillId="0" borderId="21" xfId="1" applyFont="1" applyFill="1" applyBorder="1" applyAlignment="1" applyProtection="1">
      <alignment horizontal="center" vertical="top"/>
    </xf>
    <xf numFmtId="0" fontId="1" fillId="0" borderId="0" xfId="0" applyFont="1" applyAlignment="1">
      <alignment horizontal="center" vertical="center" wrapText="1"/>
    </xf>
    <xf numFmtId="9" fontId="15" fillId="0" borderId="2" xfId="0" applyNumberFormat="1" applyFont="1" applyBorder="1" applyAlignment="1">
      <alignment horizontal="center" vertical="center"/>
    </xf>
    <xf numFmtId="9" fontId="15" fillId="0" borderId="3" xfId="0" applyNumberFormat="1" applyFont="1" applyBorder="1" applyAlignment="1">
      <alignment horizontal="center" vertical="center"/>
    </xf>
    <xf numFmtId="9" fontId="15" fillId="0" borderId="4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23/09/relationships/Python" Target="pyth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193359</xdr:colOff>
      <xdr:row>1</xdr:row>
      <xdr:rowOff>12916</xdr:rowOff>
    </xdr:from>
    <xdr:to>
      <xdr:col>9</xdr:col>
      <xdr:colOff>53199</xdr:colOff>
      <xdr:row>2</xdr:row>
      <xdr:rowOff>218700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473541D-2B0D-F31F-4155-7C596AC54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3609" y="736816"/>
          <a:ext cx="1555290" cy="310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499984740745262"/>
    <pageSetUpPr fitToPage="1"/>
  </sheetPr>
  <dimension ref="A1:M33"/>
  <sheetViews>
    <sheetView showGridLines="0" zoomScaleNormal="100" workbookViewId="0">
      <selection activeCell="F27" sqref="F27"/>
    </sheetView>
  </sheetViews>
  <sheetFormatPr baseColWidth="10" defaultColWidth="9.140625" defaultRowHeight="12.75"/>
  <cols>
    <col min="1" max="1" width="9.7109375" customWidth="1"/>
    <col min="2" max="9" width="12.7109375" customWidth="1"/>
    <col min="10" max="10" width="13.85546875" customWidth="1"/>
    <col min="11" max="13" width="12.7109375" customWidth="1"/>
  </cols>
  <sheetData>
    <row r="1" spans="1:12" ht="57" customHeight="1">
      <c r="B1" s="60"/>
      <c r="C1" s="66" t="s">
        <v>46</v>
      </c>
      <c r="D1" s="66"/>
      <c r="E1" s="66"/>
      <c r="F1" s="66"/>
      <c r="G1" s="66"/>
      <c r="H1" s="66"/>
      <c r="I1" s="60"/>
      <c r="J1" s="59"/>
      <c r="K1" s="43"/>
      <c r="L1" s="43"/>
    </row>
    <row r="2" spans="1:12" ht="8.25" customHeight="1">
      <c r="A2" s="10"/>
      <c r="B2" s="10"/>
      <c r="C2" s="10"/>
      <c r="D2" s="10"/>
      <c r="E2" s="10"/>
      <c r="F2" s="7"/>
      <c r="G2" s="7"/>
    </row>
    <row r="3" spans="1:12" ht="23.25" customHeight="1" thickBot="1">
      <c r="A3" s="10"/>
      <c r="B3" s="10"/>
      <c r="C3" s="10"/>
    </row>
    <row r="4" spans="1:12" ht="15" customHeight="1" thickBot="1">
      <c r="B4" s="14" t="s">
        <v>6</v>
      </c>
      <c r="C4" s="61"/>
      <c r="D4" s="14" t="s">
        <v>8</v>
      </c>
      <c r="E4" s="61"/>
      <c r="F4" s="14" t="s">
        <v>0</v>
      </c>
      <c r="G4" s="61">
        <v>123456</v>
      </c>
    </row>
    <row r="5" spans="1:12" ht="15.75" thickBot="1">
      <c r="B5" s="14"/>
      <c r="C5" s="16"/>
      <c r="H5" s="3"/>
    </row>
    <row r="6" spans="1:12" ht="15.75" thickBot="1">
      <c r="B6" s="14" t="s">
        <v>10</v>
      </c>
      <c r="C6" s="62">
        <v>1</v>
      </c>
      <c r="D6" s="62">
        <v>0</v>
      </c>
      <c r="E6" s="62">
        <v>0</v>
      </c>
      <c r="F6" s="62">
        <v>0</v>
      </c>
      <c r="G6" s="62">
        <v>0</v>
      </c>
      <c r="H6" s="62">
        <v>0</v>
      </c>
    </row>
    <row r="7" spans="1:12" ht="15.75" thickBot="1">
      <c r="B7" s="14" t="s">
        <v>7</v>
      </c>
      <c r="C7" s="63">
        <v>45292</v>
      </c>
      <c r="D7" s="63"/>
      <c r="E7" s="63"/>
      <c r="F7" s="63"/>
      <c r="G7" s="63"/>
      <c r="H7" s="63"/>
    </row>
    <row r="8" spans="1:12" ht="15.75" thickBot="1">
      <c r="B8" s="14" t="s">
        <v>9</v>
      </c>
      <c r="C8" s="63">
        <v>45657</v>
      </c>
      <c r="D8" s="63"/>
      <c r="E8" s="63"/>
      <c r="F8" s="63"/>
      <c r="G8" s="63"/>
      <c r="H8" s="63"/>
    </row>
    <row r="9" spans="1:12" ht="5.25" customHeight="1" thickBot="1">
      <c r="B9" s="14"/>
      <c r="C9" s="42"/>
      <c r="D9" s="42"/>
      <c r="E9" s="42"/>
      <c r="F9" s="40"/>
      <c r="G9" s="41"/>
    </row>
    <row r="10" spans="1:12" ht="15.75" thickBot="1">
      <c r="B10" s="14" t="s">
        <v>31</v>
      </c>
      <c r="C10" s="64">
        <v>1000</v>
      </c>
      <c r="D10" s="64">
        <v>0</v>
      </c>
      <c r="E10" s="64">
        <v>0</v>
      </c>
      <c r="F10" s="64">
        <v>0</v>
      </c>
      <c r="G10" s="64">
        <v>0</v>
      </c>
      <c r="H10" s="64">
        <v>0</v>
      </c>
    </row>
    <row r="11" spans="1:12" ht="15.75" thickBot="1">
      <c r="B11" s="14" t="s">
        <v>30</v>
      </c>
      <c r="C11" s="62">
        <v>1</v>
      </c>
      <c r="D11" s="62">
        <v>0</v>
      </c>
      <c r="E11" s="65">
        <v>0</v>
      </c>
      <c r="F11" s="65">
        <v>0</v>
      </c>
      <c r="G11" s="65">
        <v>0</v>
      </c>
      <c r="H11" s="65">
        <v>0</v>
      </c>
    </row>
    <row r="12" spans="1:12" ht="15">
      <c r="B12" s="14"/>
      <c r="C12" s="42"/>
      <c r="D12" s="42"/>
      <c r="E12" s="42"/>
      <c r="F12" s="40"/>
      <c r="G12" s="41"/>
    </row>
    <row r="13" spans="1:12" ht="15">
      <c r="B13" s="14"/>
      <c r="C13" s="42"/>
      <c r="D13" s="42"/>
      <c r="E13" s="42"/>
      <c r="F13" s="40"/>
      <c r="G13" s="41"/>
    </row>
    <row r="14" spans="1:12" ht="25.5" customHeight="1">
      <c r="B14" s="14"/>
      <c r="C14" s="66" t="s">
        <v>36</v>
      </c>
      <c r="D14" s="66"/>
      <c r="E14" s="66"/>
      <c r="F14" s="66"/>
      <c r="G14" s="66"/>
      <c r="H14" s="66"/>
    </row>
    <row r="15" spans="1:12" ht="15">
      <c r="B15" s="14"/>
      <c r="C15" s="42"/>
      <c r="D15" s="42"/>
      <c r="E15" s="42"/>
      <c r="F15" s="40"/>
      <c r="G15" s="41"/>
    </row>
    <row r="16" spans="1:12" ht="15">
      <c r="B16" s="14"/>
      <c r="C16" s="42"/>
      <c r="D16" s="67">
        <f>ROUNDUP('Calcul OUTIL'!H19,)</f>
        <v>-99</v>
      </c>
      <c r="E16" s="67"/>
      <c r="F16" s="67"/>
      <c r="G16" s="67"/>
    </row>
    <row r="17" spans="1:13" ht="15">
      <c r="B17" s="14"/>
      <c r="C17" s="42"/>
      <c r="D17" s="67"/>
      <c r="E17" s="67"/>
      <c r="F17" s="67"/>
      <c r="G17" s="67"/>
    </row>
    <row r="18" spans="1:13" ht="15">
      <c r="A18" s="8"/>
      <c r="B18" s="13"/>
      <c r="C18" s="13"/>
      <c r="D18" s="67"/>
      <c r="E18" s="67"/>
      <c r="F18" s="67"/>
      <c r="G18" s="67"/>
    </row>
    <row r="19" spans="1:13" s="2" customFormat="1" ht="19.5" customHeight="1">
      <c r="D19" s="67"/>
      <c r="E19" s="67"/>
      <c r="F19" s="67"/>
      <c r="G19" s="67"/>
      <c r="L19" s="33"/>
      <c r="M19" s="32"/>
    </row>
    <row r="20" spans="1:13" s="3" customFormat="1">
      <c r="A20" s="12"/>
      <c r="L20" s="24"/>
      <c r="M20" s="24"/>
    </row>
    <row r="21" spans="1:13" s="3" customFormat="1">
      <c r="A21"/>
      <c r="L21" s="29"/>
      <c r="M21" s="30"/>
    </row>
    <row r="22" spans="1:13" s="3" customFormat="1" ht="21.95" customHeight="1">
      <c r="A22" s="1"/>
      <c r="L22" s="31"/>
      <c r="M22" s="31"/>
    </row>
    <row r="23" spans="1:13" s="3" customFormat="1">
      <c r="G23" s="11"/>
    </row>
    <row r="24" spans="1:13" s="3" customFormat="1">
      <c r="G24" s="11"/>
    </row>
    <row r="25" spans="1:13" s="3" customFormat="1">
      <c r="G25" s="11"/>
    </row>
    <row r="26" spans="1:13" s="3" customFormat="1">
      <c r="G26" s="11"/>
    </row>
    <row r="27" spans="1:13" s="3" customFormat="1" ht="21.95" customHeight="1">
      <c r="G27" s="11"/>
    </row>
    <row r="28" spans="1:13" s="3" customFormat="1"/>
    <row r="29" spans="1:13" s="3" customFormat="1"/>
    <row r="30" spans="1:13" s="3" customFormat="1">
      <c r="G30" s="11"/>
    </row>
    <row r="31" spans="1:13" s="3" customFormat="1">
      <c r="G31" s="11"/>
    </row>
    <row r="32" spans="1:13" s="3" customFormat="1" ht="21.95" customHeight="1">
      <c r="G32" s="11"/>
    </row>
    <row r="33" spans="4:7" s="3" customFormat="1">
      <c r="D33" s="4"/>
      <c r="E33" s="11"/>
      <c r="F33" s="11"/>
      <c r="G33" s="11"/>
    </row>
  </sheetData>
  <sheetProtection selectLockedCells="1"/>
  <protectedRanges>
    <protectedRange sqref="E4 C4 G4" name="NOM PRENOM UID SOCIETE_1"/>
  </protectedRanges>
  <mergeCells count="3">
    <mergeCell ref="C1:H1"/>
    <mergeCell ref="C14:H14"/>
    <mergeCell ref="D16:G19"/>
  </mergeCells>
  <phoneticPr fontId="2" type="noConversion"/>
  <printOptions horizontalCentered="1" verticalCentered="1"/>
  <pageMargins left="0.14000000000000001" right="0.17" top="0.21" bottom="0.17" header="0" footer="0.11811023622047245"/>
  <pageSetup paperSize="9" scale="91" orientation="portrait" verticalDpi="597" r:id="rId1"/>
  <headerFooter alignWithMargins="0">
    <oddFooter>&amp;C&amp;Z&amp;F</oddFooter>
  </headerFooter>
  <ignoredErrors>
    <ignoredError sqref="D1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C8D3336-838E-487E-81CB-F28879E8CD23}">
          <x14:formula1>
            <xm:f>#REF!</xm:f>
          </x14:formula1>
          <xm:sqref>M22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A004F-661B-4F75-A6E9-FC5224095AAB}">
  <sheetPr>
    <tabColor rgb="FFFF0000"/>
  </sheetPr>
  <dimension ref="A2:D14"/>
  <sheetViews>
    <sheetView workbookViewId="0">
      <selection activeCell="D14" sqref="D14"/>
    </sheetView>
  </sheetViews>
  <sheetFormatPr baseColWidth="10" defaultRowHeight="12.75"/>
  <sheetData>
    <row r="2" spans="1:4">
      <c r="A2" s="5">
        <f>YEAR(Outil!$C$7)</f>
        <v>2024</v>
      </c>
      <c r="B2" s="6">
        <f>DATE($A$2,1,1)</f>
        <v>45292</v>
      </c>
      <c r="C2" s="6">
        <f>EOMONTH(B2,0)</f>
        <v>45322</v>
      </c>
      <c r="D2" s="5">
        <f>C2-B2+1</f>
        <v>31</v>
      </c>
    </row>
    <row r="3" spans="1:4">
      <c r="A3" s="5"/>
      <c r="B3" s="6">
        <f>DATE($A$2,2,1)</f>
        <v>45323</v>
      </c>
      <c r="C3" s="6">
        <f t="shared" ref="C3:C13" si="0">EOMONTH(B3,0)</f>
        <v>45351</v>
      </c>
      <c r="D3" s="5">
        <f t="shared" ref="D3:D13" si="1">C3-B3+1</f>
        <v>29</v>
      </c>
    </row>
    <row r="4" spans="1:4">
      <c r="A4" s="5"/>
      <c r="B4" s="6">
        <f>DATE($A$2,3,1)</f>
        <v>45352</v>
      </c>
      <c r="C4" s="6">
        <f t="shared" si="0"/>
        <v>45382</v>
      </c>
      <c r="D4" s="5">
        <f t="shared" si="1"/>
        <v>31</v>
      </c>
    </row>
    <row r="5" spans="1:4">
      <c r="A5" s="5"/>
      <c r="B5" s="6">
        <f>DATE($A$2,4,1)</f>
        <v>45383</v>
      </c>
      <c r="C5" s="6">
        <f t="shared" si="0"/>
        <v>45412</v>
      </c>
      <c r="D5" s="5">
        <f t="shared" si="1"/>
        <v>30</v>
      </c>
    </row>
    <row r="6" spans="1:4">
      <c r="A6" s="5"/>
      <c r="B6" s="6">
        <f>DATE($A$2,5,1)</f>
        <v>45413</v>
      </c>
      <c r="C6" s="6">
        <f t="shared" si="0"/>
        <v>45443</v>
      </c>
      <c r="D6" s="5">
        <f t="shared" si="1"/>
        <v>31</v>
      </c>
    </row>
    <row r="7" spans="1:4">
      <c r="A7" s="5"/>
      <c r="B7" s="6">
        <f>DATE($A$2,6,1)</f>
        <v>45444</v>
      </c>
      <c r="C7" s="6">
        <f t="shared" si="0"/>
        <v>45473</v>
      </c>
      <c r="D7" s="5">
        <f t="shared" si="1"/>
        <v>30</v>
      </c>
    </row>
    <row r="8" spans="1:4">
      <c r="A8" s="5"/>
      <c r="B8" s="6">
        <f>DATE($A$2,7,1)</f>
        <v>45474</v>
      </c>
      <c r="C8" s="6">
        <f t="shared" si="0"/>
        <v>45504</v>
      </c>
      <c r="D8" s="5">
        <f t="shared" si="1"/>
        <v>31</v>
      </c>
    </row>
    <row r="9" spans="1:4">
      <c r="A9" s="5"/>
      <c r="B9" s="6">
        <f>DATE($A$2,8,1)</f>
        <v>45505</v>
      </c>
      <c r="C9" s="6">
        <f t="shared" si="0"/>
        <v>45535</v>
      </c>
      <c r="D9" s="5">
        <f t="shared" si="1"/>
        <v>31</v>
      </c>
    </row>
    <row r="10" spans="1:4">
      <c r="A10" s="5"/>
      <c r="B10" s="6">
        <f>DATE($A$2,9,1)</f>
        <v>45536</v>
      </c>
      <c r="C10" s="6">
        <f t="shared" si="0"/>
        <v>45565</v>
      </c>
      <c r="D10" s="5">
        <f t="shared" si="1"/>
        <v>30</v>
      </c>
    </row>
    <row r="11" spans="1:4">
      <c r="A11" s="5"/>
      <c r="B11" s="6">
        <f>DATE($A$2,10,1)</f>
        <v>45566</v>
      </c>
      <c r="C11" s="6">
        <f t="shared" si="0"/>
        <v>45596</v>
      </c>
      <c r="D11" s="5">
        <f t="shared" si="1"/>
        <v>31</v>
      </c>
    </row>
    <row r="12" spans="1:4">
      <c r="A12" s="5"/>
      <c r="B12" s="6">
        <f>DATE($A$2,11,1)</f>
        <v>45597</v>
      </c>
      <c r="C12" s="6">
        <f t="shared" si="0"/>
        <v>45626</v>
      </c>
      <c r="D12" s="5">
        <f t="shared" si="1"/>
        <v>30</v>
      </c>
    </row>
    <row r="13" spans="1:4">
      <c r="A13" s="5"/>
      <c r="B13" s="6">
        <f>DATE($A$2,12,1)</f>
        <v>45627</v>
      </c>
      <c r="C13" s="6">
        <f t="shared" si="0"/>
        <v>45657</v>
      </c>
      <c r="D13" s="5">
        <f t="shared" si="1"/>
        <v>31</v>
      </c>
    </row>
    <row r="14" spans="1:4">
      <c r="A14" s="5"/>
      <c r="B14" s="5"/>
      <c r="C14" s="5"/>
      <c r="D14" s="5">
        <f>SUM(D2:D13)</f>
        <v>366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2A20-A9F0-473C-ACFE-AF14A842C9AA}">
  <sheetPr>
    <tabColor rgb="FFFF0000"/>
  </sheetPr>
  <dimension ref="A1:Z19"/>
  <sheetViews>
    <sheetView showGridLines="0" workbookViewId="0">
      <selection activeCell="E33" sqref="E33"/>
    </sheetView>
  </sheetViews>
  <sheetFormatPr baseColWidth="10" defaultRowHeight="12.75"/>
  <cols>
    <col min="1" max="1" width="13.5703125" customWidth="1"/>
    <col min="5" max="5" width="3.42578125" customWidth="1"/>
    <col min="7" max="7" width="11.42578125" customWidth="1"/>
    <col min="9" max="9" width="3.42578125" customWidth="1"/>
    <col min="13" max="13" width="3.42578125" customWidth="1"/>
    <col min="17" max="17" width="3.42578125" customWidth="1"/>
    <col min="21" max="21" width="3.42578125" customWidth="1"/>
    <col min="25" max="25" width="6" customWidth="1"/>
  </cols>
  <sheetData>
    <row r="1" spans="1:26" ht="28.5" customHeight="1">
      <c r="C1" s="57"/>
      <c r="D1" s="57"/>
      <c r="E1" s="57"/>
      <c r="F1" s="71" t="s">
        <v>32</v>
      </c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57"/>
      <c r="V1" s="57"/>
      <c r="W1" s="57"/>
      <c r="X1" s="57"/>
    </row>
    <row r="2" spans="1:26" ht="13.5" thickBot="1"/>
    <row r="3" spans="1:26" ht="15">
      <c r="B3" s="72">
        <f>Outil!$C$6</f>
        <v>1</v>
      </c>
      <c r="C3" s="73"/>
      <c r="D3" s="74"/>
      <c r="F3" s="72">
        <f>Outil!$D$6</f>
        <v>0</v>
      </c>
      <c r="G3" s="73"/>
      <c r="H3" s="74"/>
      <c r="J3" s="72">
        <f>Outil!$E$6</f>
        <v>0</v>
      </c>
      <c r="K3" s="73"/>
      <c r="L3" s="74"/>
      <c r="N3" s="72">
        <f>Outil!$F$6</f>
        <v>0</v>
      </c>
      <c r="O3" s="73"/>
      <c r="P3" s="74"/>
      <c r="R3" s="72">
        <f>Outil!$G$6</f>
        <v>0</v>
      </c>
      <c r="S3" s="73"/>
      <c r="T3" s="74"/>
      <c r="V3" s="72">
        <f>Outil!$H$6</f>
        <v>0</v>
      </c>
      <c r="W3" s="73"/>
      <c r="X3" s="74"/>
    </row>
    <row r="4" spans="1:26" ht="13.5" thickBot="1">
      <c r="B4" s="49">
        <f>Outil!$C$7</f>
        <v>45292</v>
      </c>
      <c r="C4" s="38" t="s">
        <v>5</v>
      </c>
      <c r="D4" s="48">
        <f>Outil!$C$8</f>
        <v>45657</v>
      </c>
      <c r="F4" s="49">
        <f>Outil!$D$7</f>
        <v>0</v>
      </c>
      <c r="G4" s="38" t="s">
        <v>5</v>
      </c>
      <c r="H4" s="48">
        <f>Outil!$D$8</f>
        <v>0</v>
      </c>
      <c r="J4" s="49">
        <f>Outil!$E$7</f>
        <v>0</v>
      </c>
      <c r="K4" s="38" t="s">
        <v>5</v>
      </c>
      <c r="L4" s="48">
        <f>Outil!$E$8</f>
        <v>0</v>
      </c>
      <c r="N4" s="49">
        <f>Outil!$F$7</f>
        <v>0</v>
      </c>
      <c r="O4" s="38" t="s">
        <v>5</v>
      </c>
      <c r="P4" s="48">
        <f>Outil!$F$8</f>
        <v>0</v>
      </c>
      <c r="R4" s="49">
        <f>Outil!$G$7</f>
        <v>0</v>
      </c>
      <c r="S4" s="38" t="s">
        <v>5</v>
      </c>
      <c r="T4" s="48">
        <f>Outil!$G$8</f>
        <v>0</v>
      </c>
      <c r="V4" s="49">
        <f>Outil!$H$7</f>
        <v>0</v>
      </c>
      <c r="W4" s="38" t="s">
        <v>5</v>
      </c>
      <c r="X4" s="48">
        <f>Outil!$H$8</f>
        <v>0</v>
      </c>
    </row>
    <row r="5" spans="1:26" ht="51.75" thickBot="1">
      <c r="B5" s="26" t="str">
        <f>"Jours calendaires
en "&amp;YEAR(Outil!$C$7)</f>
        <v>Jours calendaires
en 2024</v>
      </c>
      <c r="C5" s="27" t="str">
        <f>"Absences à déduire en "&amp;(YEAR(Outil!$C$7))</f>
        <v>Absences à déduire en 2024</v>
      </c>
      <c r="D5" s="28" t="str">
        <f>"Nbre de jours de présence en " &amp;(YEAR(Outil!$C$7))</f>
        <v>Nbre de jours de présence en 2024</v>
      </c>
      <c r="F5" s="26" t="str">
        <f>"Jours calendaires
en "&amp;YEAR(Outil!$C$7)</f>
        <v>Jours calendaires
en 2024</v>
      </c>
      <c r="G5" s="27" t="str">
        <f>"Absences à déduire en "&amp;(YEAR(Outil!$C$7))</f>
        <v>Absences à déduire en 2024</v>
      </c>
      <c r="H5" s="28" t="str">
        <f>"Nbre de jours de présence en " &amp;(YEAR(Outil!$C$7))</f>
        <v>Nbre de jours de présence en 2024</v>
      </c>
      <c r="J5" s="26" t="str">
        <f>"Jours calendaires
en "&amp;YEAR(Outil!$C$7)</f>
        <v>Jours calendaires
en 2024</v>
      </c>
      <c r="K5" s="27" t="str">
        <f>"Absences à déduire en "&amp;(YEAR(Outil!$C$7))</f>
        <v>Absences à déduire en 2024</v>
      </c>
      <c r="L5" s="28" t="str">
        <f>"Nbre de jours de présence en " &amp;(YEAR(Outil!$C$7))</f>
        <v>Nbre de jours de présence en 2024</v>
      </c>
      <c r="N5" s="26" t="str">
        <f>"Jours calendaires
en "&amp;YEAR(Outil!$C$7)</f>
        <v>Jours calendaires
en 2024</v>
      </c>
      <c r="O5" s="27" t="str">
        <f>"Absences à déduire en "&amp;(YEAR(Outil!$C$7))</f>
        <v>Absences à déduire en 2024</v>
      </c>
      <c r="P5" s="28" t="str">
        <f>"Nbre de jours de présence en " &amp;(YEAR(Outil!$C$7))</f>
        <v>Nbre de jours de présence en 2024</v>
      </c>
      <c r="R5" s="26" t="str">
        <f>"Jours calendaires
en "&amp;YEAR(Outil!$C$7)</f>
        <v>Jours calendaires
en 2024</v>
      </c>
      <c r="S5" s="27" t="str">
        <f>"Absences à déduire en "&amp;(YEAR(Outil!$C$7))</f>
        <v>Absences à déduire en 2024</v>
      </c>
      <c r="T5" s="28" t="str">
        <f>"Nbre de jours de présence en " &amp;(YEAR(Outil!$C$7))</f>
        <v>Nbre de jours de présence en 2024</v>
      </c>
      <c r="V5" s="26" t="str">
        <f>"Jours calendaires
en "&amp;YEAR(Outil!$C$7)</f>
        <v>Jours calendaires
en 2024</v>
      </c>
      <c r="W5" s="27" t="str">
        <f>"Absences à déduire en "&amp;(YEAR(Outil!$C$7))</f>
        <v>Absences à déduire en 2024</v>
      </c>
      <c r="X5" s="28" t="str">
        <f>"Nbre de jours de présence en " &amp;(YEAR(Outil!$C$7))</f>
        <v>Nbre de jours de présence en 2024</v>
      </c>
      <c r="Z5" s="52" t="s">
        <v>35</v>
      </c>
    </row>
    <row r="6" spans="1:26" ht="25.5" customHeight="1" thickBot="1">
      <c r="B6" s="50">
        <f>IF($B$3=0,"0",($D$4-$B$4+1))</f>
        <v>366</v>
      </c>
      <c r="C6" s="39" cm="1">
        <f t="array" ref="C6">IF(B3=0,"0",SUMPRODUCT((MONTH('2.Filtre collab maquette'!$K$4:$L$300)&gt;=MONTH(Outil!C7))*(MONTH('2.Filtre collab maquette'!$K$4:$L$300)&lt;=MONTH(Outil!C8)),('2.Filtre collab maquette'!$Q$4:$R$300)))</f>
        <v>402</v>
      </c>
      <c r="D6" s="25">
        <f>B6-C6</f>
        <v>-36</v>
      </c>
      <c r="F6" s="51" t="str">
        <f>IF($F$3=0,"0",($H$4-$F$4+1))</f>
        <v>0</v>
      </c>
      <c r="G6" s="39" t="str" cm="1">
        <f t="array" ref="G6">IF(F3=0,"0",SUMPRODUCT((MONTH('2.Filtre collab maquette'!$K$4:$L$300)&gt;=MONTH(Outil!D7))*(MONTH('2.Filtre collab maquette'!$K$4:$L$300)&lt;=MONTH(Outil!D8)),('2.Filtre collab maquette'!$Q$4:$R$300)))</f>
        <v>0</v>
      </c>
      <c r="H6" s="25">
        <f>F6-G6</f>
        <v>0</v>
      </c>
      <c r="J6" s="51" t="str">
        <f>IF($J$3=0,"0",($L$4-$J$4+1))</f>
        <v>0</v>
      </c>
      <c r="K6" s="39" t="str" cm="1">
        <f t="array" ref="K6">IF(F3=0,"0",SUMPRODUCT((MONTH('2.Filtre collab maquette'!$K$4:$L$300)&gt;=MONTH(Outil!E7))*(MONTH('2.Filtre collab maquette'!$K$4:$L$300)&lt;=MONTH(Outil!E8)),('2.Filtre collab maquette'!$Q$4:$R$300)))</f>
        <v>0</v>
      </c>
      <c r="L6" s="25">
        <f>J6-K6</f>
        <v>0</v>
      </c>
      <c r="N6" s="51" t="str">
        <f>IF($N$3=0,"0",($P$4-$N$4+1))</f>
        <v>0</v>
      </c>
      <c r="O6" s="39" t="str" cm="1">
        <f t="array" ref="O6">IF(F3=0,"0",SUMPRODUCT((MONTH('2.Filtre collab maquette'!$K$4:$L$300)&gt;=MONTH(Outil!F7))*(MONTH('2.Filtre collab maquette'!$K$4:$L$300)&lt;=MONTH(Outil!F8)),('2.Filtre collab maquette'!$Q$4:$R$300)))</f>
        <v>0</v>
      </c>
      <c r="P6" s="25">
        <f>N6-O6</f>
        <v>0</v>
      </c>
      <c r="R6" s="51" t="str">
        <f>IF($R$3=0,"0",($T$4-$R$4+1))</f>
        <v>0</v>
      </c>
      <c r="S6" s="39" t="str" cm="1">
        <f t="array" ref="S6">IF(F3=0,"0",SUMPRODUCT((MONTH('2.Filtre collab maquette'!$K$4:$L$300)&gt;=MONTH(Outil!G7))*(MONTH('2.Filtre collab maquette'!$K$4:$L$300)&lt;=MONTH(Outil!G8)),('2.Filtre collab maquette'!$Q$4:$R$300)))</f>
        <v>0</v>
      </c>
      <c r="T6" s="25">
        <f>R6-S6</f>
        <v>0</v>
      </c>
      <c r="V6" s="51" t="str">
        <f>IF($V$3=0,"0",($X$4-$V$4+1))</f>
        <v>0</v>
      </c>
      <c r="W6" s="39" t="str" cm="1">
        <f t="array" ref="W6">IF(F3=0,"0",SUMPRODUCT((MONTH('2.Filtre collab maquette'!$K$4:$L$300)&gt;=MONTH(Outil!H7))*(MONTH('2.Filtre collab maquette'!$K$4:$L$300)&lt;=MONTH(Outil!H8)),('2.Filtre collab maquette'!$Q$4:$R$300)))</f>
        <v>0</v>
      </c>
      <c r="X6" s="25">
        <f>V6-W6</f>
        <v>0</v>
      </c>
      <c r="Z6" s="53">
        <f>C6+G6+K6+O6+S6+W6</f>
        <v>402</v>
      </c>
    </row>
    <row r="7" spans="1:26" ht="32.25" customHeight="1" thickBot="1">
      <c r="B7" s="46"/>
      <c r="C7" s="47"/>
      <c r="D7" s="44"/>
      <c r="E7" s="31"/>
      <c r="F7" s="45"/>
    </row>
    <row r="8" spans="1:26" ht="13.5" thickBot="1">
      <c r="A8" s="2" t="s">
        <v>34</v>
      </c>
      <c r="B8" s="46"/>
      <c r="C8" s="58">
        <f>'Jours calendaires'!$D$14</f>
        <v>366</v>
      </c>
      <c r="D8" s="44"/>
      <c r="E8" s="31"/>
      <c r="F8" s="45"/>
    </row>
    <row r="9" spans="1:26" ht="13.5" thickBot="1">
      <c r="B9" s="46"/>
      <c r="C9" s="47"/>
      <c r="D9" s="44"/>
      <c r="E9" s="31"/>
      <c r="F9" s="45"/>
    </row>
    <row r="10" spans="1:26" ht="16.5" thickBot="1">
      <c r="A10" s="68" t="s">
        <v>11</v>
      </c>
      <c r="B10" s="69"/>
      <c r="C10" s="69"/>
      <c r="D10" s="69"/>
      <c r="E10" s="69"/>
      <c r="F10" s="69"/>
      <c r="G10" s="70"/>
    </row>
    <row r="11" spans="1:26" ht="32.25" thickBot="1">
      <c r="A11" s="55" t="s">
        <v>33</v>
      </c>
      <c r="B11" s="55" t="s">
        <v>30</v>
      </c>
      <c r="C11" s="55" t="s">
        <v>7</v>
      </c>
      <c r="D11" s="55" t="s">
        <v>9</v>
      </c>
      <c r="E11" s="31"/>
      <c r="F11" s="54" t="s">
        <v>10</v>
      </c>
    </row>
    <row r="12" spans="1:26" ht="15.75" thickBot="1">
      <c r="A12" s="56">
        <f>Outil!$C$10</f>
        <v>1000</v>
      </c>
      <c r="B12" s="34">
        <f>Outil!$C$11</f>
        <v>1</v>
      </c>
      <c r="C12" s="35">
        <f>Outil!$C$7</f>
        <v>45292</v>
      </c>
      <c r="D12" s="35">
        <f>Outil!$C$8</f>
        <v>45657</v>
      </c>
      <c r="F12" s="34">
        <f>Outil!$C$6</f>
        <v>1</v>
      </c>
      <c r="G12" s="36">
        <f>IF($Z$6&lt;=30,($A12*B12*F12*(B6/$C$8)),A12*B12*F12*(D6/B6))</f>
        <v>-98.360655737704917</v>
      </c>
      <c r="H12" s="36">
        <f>IF(F12=0,"0,00 €",G12)</f>
        <v>-98.360655737704917</v>
      </c>
    </row>
    <row r="13" spans="1:26" ht="15.75" thickBot="1">
      <c r="A13" s="56">
        <f>Outil!$D$10</f>
        <v>0</v>
      </c>
      <c r="B13" s="34">
        <f>Outil!$D$11</f>
        <v>0</v>
      </c>
      <c r="C13" s="37">
        <f>Outil!$D$7</f>
        <v>0</v>
      </c>
      <c r="D13" s="37">
        <f>Outil!$D$8</f>
        <v>0</v>
      </c>
      <c r="F13" s="34">
        <f>Outil!$D$6</f>
        <v>0</v>
      </c>
      <c r="G13" s="36" t="e">
        <f>IF($Z$6&lt;=30,($A13*B13*F13*(F6/$C$8)),A13*B13*F13*(H6/F6))</f>
        <v>#DIV/0!</v>
      </c>
      <c r="H13" s="36" t="str">
        <f>IF(F13=0,"0,00 €",G13)</f>
        <v>0,00 €</v>
      </c>
    </row>
    <row r="14" spans="1:26" ht="15.75" thickBot="1">
      <c r="A14" s="56">
        <f>Outil!$E$10</f>
        <v>0</v>
      </c>
      <c r="B14" s="34">
        <f>Outil!$E$11</f>
        <v>0</v>
      </c>
      <c r="C14" s="35">
        <f>Outil!$E$7</f>
        <v>0</v>
      </c>
      <c r="D14" s="35">
        <f>Outil!$E$8</f>
        <v>0</v>
      </c>
      <c r="F14" s="34">
        <f>Outil!$E$6</f>
        <v>0</v>
      </c>
      <c r="G14" s="36" t="e">
        <f>IF($Z$6&lt;=30,($A14*B14*F14*(J6/$C$8)),A14*B14*F14*(L6/J6))</f>
        <v>#DIV/0!</v>
      </c>
      <c r="H14" s="36" t="str">
        <f t="shared" ref="H14:H17" si="0">IF(F14=0,"0,00 €",G14)</f>
        <v>0,00 €</v>
      </c>
    </row>
    <row r="15" spans="1:26" ht="15.75" thickBot="1">
      <c r="A15" s="56">
        <f>Outil!$F$10</f>
        <v>0</v>
      </c>
      <c r="B15" s="34">
        <f>Outil!$F$11</f>
        <v>0</v>
      </c>
      <c r="C15" s="35">
        <f>Outil!$F$7</f>
        <v>0</v>
      </c>
      <c r="D15" s="35">
        <f>Outil!$F$8</f>
        <v>0</v>
      </c>
      <c r="F15" s="34">
        <f>Outil!$F$6</f>
        <v>0</v>
      </c>
      <c r="G15" s="36" t="e">
        <f>IF($Z$6&lt;=30,($A15*B15*F15*(N6/$C$8)),A15*B15*F15*(P6/N6))</f>
        <v>#DIV/0!</v>
      </c>
      <c r="H15" s="36" t="str">
        <f t="shared" si="0"/>
        <v>0,00 €</v>
      </c>
    </row>
    <row r="16" spans="1:26" ht="15.75" thickBot="1">
      <c r="A16" s="56">
        <f>Outil!$G$10</f>
        <v>0</v>
      </c>
      <c r="B16" s="34">
        <f>Outil!$G$11</f>
        <v>0</v>
      </c>
      <c r="C16" s="35">
        <f>Outil!$G$7</f>
        <v>0</v>
      </c>
      <c r="D16" s="35">
        <f>Outil!$G$8</f>
        <v>0</v>
      </c>
      <c r="F16" s="34">
        <f>Outil!$G$6</f>
        <v>0</v>
      </c>
      <c r="G16" s="36" t="e">
        <f>IF($Z$6&lt;=30,($A16*B16*F16*(R6/$C$8)),A16*B16*F16*(T6/R6))</f>
        <v>#DIV/0!</v>
      </c>
      <c r="H16" s="36" t="str">
        <f t="shared" si="0"/>
        <v>0,00 €</v>
      </c>
    </row>
    <row r="17" spans="1:8" ht="15.75" thickBot="1">
      <c r="A17" s="56">
        <f>Outil!$H$10</f>
        <v>0</v>
      </c>
      <c r="B17" s="34">
        <f>Outil!$H$11</f>
        <v>0</v>
      </c>
      <c r="C17" s="35">
        <f>Outil!$H$7</f>
        <v>0</v>
      </c>
      <c r="D17" s="35">
        <f>Outil!$H$8</f>
        <v>0</v>
      </c>
      <c r="F17" s="34">
        <f>Outil!$H$6</f>
        <v>0</v>
      </c>
      <c r="G17" s="36" t="e">
        <f>IF($Z$6&lt;=30,($A17*B17*F17*(V6/$C$8)),A17*B17*F17*(X6/V6))</f>
        <v>#DIV/0!</v>
      </c>
      <c r="H17" s="36" t="str">
        <f t="shared" si="0"/>
        <v>0,00 €</v>
      </c>
    </row>
    <row r="18" spans="1:8" ht="13.5" thickBot="1"/>
    <row r="19" spans="1:8" ht="15.75" thickBot="1">
      <c r="F19" s="36" t="s">
        <v>37</v>
      </c>
      <c r="H19" s="36">
        <f>SUM(H12:H17)</f>
        <v>-98.360655737704917</v>
      </c>
    </row>
  </sheetData>
  <mergeCells count="8">
    <mergeCell ref="V3:X3"/>
    <mergeCell ref="B3:D3"/>
    <mergeCell ref="F3:H3"/>
    <mergeCell ref="A10:G10"/>
    <mergeCell ref="F1:T1"/>
    <mergeCell ref="J3:L3"/>
    <mergeCell ref="N3:P3"/>
    <mergeCell ref="R3:T3"/>
  </mergeCells>
  <pageMargins left="0.7" right="0.7" top="0.75" bottom="0.75" header="0.3" footer="0.3"/>
  <ignoredErrors>
    <ignoredError sqref="C8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3678B-C78B-49EF-B908-2D544177A151}">
  <sheetPr codeName="Feuil6">
    <tabColor theme="6" tint="0.39997558519241921"/>
  </sheetPr>
  <dimension ref="A1:Q16"/>
  <sheetViews>
    <sheetView tabSelected="1" workbookViewId="0">
      <selection activeCell="E13" sqref="E13"/>
    </sheetView>
  </sheetViews>
  <sheetFormatPr baseColWidth="10" defaultRowHeight="12.75"/>
  <cols>
    <col min="2" max="2" width="16" customWidth="1"/>
    <col min="3" max="3" width="19.7109375" customWidth="1"/>
    <col min="6" max="6" width="17.7109375" customWidth="1"/>
    <col min="7" max="7" width="20.140625" customWidth="1"/>
    <col min="10" max="10" width="18.28515625" customWidth="1"/>
    <col min="14" max="14" width="21.5703125" bestFit="1" customWidth="1"/>
  </cols>
  <sheetData>
    <row r="1" spans="1:17" ht="13.5" thickBot="1">
      <c r="A1" s="15" t="s">
        <v>0</v>
      </c>
      <c r="B1" s="15">
        <f>Outil!G4</f>
        <v>123456</v>
      </c>
    </row>
    <row r="2" spans="1:17" ht="13.5" thickBot="1"/>
    <row r="3" spans="1:17" ht="26.25" thickBot="1">
      <c r="A3" s="17" t="s">
        <v>14</v>
      </c>
      <c r="B3" s="17" t="s">
        <v>15</v>
      </c>
      <c r="C3" s="17" t="s">
        <v>16</v>
      </c>
      <c r="D3" s="17" t="s">
        <v>17</v>
      </c>
      <c r="E3" s="17" t="s">
        <v>18</v>
      </c>
      <c r="F3" s="17" t="s">
        <v>19</v>
      </c>
      <c r="G3" s="17" t="s">
        <v>20</v>
      </c>
      <c r="H3" s="17" t="s">
        <v>21</v>
      </c>
      <c r="I3" s="17" t="s">
        <v>42</v>
      </c>
      <c r="J3" s="17" t="s">
        <v>44</v>
      </c>
      <c r="K3" s="17" t="s">
        <v>7</v>
      </c>
      <c r="L3" s="17" t="s">
        <v>9</v>
      </c>
      <c r="M3" s="17" t="s">
        <v>1</v>
      </c>
      <c r="N3" s="17" t="s">
        <v>22</v>
      </c>
      <c r="O3" s="17" t="s">
        <v>23</v>
      </c>
      <c r="P3" s="17" t="s">
        <v>24</v>
      </c>
      <c r="Q3" s="17" t="s">
        <v>29</v>
      </c>
    </row>
    <row r="4" spans="1:17">
      <c r="A4" s="3" cm="1">
        <f t="array" ref="A4:Q10">_xlfn._xlws.FILTER('1.Extraction'!A2:Q2507,'1.Extraction'!A2:A2507='2.Filtre collab maquette'!B1,"aucune absence")</f>
        <v>123456</v>
      </c>
      <c r="B4" t="str">
        <v>DUPONT</v>
      </c>
      <c r="C4" t="str">
        <v>LOUISE</v>
      </c>
      <c r="D4" t="str">
        <v>Femme</v>
      </c>
      <c r="E4" t="str">
        <v>CDI</v>
      </c>
      <c r="F4" t="str">
        <v>CONTRAT</v>
      </c>
      <c r="G4" t="str">
        <v>STE</v>
      </c>
      <c r="H4">
        <v>11</v>
      </c>
      <c r="I4" t="str">
        <v>Paris</v>
      </c>
      <c r="J4" t="str">
        <v>Nomades</v>
      </c>
      <c r="K4" s="9">
        <v>45222</v>
      </c>
      <c r="L4" s="9">
        <v>45322</v>
      </c>
      <c r="M4" t="str">
        <v>CPA</v>
      </c>
      <c r="N4" t="str">
        <v>CONGE PARENTAL 0%</v>
      </c>
      <c r="O4" t="str">
        <v xml:space="preserve"> </v>
      </c>
      <c r="P4" t="str">
        <v xml:space="preserve"> </v>
      </c>
      <c r="Q4">
        <v>101</v>
      </c>
    </row>
    <row r="5" spans="1:17">
      <c r="A5" s="3">
        <v>123456</v>
      </c>
      <c r="B5" t="str">
        <v>DUPONT</v>
      </c>
      <c r="C5" t="str">
        <v>LOUISE</v>
      </c>
      <c r="D5" t="str">
        <v>Femme</v>
      </c>
      <c r="E5" t="str">
        <v>CDI</v>
      </c>
      <c r="F5" t="str">
        <v>CONTRAT</v>
      </c>
      <c r="G5" t="str">
        <v>STE</v>
      </c>
      <c r="H5">
        <v>11</v>
      </c>
      <c r="I5" t="str">
        <v>Paris</v>
      </c>
      <c r="J5" t="str">
        <v>Nomades</v>
      </c>
      <c r="K5" s="9">
        <v>45323</v>
      </c>
      <c r="L5" s="9">
        <v>45534</v>
      </c>
      <c r="M5" t="str">
        <v>CPA</v>
      </c>
      <c r="N5" t="str">
        <v>CONGE PARENTAL 0%</v>
      </c>
      <c r="O5" t="str">
        <v xml:space="preserve"> </v>
      </c>
      <c r="P5" t="str">
        <v xml:space="preserve"> </v>
      </c>
      <c r="Q5">
        <v>212</v>
      </c>
    </row>
    <row r="6" spans="1:17">
      <c r="A6" s="3">
        <v>123456</v>
      </c>
      <c r="B6" t="str">
        <v>DUPONT</v>
      </c>
      <c r="C6" t="str">
        <v>LOUISE</v>
      </c>
      <c r="D6" t="str">
        <v>Femme</v>
      </c>
      <c r="E6" t="str">
        <v>CDI</v>
      </c>
      <c r="F6" t="str">
        <v>CONTRAT</v>
      </c>
      <c r="G6" t="str">
        <v>STE</v>
      </c>
      <c r="H6">
        <v>11</v>
      </c>
      <c r="I6" t="str">
        <v>Paris</v>
      </c>
      <c r="J6" t="str">
        <v>Nomades</v>
      </c>
      <c r="K6" s="9">
        <v>45535</v>
      </c>
      <c r="L6" s="9">
        <v>45535</v>
      </c>
      <c r="M6" t="str">
        <v>SAJ</v>
      </c>
      <c r="N6" t="str">
        <v>SC ATTENTE JUSTIF</v>
      </c>
      <c r="O6" t="str">
        <v xml:space="preserve"> </v>
      </c>
      <c r="P6" t="str">
        <v xml:space="preserve"> </v>
      </c>
      <c r="Q6">
        <v>1</v>
      </c>
    </row>
    <row r="7" spans="1:17">
      <c r="A7" s="3">
        <v>123456</v>
      </c>
      <c r="B7" t="str">
        <v>DUPONT</v>
      </c>
      <c r="C7" t="str">
        <v>LOUISE</v>
      </c>
      <c r="D7" t="str">
        <v>Femme</v>
      </c>
      <c r="E7" t="str">
        <v>CDI</v>
      </c>
      <c r="F7" t="str">
        <v>CONTRAT</v>
      </c>
      <c r="G7" t="str">
        <v>STE</v>
      </c>
      <c r="H7">
        <v>11</v>
      </c>
      <c r="I7" t="str">
        <v>Paris</v>
      </c>
      <c r="J7" t="str">
        <v>Nomades</v>
      </c>
      <c r="K7" s="9">
        <v>45545</v>
      </c>
      <c r="L7" s="9">
        <v>45559</v>
      </c>
      <c r="M7" t="str">
        <v>MAL</v>
      </c>
      <c r="N7" t="str">
        <v>MALADIE</v>
      </c>
      <c r="O7" t="str">
        <v xml:space="preserve"> </v>
      </c>
      <c r="P7" t="str">
        <v xml:space="preserve"> </v>
      </c>
      <c r="Q7">
        <v>15</v>
      </c>
    </row>
    <row r="8" spans="1:17">
      <c r="A8" s="3">
        <v>123456</v>
      </c>
      <c r="B8" t="str">
        <v>DUPONT</v>
      </c>
      <c r="C8" t="str">
        <v>LOUISE</v>
      </c>
      <c r="D8" t="str">
        <v>Femme</v>
      </c>
      <c r="E8" t="str">
        <v>CDI</v>
      </c>
      <c r="F8" t="str">
        <v>CONTRAT</v>
      </c>
      <c r="G8" t="str">
        <v>STE</v>
      </c>
      <c r="H8">
        <v>11</v>
      </c>
      <c r="I8" t="str">
        <v>Paris</v>
      </c>
      <c r="J8" t="str">
        <v>Nomades</v>
      </c>
      <c r="K8" s="9">
        <v>45560</v>
      </c>
      <c r="L8" s="9">
        <v>45581</v>
      </c>
      <c r="M8" t="str">
        <v>MAL</v>
      </c>
      <c r="N8" t="str">
        <v>MALADIE</v>
      </c>
      <c r="O8" t="str">
        <v xml:space="preserve"> </v>
      </c>
      <c r="P8" t="str">
        <v xml:space="preserve"> </v>
      </c>
      <c r="Q8">
        <v>22</v>
      </c>
    </row>
    <row r="9" spans="1:17">
      <c r="A9" s="3">
        <v>123456</v>
      </c>
      <c r="B9" t="str">
        <v>DUPONT</v>
      </c>
      <c r="C9" t="str">
        <v>LOUISE</v>
      </c>
      <c r="D9" t="str">
        <v>Femme</v>
      </c>
      <c r="E9" t="str">
        <v>CDI</v>
      </c>
      <c r="F9" t="str">
        <v>CONTRAT</v>
      </c>
      <c r="G9" t="str">
        <v>STE</v>
      </c>
      <c r="H9">
        <v>11</v>
      </c>
      <c r="I9" t="str">
        <v>Paris</v>
      </c>
      <c r="J9" t="str">
        <v>Nomades</v>
      </c>
      <c r="K9" s="9">
        <v>45582</v>
      </c>
      <c r="L9" s="9">
        <v>45604</v>
      </c>
      <c r="M9" t="str">
        <v>MAL</v>
      </c>
      <c r="N9" t="str">
        <v>MALADIE</v>
      </c>
      <c r="O9" t="str">
        <v xml:space="preserve"> </v>
      </c>
      <c r="P9" t="str">
        <v xml:space="preserve"> </v>
      </c>
      <c r="Q9">
        <v>23</v>
      </c>
    </row>
    <row r="10" spans="1:17">
      <c r="A10" s="3">
        <v>123456</v>
      </c>
      <c r="B10" t="str">
        <v>DUPONT</v>
      </c>
      <c r="C10" t="str">
        <v>LOUISE</v>
      </c>
      <c r="D10" t="str">
        <v>Femme</v>
      </c>
      <c r="E10" t="str">
        <v>CDI</v>
      </c>
      <c r="F10" t="str">
        <v>CONTRAT</v>
      </c>
      <c r="G10" t="str">
        <v>STE</v>
      </c>
      <c r="H10">
        <v>11</v>
      </c>
      <c r="I10" t="str">
        <v>Paris</v>
      </c>
      <c r="J10" t="str">
        <v>Nomades</v>
      </c>
      <c r="K10" s="9">
        <v>45605</v>
      </c>
      <c r="L10" s="9">
        <v>45632</v>
      </c>
      <c r="M10" t="str">
        <v>MAL</v>
      </c>
      <c r="N10" t="str">
        <v>MALADIE</v>
      </c>
      <c r="O10" t="str">
        <v xml:space="preserve"> </v>
      </c>
      <c r="P10" t="str">
        <v xml:space="preserve"> </v>
      </c>
      <c r="Q10">
        <v>28</v>
      </c>
    </row>
    <row r="11" spans="1:17">
      <c r="A11" s="3"/>
      <c r="K11" s="9"/>
      <c r="L11" s="9"/>
    </row>
    <row r="16" spans="1:17">
      <c r="L16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EFDF9-BF44-473D-BFDB-5DAE1D92C46D}">
  <sheetPr codeName="Feuil5">
    <tabColor theme="6" tint="0.39997558519241921"/>
  </sheetPr>
  <dimension ref="A1:Q9"/>
  <sheetViews>
    <sheetView zoomScale="85" zoomScaleNormal="85" workbookViewId="0">
      <pane ySplit="1" topLeftCell="A2" activePane="bottomLeft" state="frozen"/>
      <selection pane="bottomLeft" sqref="A1:Q1"/>
    </sheetView>
  </sheetViews>
  <sheetFormatPr baseColWidth="10" defaultRowHeight="12.75"/>
  <cols>
    <col min="1" max="1" width="12.5703125" style="22" bestFit="1" customWidth="1"/>
    <col min="2" max="2" width="25.7109375" style="22" bestFit="1" customWidth="1"/>
    <col min="3" max="3" width="18.85546875" style="22" bestFit="1" customWidth="1"/>
    <col min="4" max="4" width="9.85546875" style="22" bestFit="1" customWidth="1"/>
    <col min="5" max="5" width="11.28515625" style="22" bestFit="1" customWidth="1"/>
    <col min="6" max="6" width="16.5703125" style="22" bestFit="1" customWidth="1"/>
    <col min="7" max="7" width="24.140625" style="22" customWidth="1"/>
    <col min="8" max="8" width="11.5703125" style="22" bestFit="1" customWidth="1"/>
    <col min="9" max="9" width="14.42578125" style="22" bestFit="1" customWidth="1"/>
    <col min="10" max="10" width="33.42578125" style="22" customWidth="1"/>
    <col min="11" max="12" width="12" style="22" bestFit="1" customWidth="1"/>
    <col min="13" max="13" width="13.85546875" style="22" bestFit="1" customWidth="1"/>
    <col min="14" max="14" width="24.42578125" style="22" bestFit="1" customWidth="1"/>
    <col min="15" max="17" width="15.5703125" style="22" bestFit="1" customWidth="1"/>
    <col min="18" max="16384" width="11.42578125" style="5"/>
  </cols>
  <sheetData>
    <row r="1" spans="1:17" s="18" customFormat="1" ht="26.25" thickBot="1">
      <c r="A1" s="17" t="s">
        <v>14</v>
      </c>
      <c r="B1" s="17" t="s">
        <v>15</v>
      </c>
      <c r="C1" s="17" t="s">
        <v>16</v>
      </c>
      <c r="D1" s="17" t="s">
        <v>17</v>
      </c>
      <c r="E1" s="17" t="s">
        <v>18</v>
      </c>
      <c r="F1" s="17" t="s">
        <v>19</v>
      </c>
      <c r="G1" s="17" t="s">
        <v>20</v>
      </c>
      <c r="H1" s="17" t="s">
        <v>21</v>
      </c>
      <c r="I1" s="17" t="s">
        <v>42</v>
      </c>
      <c r="J1" s="17" t="s">
        <v>44</v>
      </c>
      <c r="K1" s="17" t="s">
        <v>7</v>
      </c>
      <c r="L1" s="17" t="s">
        <v>9</v>
      </c>
      <c r="M1" s="17" t="s">
        <v>1</v>
      </c>
      <c r="N1" s="17" t="s">
        <v>22</v>
      </c>
      <c r="O1" s="17" t="s">
        <v>23</v>
      </c>
      <c r="P1" s="17" t="s">
        <v>24</v>
      </c>
      <c r="Q1" s="17" t="s">
        <v>29</v>
      </c>
    </row>
    <row r="2" spans="1:17" ht="13.5" thickBot="1">
      <c r="A2" s="19">
        <v>123456</v>
      </c>
      <c r="B2" s="19" t="s">
        <v>38</v>
      </c>
      <c r="C2" s="19" t="s">
        <v>39</v>
      </c>
      <c r="D2" s="19" t="s">
        <v>25</v>
      </c>
      <c r="E2" s="19" t="s">
        <v>26</v>
      </c>
      <c r="F2" s="19" t="s">
        <v>40</v>
      </c>
      <c r="G2" s="19" t="s">
        <v>41</v>
      </c>
      <c r="H2" s="19">
        <v>11</v>
      </c>
      <c r="I2" s="19" t="s">
        <v>43</v>
      </c>
      <c r="J2" s="19" t="s">
        <v>45</v>
      </c>
      <c r="K2" s="23">
        <v>45222</v>
      </c>
      <c r="L2" s="23">
        <v>45322</v>
      </c>
      <c r="M2" s="19" t="s">
        <v>3</v>
      </c>
      <c r="N2" s="19" t="s">
        <v>13</v>
      </c>
      <c r="O2" s="19" t="s">
        <v>27</v>
      </c>
      <c r="P2" s="19" t="s">
        <v>27</v>
      </c>
      <c r="Q2" s="19">
        <f>L2-K2+1</f>
        <v>101</v>
      </c>
    </row>
    <row r="3" spans="1:17" ht="13.5" thickBot="1">
      <c r="A3" s="19">
        <v>123456</v>
      </c>
      <c r="B3" s="19" t="s">
        <v>38</v>
      </c>
      <c r="C3" s="19" t="s">
        <v>39</v>
      </c>
      <c r="D3" s="19" t="s">
        <v>25</v>
      </c>
      <c r="E3" s="19" t="s">
        <v>26</v>
      </c>
      <c r="F3" s="19" t="s">
        <v>40</v>
      </c>
      <c r="G3" s="19" t="s">
        <v>41</v>
      </c>
      <c r="H3" s="19">
        <v>11</v>
      </c>
      <c r="I3" s="19" t="s">
        <v>43</v>
      </c>
      <c r="J3" s="19" t="s">
        <v>45</v>
      </c>
      <c r="K3" s="23">
        <v>45323</v>
      </c>
      <c r="L3" s="23">
        <v>45534</v>
      </c>
      <c r="M3" s="19" t="s">
        <v>3</v>
      </c>
      <c r="N3" s="19" t="s">
        <v>13</v>
      </c>
      <c r="O3" s="19" t="s">
        <v>27</v>
      </c>
      <c r="P3" s="19" t="s">
        <v>27</v>
      </c>
      <c r="Q3" s="19">
        <f>L3-K3+1</f>
        <v>212</v>
      </c>
    </row>
    <row r="4" spans="1:17" ht="13.5" thickBot="1">
      <c r="A4" s="19">
        <v>123456</v>
      </c>
      <c r="B4" s="19" t="s">
        <v>38</v>
      </c>
      <c r="C4" s="19" t="s">
        <v>39</v>
      </c>
      <c r="D4" s="19" t="s">
        <v>25</v>
      </c>
      <c r="E4" s="19" t="s">
        <v>26</v>
      </c>
      <c r="F4" s="19" t="s">
        <v>40</v>
      </c>
      <c r="G4" s="19" t="s">
        <v>41</v>
      </c>
      <c r="H4" s="19">
        <v>11</v>
      </c>
      <c r="I4" s="19" t="s">
        <v>43</v>
      </c>
      <c r="J4" s="19" t="s">
        <v>45</v>
      </c>
      <c r="K4" s="23">
        <v>45535</v>
      </c>
      <c r="L4" s="23">
        <v>45535</v>
      </c>
      <c r="M4" s="19" t="s">
        <v>4</v>
      </c>
      <c r="N4" s="19" t="s">
        <v>28</v>
      </c>
      <c r="O4" s="19" t="s">
        <v>27</v>
      </c>
      <c r="P4" s="19" t="s">
        <v>27</v>
      </c>
      <c r="Q4" s="19">
        <f>L4-K4+1</f>
        <v>1</v>
      </c>
    </row>
    <row r="5" spans="1:17" ht="13.5" thickBot="1">
      <c r="A5" s="19">
        <v>123456</v>
      </c>
      <c r="B5" s="19" t="s">
        <v>38</v>
      </c>
      <c r="C5" s="19" t="s">
        <v>39</v>
      </c>
      <c r="D5" s="20" t="s">
        <v>25</v>
      </c>
      <c r="E5" s="20" t="s">
        <v>26</v>
      </c>
      <c r="F5" s="19" t="s">
        <v>40</v>
      </c>
      <c r="G5" s="19" t="s">
        <v>41</v>
      </c>
      <c r="H5" s="19">
        <v>11</v>
      </c>
      <c r="I5" s="19" t="s">
        <v>43</v>
      </c>
      <c r="J5" s="19" t="s">
        <v>45</v>
      </c>
      <c r="K5" s="21">
        <v>45545</v>
      </c>
      <c r="L5" s="21">
        <v>45559</v>
      </c>
      <c r="M5" s="20" t="s">
        <v>2</v>
      </c>
      <c r="N5" s="20" t="s">
        <v>12</v>
      </c>
      <c r="O5" s="20" t="s">
        <v>27</v>
      </c>
      <c r="P5" s="20" t="s">
        <v>27</v>
      </c>
      <c r="Q5" s="19">
        <f>L5-K5+1</f>
        <v>15</v>
      </c>
    </row>
    <row r="6" spans="1:17" ht="13.5" thickBot="1">
      <c r="A6" s="19">
        <v>123456</v>
      </c>
      <c r="B6" s="19" t="s">
        <v>38</v>
      </c>
      <c r="C6" s="19" t="s">
        <v>39</v>
      </c>
      <c r="D6" s="20" t="s">
        <v>25</v>
      </c>
      <c r="E6" s="20" t="s">
        <v>26</v>
      </c>
      <c r="F6" s="19" t="s">
        <v>40</v>
      </c>
      <c r="G6" s="19" t="s">
        <v>41</v>
      </c>
      <c r="H6" s="19">
        <v>11</v>
      </c>
      <c r="I6" s="19" t="s">
        <v>43</v>
      </c>
      <c r="J6" s="19" t="s">
        <v>45</v>
      </c>
      <c r="K6" s="21">
        <v>45560</v>
      </c>
      <c r="L6" s="21">
        <v>45581</v>
      </c>
      <c r="M6" s="20" t="s">
        <v>2</v>
      </c>
      <c r="N6" s="20" t="s">
        <v>12</v>
      </c>
      <c r="O6" s="20" t="s">
        <v>27</v>
      </c>
      <c r="P6" s="20" t="s">
        <v>27</v>
      </c>
      <c r="Q6" s="19">
        <f>L6-K6+1</f>
        <v>22</v>
      </c>
    </row>
    <row r="7" spans="1:17" ht="13.5" thickBot="1">
      <c r="A7" s="19">
        <v>123456</v>
      </c>
      <c r="B7" s="19" t="s">
        <v>38</v>
      </c>
      <c r="C7" s="19" t="s">
        <v>39</v>
      </c>
      <c r="D7" s="19" t="s">
        <v>25</v>
      </c>
      <c r="E7" s="19" t="s">
        <v>26</v>
      </c>
      <c r="F7" s="19" t="s">
        <v>40</v>
      </c>
      <c r="G7" s="19" t="s">
        <v>41</v>
      </c>
      <c r="H7" s="19">
        <v>11</v>
      </c>
      <c r="I7" s="19" t="s">
        <v>43</v>
      </c>
      <c r="J7" s="19" t="s">
        <v>45</v>
      </c>
      <c r="K7" s="23">
        <v>45582</v>
      </c>
      <c r="L7" s="23">
        <v>45604</v>
      </c>
      <c r="M7" s="19" t="s">
        <v>2</v>
      </c>
      <c r="N7" s="19" t="s">
        <v>12</v>
      </c>
      <c r="O7" s="19" t="s">
        <v>27</v>
      </c>
      <c r="P7" s="19" t="s">
        <v>27</v>
      </c>
      <c r="Q7" s="19">
        <f>L7-K7+1</f>
        <v>23</v>
      </c>
    </row>
    <row r="8" spans="1:17" ht="13.5" thickBot="1">
      <c r="A8" s="19">
        <v>123456</v>
      </c>
      <c r="B8" s="19" t="s">
        <v>38</v>
      </c>
      <c r="C8" s="19" t="s">
        <v>39</v>
      </c>
      <c r="D8" s="20" t="s">
        <v>25</v>
      </c>
      <c r="E8" s="20" t="s">
        <v>26</v>
      </c>
      <c r="F8" s="19" t="s">
        <v>40</v>
      </c>
      <c r="G8" s="19" t="s">
        <v>41</v>
      </c>
      <c r="H8" s="19">
        <v>11</v>
      </c>
      <c r="I8" s="19" t="s">
        <v>43</v>
      </c>
      <c r="J8" s="19" t="s">
        <v>45</v>
      </c>
      <c r="K8" s="21">
        <v>45605</v>
      </c>
      <c r="L8" s="21">
        <v>45632</v>
      </c>
      <c r="M8" s="20" t="s">
        <v>2</v>
      </c>
      <c r="N8" s="20" t="s">
        <v>12</v>
      </c>
      <c r="O8" s="20" t="s">
        <v>27</v>
      </c>
      <c r="P8" s="20" t="s">
        <v>27</v>
      </c>
      <c r="Q8" s="19">
        <f>L8-K8+1</f>
        <v>28</v>
      </c>
    </row>
    <row r="9" spans="1:17" ht="13.5" thickBot="1">
      <c r="A9" s="19"/>
      <c r="B9" s="19"/>
      <c r="C9" s="19"/>
      <c r="D9" s="19"/>
      <c r="E9" s="19"/>
      <c r="F9" s="19"/>
      <c r="G9" s="19"/>
      <c r="H9" s="19"/>
      <c r="I9" s="19"/>
      <c r="J9" s="19"/>
      <c r="K9" s="23"/>
      <c r="L9" s="23"/>
      <c r="M9" s="19"/>
      <c r="N9" s="19"/>
      <c r="O9" s="19"/>
      <c r="P9" s="19"/>
      <c r="Q9" s="19"/>
    </row>
  </sheetData>
  <autoFilter ref="A1:Q9" xr:uid="{FCAEFDF9-BF44-473D-BFDB-5DAE1D92C46D}">
    <sortState xmlns:xlrd2="http://schemas.microsoft.com/office/spreadsheetml/2017/richdata2" ref="A2:Q9">
      <sortCondition ref="B1:B9"/>
    </sortState>
  </autoFilter>
  <dataConsolidate function="count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Outil</vt:lpstr>
      <vt:lpstr>Jours calendaires</vt:lpstr>
      <vt:lpstr>Calcul OUTIL</vt:lpstr>
      <vt:lpstr>2.Filtre collab maquette</vt:lpstr>
      <vt:lpstr>1.Extraction</vt:lpstr>
      <vt:lpstr>Outil!Print_Area</vt:lpstr>
      <vt:lpstr>RRHF</vt:lpstr>
      <vt:lpstr>UID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ANGOUANDE</dc:creator>
  <cp:lastModifiedBy>Myriame DOUICHER</cp:lastModifiedBy>
  <cp:lastPrinted>2019-03-18T08:10:54Z</cp:lastPrinted>
  <dcterms:created xsi:type="dcterms:W3CDTF">1996-10-14T23:33:28Z</dcterms:created>
  <dcterms:modified xsi:type="dcterms:W3CDTF">2025-01-06T17:49:52Z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2021-08-17T10:44:30Z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b6dce907-9edf-4e58-9f30-5cd5ffed067a</vt:lpwstr>
  </property>
  <property fmtid="{D5CDD505-2E9C-101B-9397-08002B2CF9AE}" pid="8" name="MSIP_Label_812e1ed0-4700-41e0-aec3-61ed249f3333_ContentBits">
    <vt:lpwstr>2</vt:lpwstr>
  </property>
</Properties>
</file>