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pivotTables/pivotTable1.xml" ContentType="application/vnd.openxmlformats-officedocument.spreadsheetml.pivotTable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-15" yWindow="525" windowWidth="21660" windowHeight="4365" activeTab="4"/>
  </bookViews>
  <sheets>
    <sheet name="VARIABLES" sheetId="3" r:id="rId1"/>
    <sheet name="SAISIE FACTURES" sheetId="1" r:id="rId2"/>
    <sheet name="ANALYSES FOURNISSEURS" sheetId="2" r:id="rId3"/>
    <sheet name="ANALYSES BANQUES" sheetId="5" r:id="rId4"/>
    <sheet name="DECLARATION" sheetId="7" r:id="rId5"/>
    <sheet name="Feuil1" sheetId="6" r:id="rId6"/>
  </sheets>
  <definedNames>
    <definedName name="_xlnm._FilterDatabase" localSheetId="2" hidden="1">'ANALYSES FOURNISSEURS'!#REF!</definedName>
    <definedName name="_xlnm._FilterDatabase" localSheetId="1" hidden="1">'SAISIE FACTURES'!$A$5:$W$25</definedName>
    <definedName name="_xlnm._FilterDatabase" localSheetId="0" hidden="1">VARIABLES!$A$2:$D$24</definedName>
    <definedName name="Ac">OFFSET('SAISIE FACTURES'!$O$5,1,,COUNTA('SAISIE FACTURES'!$A:$A)-1,1)</definedName>
    <definedName name="AcTTC">OFFSET('SAISIE FACTURES'!$J$5,1,,COUNTA('SAISIE FACTURES'!$A:$A)-1,1)</definedName>
    <definedName name="Banques">OFFSET('SAISIE FACTURES'!$T$5,1,,COUNTA('SAISIE FACTURES'!$A:$A)-1,1)</definedName>
    <definedName name="DateEcheance">OFFSET('SAISIE FACTURES'!$E$5,1,,COUNTA('SAISIE FACTURES'!$A:$A)-1,1)</definedName>
    <definedName name="DatefactTVA">OFFSET('SAISIE FACTURES'!$D$6,,,COUNT('SAISIE FACTURES'!$D:$D))</definedName>
    <definedName name="DateFacture">OFFSET('SAISIE FACTURES'!$D$5,1,,COUNTA('SAISIE FACTURES'!$A:$A)-1,1)</definedName>
    <definedName name="datepaiement">OFFSET('SAISIE FACTURES'!$W$5,1,,COUNTA('SAISIE FACTURES'!$A:$A)-1,1)</definedName>
    <definedName name="Encours">OFFSET('SAISIE FACTURES'!$Q$5,1,,COUNTA('SAISIE FACTURES'!$A:$A)-1,1)</definedName>
    <definedName name="Factures">OFFSET('SAISIE FACTURES'!$B$5,1,,COUNTA('SAISIE FACTURES'!$A:$A)-1,1)</definedName>
    <definedName name="Fournisseurs">OFFSET('SAISIE FACTURES'!$A$5,1,,COUNTA('SAISIE FACTURES'!$A:$A)-1,1)</definedName>
    <definedName name="Liste_mois">OFFSET(VARIABLES!$E$2,1,,COUNTA(VARIABLES!$E:$E)-1,1)</definedName>
    <definedName name="ListeBanques">OFFSET(VARIABLES!$D$2,1,,COUNTA(VARIABLES!$D:$D)-1,1)</definedName>
    <definedName name="Listefournisseurs">OFFSET(VARIABLES!$C$3,1,,COUNTA(VARIABLES!$C:$C)-1,1)</definedName>
    <definedName name="MDPAI">OFFSET(VARIABLES!$B$3,1,,COUNTA(VARIABLES!$B:$B)-1,1)</definedName>
    <definedName name="Mnt_TVA">OFFSET(DateFacture,,4)</definedName>
    <definedName name="NP">OFFSET('SAISIE FACTURES'!$N$5,1,,COUNTA('SAISIE FACTURES'!$A:$A)-1,1)</definedName>
    <definedName name="P">OFFSET('SAISIE FACTURES'!$M$5,1,,COUNTA('SAISIE FACTURES'!$A:$A)-1,1)</definedName>
    <definedName name="Retard">OFFSET('SAISIE FACTURES'!$R$5,1,,COUNTA('SAISIE FACTURES'!$A:$A)-1,1)</definedName>
    <definedName name="RetardJr">OFFSET('SAISIE FACTURES'!$S$5,1,,COUNTA('SAISIE FACTURES'!$A:$A)-1,1)</definedName>
    <definedName name="TTC">OFFSET('SAISIE FACTURES'!$I$5,1,,COUNTA('SAISIE FACTURES'!$A:$A)-1,1)</definedName>
    <definedName name="TVA">OFFSET(VARIABLES!$A$3,1,,COUNTA(VARIABLES!$A:$A)-1,1)</definedName>
    <definedName name="_xlnm.Print_Area" localSheetId="3">'ANALYSES BANQUES'!$A$1:$V$31</definedName>
    <definedName name="_xlnm.Print_Area" localSheetId="2">'ANALYSES FOURNISSEURS'!$A$1:$AG$31</definedName>
    <definedName name="_xlnm.Print_Area" localSheetId="4">DECLARATION!$A$3:$J$69</definedName>
  </definedNames>
  <calcPr calcId="145621"/>
  <pivotCaches>
    <pivotCache cacheId="5" r:id="rId7"/>
  </pivotCaches>
</workbook>
</file>

<file path=xl/calcChain.xml><?xml version="1.0" encoding="utf-8"?>
<calcChain xmlns="http://schemas.openxmlformats.org/spreadsheetml/2006/main">
  <c r="J40" i="7" l="1"/>
  <c r="H16" i="7" l="1"/>
  <c r="AC8" i="2" l="1"/>
  <c r="AD8" i="2"/>
  <c r="AE8" i="2"/>
  <c r="AF8" i="2"/>
  <c r="Z8" i="2"/>
  <c r="J17" i="7" l="1"/>
  <c r="J16" i="7"/>
  <c r="J30" i="7" l="1"/>
  <c r="J49" i="7" l="1"/>
  <c r="D54" i="7" s="1"/>
  <c r="D59" i="7" s="1"/>
  <c r="S15" i="1"/>
  <c r="R15" i="1"/>
  <c r="J15" i="1"/>
  <c r="H15" i="1"/>
  <c r="I15" i="1" s="1"/>
  <c r="P15" i="1" s="1"/>
  <c r="J54" i="7" l="1"/>
  <c r="J66" i="7" s="1"/>
  <c r="Q15" i="1"/>
  <c r="S14" i="1" l="1"/>
  <c r="R14" i="1"/>
  <c r="J14" i="1"/>
  <c r="H14" i="1"/>
  <c r="I14" i="1" s="1"/>
  <c r="S13" i="1"/>
  <c r="R13" i="1"/>
  <c r="Q13" i="1"/>
  <c r="J13" i="1"/>
  <c r="H13" i="1"/>
  <c r="I13" i="1" s="1"/>
  <c r="S12" i="1"/>
  <c r="R12" i="1"/>
  <c r="J12" i="1"/>
  <c r="I12" i="1"/>
  <c r="P7" i="5" l="1"/>
  <c r="P8" i="5" s="1"/>
  <c r="P9" i="2"/>
  <c r="P13" i="2"/>
  <c r="P7" i="2"/>
  <c r="P10" i="2"/>
  <c r="P8" i="2"/>
  <c r="P12" i="2"/>
  <c r="P11" i="2"/>
  <c r="P14" i="2"/>
  <c r="Q12" i="1"/>
  <c r="B7" i="5"/>
  <c r="B8" i="5" s="1"/>
  <c r="F7" i="5"/>
  <c r="F8" i="5" s="1"/>
  <c r="J7" i="5"/>
  <c r="J8" i="5" s="1"/>
  <c r="B8" i="2"/>
  <c r="C7" i="5"/>
  <c r="C8" i="5" s="1"/>
  <c r="G7" i="5"/>
  <c r="G8" i="5" s="1"/>
  <c r="K7" i="5"/>
  <c r="K8" i="5" s="1"/>
  <c r="C8" i="2"/>
  <c r="G8" i="2"/>
  <c r="K8" i="2"/>
  <c r="O8" i="2"/>
  <c r="D9" i="2"/>
  <c r="H9" i="2"/>
  <c r="L9" i="2"/>
  <c r="E10" i="2"/>
  <c r="I10" i="2"/>
  <c r="M10" i="2"/>
  <c r="B11" i="2"/>
  <c r="F11" i="2"/>
  <c r="J11" i="2"/>
  <c r="N11" i="2"/>
  <c r="C12" i="2"/>
  <c r="G12" i="2"/>
  <c r="K12" i="2"/>
  <c r="O12" i="2"/>
  <c r="D13" i="2"/>
  <c r="H13" i="2"/>
  <c r="L13" i="2"/>
  <c r="E14" i="2"/>
  <c r="I14" i="2"/>
  <c r="M14" i="2"/>
  <c r="C7" i="2"/>
  <c r="G7" i="2"/>
  <c r="K7" i="2"/>
  <c r="K14" i="2"/>
  <c r="E7" i="2"/>
  <c r="M7" i="2"/>
  <c r="J8" i="2"/>
  <c r="C9" i="2"/>
  <c r="K9" i="2"/>
  <c r="H10" i="2"/>
  <c r="F12" i="2"/>
  <c r="N12" i="2"/>
  <c r="G13" i="2"/>
  <c r="O13" i="2"/>
  <c r="D14" i="2"/>
  <c r="L14" i="2"/>
  <c r="F7" i="2"/>
  <c r="O7" i="5"/>
  <c r="O8" i="5" s="1"/>
  <c r="D7" i="5"/>
  <c r="D8" i="5" s="1"/>
  <c r="H7" i="5"/>
  <c r="H8" i="5" s="1"/>
  <c r="L7" i="5"/>
  <c r="L8" i="5" s="1"/>
  <c r="D8" i="2"/>
  <c r="H8" i="2"/>
  <c r="L8" i="2"/>
  <c r="E9" i="2"/>
  <c r="I9" i="2"/>
  <c r="M9" i="2"/>
  <c r="B10" i="2"/>
  <c r="F10" i="2"/>
  <c r="J10" i="2"/>
  <c r="N10" i="2"/>
  <c r="C11" i="2"/>
  <c r="G11" i="2"/>
  <c r="K11" i="2"/>
  <c r="O11" i="2"/>
  <c r="D12" i="2"/>
  <c r="H12" i="2"/>
  <c r="L12" i="2"/>
  <c r="E13" i="2"/>
  <c r="I13" i="2"/>
  <c r="M13" i="2"/>
  <c r="B14" i="2"/>
  <c r="F14" i="2"/>
  <c r="J14" i="2"/>
  <c r="N14" i="2"/>
  <c r="O7" i="2"/>
  <c r="D7" i="2"/>
  <c r="H7" i="2"/>
  <c r="L7" i="2"/>
  <c r="I8" i="2"/>
  <c r="M8" i="2"/>
  <c r="B9" i="2"/>
  <c r="F9" i="2"/>
  <c r="J9" i="2"/>
  <c r="N9" i="2"/>
  <c r="C10" i="2"/>
  <c r="G10" i="2"/>
  <c r="K10" i="2"/>
  <c r="O10" i="2"/>
  <c r="D11" i="2"/>
  <c r="H11" i="2"/>
  <c r="L11" i="2"/>
  <c r="E12" i="2"/>
  <c r="I12" i="2"/>
  <c r="M12" i="2"/>
  <c r="B13" i="2"/>
  <c r="F13" i="2"/>
  <c r="J13" i="2"/>
  <c r="N13" i="2"/>
  <c r="C14" i="2"/>
  <c r="G14" i="2"/>
  <c r="O14" i="2"/>
  <c r="N7" i="2"/>
  <c r="I7" i="2"/>
  <c r="F8" i="2"/>
  <c r="N8" i="2"/>
  <c r="G9" i="2"/>
  <c r="O9" i="2"/>
  <c r="D10" i="2"/>
  <c r="L10" i="2"/>
  <c r="E11" i="2"/>
  <c r="I11" i="2"/>
  <c r="M11" i="2"/>
  <c r="B12" i="2"/>
  <c r="J12" i="2"/>
  <c r="C13" i="2"/>
  <c r="K13" i="2"/>
  <c r="H14" i="2"/>
  <c r="B7" i="2"/>
  <c r="J7" i="2"/>
  <c r="N7" i="5"/>
  <c r="N8" i="5" s="1"/>
  <c r="E7" i="5"/>
  <c r="E8" i="5" s="1"/>
  <c r="I7" i="5"/>
  <c r="I8" i="5" s="1"/>
  <c r="M7" i="5"/>
  <c r="M8" i="5" s="1"/>
  <c r="E8" i="2"/>
  <c r="Q14" i="1"/>
  <c r="P14" i="1"/>
  <c r="P13" i="1"/>
  <c r="P12" i="1"/>
  <c r="O15" i="2" l="1"/>
  <c r="B15" i="2"/>
  <c r="N15" i="2"/>
  <c r="L15" i="2"/>
  <c r="F15" i="2"/>
  <c r="E15" i="2"/>
  <c r="C15" i="2"/>
  <c r="D15" i="2"/>
  <c r="K15" i="2"/>
  <c r="P15" i="2"/>
  <c r="J15" i="2"/>
  <c r="I15" i="2"/>
  <c r="M15" i="2"/>
  <c r="G15" i="2"/>
  <c r="H15" i="2"/>
  <c r="S11" i="1"/>
  <c r="R11" i="1"/>
  <c r="J11" i="1"/>
  <c r="H11" i="1"/>
  <c r="I11" i="1" s="1"/>
  <c r="Q11" i="1" s="1"/>
  <c r="S10" i="1"/>
  <c r="R10" i="1"/>
  <c r="J10" i="1"/>
  <c r="H10" i="1"/>
  <c r="I10" i="1" s="1"/>
  <c r="S9" i="1"/>
  <c r="R9" i="1"/>
  <c r="J9" i="1"/>
  <c r="H9" i="1"/>
  <c r="I9" i="1" s="1"/>
  <c r="S8" i="1"/>
  <c r="R8" i="1"/>
  <c r="J8" i="1"/>
  <c r="H8" i="1"/>
  <c r="I8" i="1" s="1"/>
  <c r="S7" i="1"/>
  <c r="R7" i="1"/>
  <c r="J7" i="1"/>
  <c r="H7" i="1"/>
  <c r="I7" i="1" s="1"/>
  <c r="P7" i="1" s="1"/>
  <c r="S6" i="1"/>
  <c r="R6" i="1"/>
  <c r="J6" i="1"/>
  <c r="H6" i="1"/>
  <c r="I6" i="1" s="1"/>
  <c r="T7" i="5" l="1"/>
  <c r="T8" i="5" s="1"/>
  <c r="U7" i="5"/>
  <c r="U8" i="5" s="1"/>
  <c r="R7" i="5"/>
  <c r="R8" i="5" s="1"/>
  <c r="S7" i="5"/>
  <c r="S8" i="5" s="1"/>
  <c r="R8" i="2"/>
  <c r="R9" i="2"/>
  <c r="R10" i="2"/>
  <c r="R11" i="2"/>
  <c r="R12" i="2"/>
  <c r="R13" i="2"/>
  <c r="R14" i="2"/>
  <c r="S8" i="2"/>
  <c r="S9" i="2"/>
  <c r="S10" i="2"/>
  <c r="S12" i="2"/>
  <c r="U8" i="2"/>
  <c r="U9" i="2"/>
  <c r="U10" i="2"/>
  <c r="U11" i="2"/>
  <c r="U12" i="2"/>
  <c r="U13" i="2"/>
  <c r="U14" i="2"/>
  <c r="S11" i="2"/>
  <c r="S13" i="2"/>
  <c r="S14" i="2"/>
  <c r="T8" i="2"/>
  <c r="T9" i="2"/>
  <c r="T10" i="2"/>
  <c r="T11" i="2"/>
  <c r="T12" i="2"/>
  <c r="T13" i="2"/>
  <c r="T14" i="2"/>
  <c r="T7" i="2"/>
  <c r="U7" i="2"/>
  <c r="R7" i="2"/>
  <c r="S7" i="2"/>
  <c r="P11" i="1"/>
  <c r="Q10" i="1"/>
  <c r="P10" i="1"/>
  <c r="Q9" i="1"/>
  <c r="P9" i="1"/>
  <c r="Q8" i="1"/>
  <c r="P8" i="1"/>
  <c r="Q7" i="1"/>
  <c r="Q6" i="1"/>
  <c r="P6" i="1"/>
  <c r="R15" i="2" l="1"/>
  <c r="Q7" i="5"/>
  <c r="Q8" i="5" s="1"/>
  <c r="U15" i="2"/>
  <c r="S15" i="2"/>
  <c r="T15" i="2"/>
  <c r="Q8" i="2"/>
  <c r="Q9" i="2"/>
  <c r="Q10" i="2"/>
  <c r="Q11" i="2"/>
  <c r="Q12" i="2"/>
  <c r="Q13" i="2"/>
  <c r="Q14" i="2"/>
  <c r="Q7" i="2"/>
  <c r="S1" i="1"/>
  <c r="R1" i="1"/>
  <c r="J1" i="1"/>
  <c r="H1" i="1"/>
  <c r="I1" i="1" s="1"/>
  <c r="Q1" i="1" s="1"/>
  <c r="Q15" i="2" l="1"/>
  <c r="P1" i="1"/>
</calcChain>
</file>

<file path=xl/comments1.xml><?xml version="1.0" encoding="utf-8"?>
<comments xmlns="http://schemas.openxmlformats.org/spreadsheetml/2006/main">
  <authors>
    <author>blotiere</author>
  </authors>
  <commentList>
    <comment ref="A5" authorId="0">
      <text>
        <r>
          <rPr>
            <b/>
            <sz val="8"/>
            <color indexed="81"/>
            <rFont val="Tahoma"/>
            <family val="2"/>
          </rPr>
          <t>blotiere:</t>
        </r>
        <r>
          <rPr>
            <sz val="8"/>
            <color indexed="81"/>
            <rFont val="Tahoma"/>
            <family val="2"/>
          </rPr>
          <t xml:space="preserve">
double cliquez sur la premiere ligne vierge pour saisir un facture</t>
        </r>
      </text>
    </comment>
  </commentList>
</comments>
</file>

<file path=xl/comments2.xml><?xml version="1.0" encoding="utf-8"?>
<comments xmlns="http://schemas.openxmlformats.org/spreadsheetml/2006/main">
  <authors>
    <author>Fred</author>
  </authors>
  <commentList>
    <comment ref="N2" authorId="0">
      <text>
        <r>
          <rPr>
            <b/>
            <sz val="9"/>
            <color indexed="81"/>
            <rFont val="Tahoma"/>
            <family val="2"/>
          </rPr>
          <t>N'hésite pas à utiliser les plans.
(le plus + au-dessus du N)</t>
        </r>
      </text>
    </comment>
  </commentList>
</comments>
</file>

<file path=xl/comments3.xml><?xml version="1.0" encoding="utf-8"?>
<comments xmlns="http://schemas.openxmlformats.org/spreadsheetml/2006/main">
  <authors>
    <author>Fred</author>
  </authors>
  <commentList>
    <comment ref="N2" authorId="0">
      <text>
        <r>
          <rPr>
            <b/>
            <sz val="9"/>
            <color indexed="81"/>
            <rFont val="Tahoma"/>
            <family val="2"/>
          </rPr>
          <t>N'hésite pas à utiliser les plans.
(le plus + au-dessus du N)</t>
        </r>
      </text>
    </comment>
  </commentList>
</comments>
</file>

<file path=xl/sharedStrings.xml><?xml version="1.0" encoding="utf-8"?>
<sst xmlns="http://schemas.openxmlformats.org/spreadsheetml/2006/main" count="253" uniqueCount="200">
  <si>
    <t>Fournisseurs</t>
  </si>
  <si>
    <t>N° Facture</t>
  </si>
  <si>
    <t>Date de la
Facture</t>
  </si>
  <si>
    <t>Montant HT</t>
  </si>
  <si>
    <t>Montant TVA</t>
  </si>
  <si>
    <t>Montant TTC</t>
  </si>
  <si>
    <t>Échéance
Facture</t>
  </si>
  <si>
    <t>Total Factures
non Payés</t>
  </si>
  <si>
    <t>Encours</t>
  </si>
  <si>
    <t>Acompte
30% du TTC</t>
  </si>
  <si>
    <t>Reste à
Payer</t>
  </si>
  <si>
    <t>NP</t>
  </si>
  <si>
    <t>Total Acompte</t>
  </si>
  <si>
    <t xml:space="preserve">Total Factures
Payés </t>
  </si>
  <si>
    <t>Avoir
= Av</t>
  </si>
  <si>
    <t>X</t>
  </si>
  <si>
    <t>Taux</t>
  </si>
  <si>
    <t>Notations
Fournisseurs</t>
  </si>
  <si>
    <t>Retard</t>
  </si>
  <si>
    <t>Factures
Payés = P</t>
  </si>
  <si>
    <t>Factures non
Payés = NP</t>
  </si>
  <si>
    <t>Factures payés
avec
Acomptes = Ac</t>
  </si>
  <si>
    <t>Total
Encours
Factures</t>
  </si>
  <si>
    <t>Ne rien saisir dans ce cadre</t>
  </si>
  <si>
    <t>ni celui-ci</t>
  </si>
  <si>
    <t>Retard
en jours</t>
  </si>
  <si>
    <t xml:space="preserve">Totaux : </t>
  </si>
  <si>
    <t>TVA</t>
  </si>
  <si>
    <t>Date de paiement</t>
  </si>
  <si>
    <t>Mode de paiement</t>
  </si>
  <si>
    <t>Modes de paiement</t>
  </si>
  <si>
    <t>CHQ</t>
  </si>
  <si>
    <t>VIR</t>
  </si>
  <si>
    <t>CB</t>
  </si>
  <si>
    <t>Vulco</t>
  </si>
  <si>
    <t>CCI Le havre</t>
  </si>
  <si>
    <t>Maine Bache</t>
  </si>
  <si>
    <t>Sofidem</t>
  </si>
  <si>
    <t>Douanes</t>
  </si>
  <si>
    <t>RSI</t>
  </si>
  <si>
    <t>Cofisoft</t>
  </si>
  <si>
    <t>Sarevi</t>
  </si>
  <si>
    <t>SATM</t>
  </si>
  <si>
    <t>GMP</t>
  </si>
  <si>
    <t>GMJ</t>
  </si>
  <si>
    <t>ABSI</t>
  </si>
  <si>
    <t>BAYI LOCATION</t>
  </si>
  <si>
    <t>URSSAF</t>
  </si>
  <si>
    <t xml:space="preserve">N piece compta </t>
  </si>
  <si>
    <t>n° chq</t>
  </si>
  <si>
    <t>Banques</t>
  </si>
  <si>
    <t>PRLV</t>
  </si>
  <si>
    <t>Crédit mutuel</t>
  </si>
  <si>
    <t>Notations
Banques</t>
  </si>
  <si>
    <t>Montants</t>
  </si>
  <si>
    <t>+7
0 facture</t>
  </si>
  <si>
    <t>Séché transports</t>
  </si>
  <si>
    <t>Berard</t>
  </si>
  <si>
    <t>DOUANES</t>
  </si>
  <si>
    <t>Wolters kluwer</t>
  </si>
  <si>
    <t>ADRAC</t>
  </si>
  <si>
    <t>Poirier</t>
  </si>
  <si>
    <t>FC56289</t>
  </si>
  <si>
    <t>FC56304</t>
  </si>
  <si>
    <t>Nolis</t>
  </si>
  <si>
    <t>Chronoservices</t>
  </si>
  <si>
    <t>POIRIER</t>
  </si>
  <si>
    <t>NOLIS</t>
  </si>
  <si>
    <t>CHRONOSERVICES</t>
  </si>
  <si>
    <t>Gras Savoye ouest</t>
  </si>
  <si>
    <t>GRAS SAVOYE OUEST</t>
  </si>
  <si>
    <t>Forget Formation</t>
  </si>
  <si>
    <t>P</t>
  </si>
  <si>
    <t>FORGET FORMATION</t>
  </si>
  <si>
    <t>Crédit Agricole</t>
  </si>
  <si>
    <t>(vide)</t>
  </si>
  <si>
    <t>Total général</t>
  </si>
  <si>
    <t>+++
1 facture</t>
  </si>
  <si>
    <t>Somme de Montant TTC</t>
  </si>
  <si>
    <t>Moyen de paiement</t>
  </si>
  <si>
    <t>1208-0287</t>
  </si>
  <si>
    <t>SÉCHÉ TRANSPORTS</t>
  </si>
  <si>
    <t>1 facture(s)
en retard</t>
  </si>
  <si>
    <t>+14
0 facture</t>
  </si>
  <si>
    <t>+30
0 facture</t>
  </si>
  <si>
    <t>A</t>
  </si>
  <si>
    <t>Montant des opérations réalisées</t>
  </si>
  <si>
    <t>Opérations imposables (H.T.)</t>
  </si>
  <si>
    <t>Opérations non imposables</t>
  </si>
  <si>
    <t>01</t>
  </si>
  <si>
    <t>Ventes, prestations de services</t>
  </si>
  <si>
    <t>04</t>
  </si>
  <si>
    <t>Exportations hors CEE</t>
  </si>
  <si>
    <t>0032</t>
  </si>
  <si>
    <t>02</t>
  </si>
  <si>
    <t>Autres opérations imposables</t>
  </si>
  <si>
    <t>05</t>
  </si>
  <si>
    <t>Autres opérations non imposables</t>
  </si>
  <si>
    <t>0033</t>
  </si>
  <si>
    <t>03</t>
  </si>
  <si>
    <t>Acquisitions intracommunautaires</t>
  </si>
  <si>
    <t>0031</t>
  </si>
  <si>
    <t>06</t>
  </si>
  <si>
    <t>Livraisons intracommunautaires</t>
  </si>
  <si>
    <t>0034</t>
  </si>
  <si>
    <t>(dont ventes à distance et/ou</t>
  </si>
  <si>
    <t>07</t>
  </si>
  <si>
    <t>Achats en Franchise</t>
  </si>
  <si>
    <t>0037</t>
  </si>
  <si>
    <t>opérations de montage :</t>
  </si>
  <si>
    <t>.............................................)</t>
  </si>
  <si>
    <t>B</t>
  </si>
  <si>
    <t>Décompte de la TVA à payer</t>
  </si>
  <si>
    <t>TVA BRUTE</t>
  </si>
  <si>
    <t>Base hors taxes</t>
  </si>
  <si>
    <t>Taxe due</t>
  </si>
  <si>
    <t>08</t>
  </si>
  <si>
    <t>Taux 19,60%......................................................................................................................</t>
  </si>
  <si>
    <t>0206</t>
  </si>
  <si>
    <t>09</t>
  </si>
  <si>
    <t>Taux 5,50%........................................................................................................................</t>
  </si>
  <si>
    <t>0105</t>
  </si>
  <si>
    <t>09b</t>
  </si>
  <si>
    <t>............................................................................................................................................</t>
  </si>
  <si>
    <t>Opérations réalisées dans les DOM</t>
  </si>
  <si>
    <t>10</t>
  </si>
  <si>
    <t>Taux normal 8,5%...............................................................................................................</t>
  </si>
  <si>
    <t>0201</t>
  </si>
  <si>
    <t>11</t>
  </si>
  <si>
    <t>Taux réduit 2,1%.................................................................................................................</t>
  </si>
  <si>
    <t>0100</t>
  </si>
  <si>
    <t>12</t>
  </si>
  <si>
    <t>Opérations imposables à un autre taux</t>
  </si>
  <si>
    <t>(France métropolitaine ou DOM)</t>
  </si>
  <si>
    <t>13</t>
  </si>
  <si>
    <t>Anciens taux......................................................................................................................</t>
  </si>
  <si>
    <t>0900</t>
  </si>
  <si>
    <t>14</t>
  </si>
  <si>
    <t>Opérations imposables à un taux particulier (décompte effectué sur annexe 3310 A)....</t>
  </si>
  <si>
    <t>0950</t>
  </si>
  <si>
    <r>
      <t xml:space="preserve">TVA antérieurement déduite à reverser </t>
    </r>
    <r>
      <rPr>
        <sz val="7"/>
        <rFont val="Arial"/>
        <family val="2"/>
      </rPr>
      <t>(pour les redevables RSI crédit au 31-12 dont le remboursement a été demandé).</t>
    </r>
  </si>
  <si>
    <t>0600</t>
  </si>
  <si>
    <r>
      <t>Total (lignes 08 à 15)</t>
    </r>
    <r>
      <rPr>
        <sz val="8"/>
        <rFont val="Arial"/>
        <family val="2"/>
      </rPr>
      <t>........................................</t>
    </r>
  </si>
  <si>
    <t>Dont TVA sur acquisitions</t>
  </si>
  <si>
    <r>
      <t>intracommunautaires</t>
    </r>
    <r>
      <rPr>
        <sz val="8"/>
        <rFont val="Arial"/>
        <family val="2"/>
      </rPr>
      <t>...........................</t>
    </r>
  </si>
  <si>
    <t>0035</t>
  </si>
  <si>
    <t>Dont TVA sur opérations à</t>
  </si>
  <si>
    <r>
      <t>destination de Monaco</t>
    </r>
    <r>
      <rPr>
        <sz val="8"/>
        <rFont val="Arial"/>
        <family val="2"/>
      </rPr>
      <t>...........................</t>
    </r>
  </si>
  <si>
    <t>0038</t>
  </si>
  <si>
    <t>TVA DEDUCTIBLE</t>
  </si>
  <si>
    <t>Biens constituant des immobilisations..................................................................................................................</t>
  </si>
  <si>
    <t>0703</t>
  </si>
  <si>
    <t>Autres biens et services......................................................................................................................................</t>
  </si>
  <si>
    <t>0702</t>
  </si>
  <si>
    <t>Autre TVA à déduire.............................................................................................................................................</t>
  </si>
  <si>
    <t>0059</t>
  </si>
  <si>
    <t>Report du crédit apparaissant ligne 24 de la précédente déclaration..............................</t>
  </si>
  <si>
    <t>(A convertir si ce crédit est en francs et votre déclaration en euros)</t>
  </si>
  <si>
    <t>Indiquer ici le pourcentage de</t>
  </si>
  <si>
    <t>%</t>
  </si>
  <si>
    <r>
      <t>Total (lignes 19 à 22)</t>
    </r>
    <r>
      <rPr>
        <sz val="8"/>
        <rFont val="Arial"/>
        <family val="2"/>
      </rPr>
      <t>........................................</t>
    </r>
  </si>
  <si>
    <t>déduction applicable pour la période</t>
  </si>
  <si>
    <t>s'il est différent de 100%</t>
  </si>
  <si>
    <t>Crédit</t>
  </si>
  <si>
    <t>Taxe à payer</t>
  </si>
  <si>
    <t>Crédit de TVA (ligne 24 - ligne 16)</t>
  </si>
  <si>
    <t>0705</t>
  </si>
  <si>
    <t>TVA nette due (ligne 24 - ligne 16))..........</t>
  </si>
  <si>
    <t>Remboursement demandé</t>
  </si>
  <si>
    <t>8082</t>
  </si>
  <si>
    <t>Taxes assimilées calculées sur</t>
  </si>
  <si>
    <t>sur formulaire n°3519 joint</t>
  </si>
  <si>
    <t>annexe n°3310 A</t>
  </si>
  <si>
    <t>Crédit à reporter ligne 19</t>
  </si>
  <si>
    <t>8003</t>
  </si>
  <si>
    <t>Sommes à imputer y compris</t>
  </si>
  <si>
    <t>de la prochaine déclaration</t>
  </si>
  <si>
    <t>acompte congés</t>
  </si>
  <si>
    <t>(Cette somme est à reporter</t>
  </si>
  <si>
    <t>Sommes à ajouter y compris</t>
  </si>
  <si>
    <t>ligne 19 de la prochaine déclaration)</t>
  </si>
  <si>
    <t>Attention ! Une situation de TVA créditrice</t>
  </si>
  <si>
    <t>(ligne 22 servie) ne dispense pas du paiement</t>
  </si>
  <si>
    <t>Total à payer (lignes 28+29+30+31)</t>
  </si>
  <si>
    <t>des taxes assimilées déclarées ligne 26.</t>
  </si>
  <si>
    <t>(N'oubliez pas de joindre le règlement)</t>
  </si>
  <si>
    <t>Mois de :</t>
  </si>
  <si>
    <t>Mois</t>
  </si>
  <si>
    <t xml:space="preserve">Janvier 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</si>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</sst>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4" formatCode="_-* #,##0.00\ &quot;€&quot;_-;\-* #,##0.00\ &quot;€&quot;_-;_-* &quot;-&quot;??\ &quot;€&quot;_-;_-@_-"/>
    <numFmt numFmtId="164" formatCode="mmmm"/>
    <numFmt numFmtId="165" formatCode="#,##0.00\ _€"/>
    <numFmt numFmtId="166" formatCode="#"/>
    <numFmt numFmtId="167" formatCode="#\ ##0.00\ \€"/>
    <numFmt numFmtId="168" formatCode="[$-40C]d\-mmm\-yy;@"/>
    <numFmt numFmtId="170" formatCode="dd/mm/yy;@"/>
  </numFmts>
  <fonts count="27" x14ac:knownFonts="1">
    <font>
      <sz val="10"/>
      <name val="Arial"/>
    </font>
    <font>
      <sz val="10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b/>
      <u/>
      <sz val="12"/>
      <name val="Arial"/>
      <family val="2"/>
    </font>
    <font>
      <b/>
      <sz val="14"/>
      <color indexed="10"/>
      <name val="Arial"/>
      <family val="2"/>
    </font>
    <font>
      <b/>
      <i/>
      <sz val="10"/>
      <name val="Arial"/>
      <family val="2"/>
    </font>
    <font>
      <b/>
      <sz val="9"/>
      <color indexed="81"/>
      <name val="Tahoma"/>
      <family val="2"/>
    </font>
    <font>
      <sz val="10"/>
      <name val="Arial"/>
      <family val="2"/>
    </font>
    <font>
      <sz val="10"/>
      <color indexed="9"/>
      <name val="Arial"/>
      <family val="2"/>
    </font>
    <font>
      <b/>
      <sz val="10"/>
      <color indexed="8"/>
      <name val="Arial"/>
      <family val="2"/>
    </font>
    <font>
      <b/>
      <sz val="10"/>
      <color indexed="9"/>
      <name val="Arial"/>
      <family val="2"/>
    </font>
    <font>
      <b/>
      <sz val="10"/>
      <color indexed="10"/>
      <name val="Arial"/>
      <family val="2"/>
    </font>
    <font>
      <sz val="8"/>
      <name val="Arial"/>
      <family val="2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b/>
      <sz val="11"/>
      <name val="Arial"/>
      <family val="2"/>
    </font>
    <font>
      <b/>
      <sz val="10"/>
      <name val="Arial"/>
      <family val="2"/>
    </font>
    <font>
      <b/>
      <sz val="9"/>
      <name val="Arial"/>
      <family val="2"/>
    </font>
    <font>
      <b/>
      <sz val="9"/>
      <name val="Arial"/>
      <family val="2"/>
    </font>
    <font>
      <b/>
      <sz val="8"/>
      <name val="Arial"/>
      <family val="2"/>
    </font>
    <font>
      <sz val="7"/>
      <name val="Arial"/>
      <family val="2"/>
    </font>
    <font>
      <i/>
      <sz val="7"/>
      <name val="Arial"/>
      <family val="2"/>
    </font>
    <font>
      <i/>
      <sz val="8"/>
      <name val="Arial"/>
      <family val="2"/>
    </font>
    <font>
      <i/>
      <sz val="8"/>
      <name val="Arial"/>
      <family val="2"/>
    </font>
    <font>
      <u/>
      <sz val="10"/>
      <color indexed="12"/>
      <name val="Arial"/>
      <family val="2"/>
    </font>
    <font>
      <sz val="11"/>
      <name val="Calibri"/>
      <family val="2"/>
    </font>
  </fonts>
  <fills count="12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56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rgb="FFCCFFCC"/>
        <bgColor indexed="64"/>
      </patternFill>
    </fill>
  </fills>
  <borders count="3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5" fillId="0" borderId="0" applyNumberFormat="0" applyFill="0" applyBorder="0" applyAlignment="0" applyProtection="0">
      <alignment vertical="top"/>
      <protection locked="0"/>
    </xf>
  </cellStyleXfs>
  <cellXfs count="208">
    <xf numFmtId="0" fontId="0" fillId="0" borderId="0" xfId="0"/>
    <xf numFmtId="0" fontId="0" fillId="0" borderId="0" xfId="0" applyFill="1"/>
    <xf numFmtId="0" fontId="4" fillId="0" borderId="0" xfId="0" applyFont="1" applyFill="1"/>
    <xf numFmtId="0" fontId="3" fillId="0" borderId="1" xfId="0" applyFont="1" applyFill="1" applyBorder="1" applyAlignment="1">
      <alignment horizontal="center" vertical="center"/>
    </xf>
    <xf numFmtId="164" fontId="3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0" fillId="0" borderId="0" xfId="0" applyFill="1" applyAlignment="1">
      <alignment horizontal="center" vertical="center"/>
    </xf>
    <xf numFmtId="0" fontId="0" fillId="0" borderId="0" xfId="0" applyFill="1" applyAlignment="1">
      <alignment horizontal="left"/>
    </xf>
    <xf numFmtId="0" fontId="8" fillId="0" borderId="0" xfId="0" applyFont="1" applyFill="1" applyAlignment="1">
      <alignment horizontal="left"/>
    </xf>
    <xf numFmtId="0" fontId="0" fillId="0" borderId="0" xfId="0" applyFill="1" applyAlignment="1">
      <alignment horizontal="left" indent="1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10" fontId="6" fillId="0" borderId="1" xfId="0" applyNumberFormat="1" applyFont="1" applyFill="1" applyBorder="1" applyAlignment="1">
      <alignment horizontal="center" vertical="center"/>
    </xf>
    <xf numFmtId="0" fontId="3" fillId="0" borderId="0" xfId="0" applyFont="1" applyFill="1" applyAlignment="1">
      <alignment horizontal="left" indent="1"/>
    </xf>
    <xf numFmtId="0" fontId="5" fillId="0" borderId="2" xfId="0" applyFont="1" applyFill="1" applyBorder="1" applyAlignment="1">
      <alignment horizontal="centerContinuous"/>
    </xf>
    <xf numFmtId="0" fontId="5" fillId="0" borderId="3" xfId="0" applyFont="1" applyFill="1" applyBorder="1" applyAlignment="1">
      <alignment horizontal="centerContinuous"/>
    </xf>
    <xf numFmtId="0" fontId="5" fillId="0" borderId="4" xfId="0" applyFont="1" applyFill="1" applyBorder="1" applyAlignment="1">
      <alignment horizontal="centerContinuous"/>
    </xf>
    <xf numFmtId="0" fontId="0" fillId="0" borderId="5" xfId="0" applyFill="1" applyBorder="1"/>
    <xf numFmtId="0" fontId="0" fillId="0" borderId="5" xfId="0" applyFill="1" applyBorder="1" applyAlignment="1">
      <alignment horizontal="left"/>
    </xf>
    <xf numFmtId="0" fontId="0" fillId="0" borderId="6" xfId="0" applyFill="1" applyBorder="1"/>
    <xf numFmtId="0" fontId="0" fillId="0" borderId="6" xfId="0" applyFill="1" applyBorder="1" applyAlignment="1">
      <alignment horizontal="center" vertical="center"/>
    </xf>
    <xf numFmtId="0" fontId="12" fillId="0" borderId="0" xfId="0" applyFont="1" applyFill="1" applyAlignment="1">
      <alignment horizontal="centerContinuous"/>
    </xf>
    <xf numFmtId="0" fontId="0" fillId="0" borderId="7" xfId="0" applyFill="1" applyBorder="1"/>
    <xf numFmtId="0" fontId="3" fillId="0" borderId="0" xfId="0" applyFont="1" applyFill="1" applyAlignment="1">
      <alignment horizontal="center" vertical="center"/>
    </xf>
    <xf numFmtId="39" fontId="0" fillId="0" borderId="0" xfId="1" applyNumberFormat="1" applyFont="1" applyFill="1" applyBorder="1" applyAlignment="1">
      <alignment horizontal="right" vertical="center"/>
    </xf>
    <xf numFmtId="39" fontId="0" fillId="0" borderId="8" xfId="1" applyNumberFormat="1" applyFont="1" applyFill="1" applyBorder="1" applyAlignment="1">
      <alignment horizontal="right" vertical="center"/>
    </xf>
    <xf numFmtId="39" fontId="0" fillId="0" borderId="0" xfId="1" applyNumberFormat="1" applyFont="1" applyFill="1" applyBorder="1" applyAlignment="1">
      <alignment horizontal="centerContinuous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0" xfId="0" applyFont="1" applyFill="1"/>
    <xf numFmtId="0" fontId="0" fillId="0" borderId="9" xfId="0" applyFill="1" applyBorder="1"/>
    <xf numFmtId="0" fontId="0" fillId="0" borderId="8" xfId="0" applyFill="1" applyBorder="1"/>
    <xf numFmtId="0" fontId="0" fillId="0" borderId="0" xfId="0" applyFill="1" applyAlignment="1">
      <alignment horizontal="centerContinuous"/>
    </xf>
    <xf numFmtId="165" fontId="3" fillId="0" borderId="0" xfId="0" applyNumberFormat="1" applyFont="1" applyBorder="1"/>
    <xf numFmtId="0" fontId="9" fillId="0" borderId="0" xfId="0" applyFont="1" applyFill="1"/>
    <xf numFmtId="0" fontId="8" fillId="0" borderId="0" xfId="0" quotePrefix="1" applyFont="1" applyFill="1"/>
    <xf numFmtId="15" fontId="8" fillId="0" borderId="1" xfId="0" applyNumberFormat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1" fontId="8" fillId="0" borderId="1" xfId="0" applyNumberFormat="1" applyFont="1" applyFill="1" applyBorder="1" applyAlignment="1">
      <alignment horizontal="center" vertical="center"/>
    </xf>
    <xf numFmtId="0" fontId="8" fillId="0" borderId="1" xfId="0" applyNumberFormat="1" applyFont="1" applyFill="1" applyBorder="1" applyAlignment="1">
      <alignment horizontal="left" vertical="center" indent="1"/>
    </xf>
    <xf numFmtId="0" fontId="3" fillId="0" borderId="1" xfId="0" applyFont="1" applyFill="1" applyBorder="1" applyAlignment="1">
      <alignment horizontal="centerContinuous" vertical="center" wrapText="1"/>
    </xf>
    <xf numFmtId="0" fontId="0" fillId="0" borderId="1" xfId="0" applyFill="1" applyBorder="1" applyAlignment="1">
      <alignment horizontal="centerContinuous" vertical="center"/>
    </xf>
    <xf numFmtId="167" fontId="8" fillId="0" borderId="1" xfId="0" applyNumberFormat="1" applyFont="1" applyFill="1" applyBorder="1" applyAlignment="1">
      <alignment vertical="center"/>
    </xf>
    <xf numFmtId="10" fontId="8" fillId="0" borderId="1" xfId="0" applyNumberFormat="1" applyFont="1" applyFill="1" applyBorder="1" applyAlignment="1">
      <alignment horizontal="center" vertical="center"/>
    </xf>
    <xf numFmtId="10" fontId="0" fillId="0" borderId="0" xfId="0" applyNumberFormat="1" applyFill="1"/>
    <xf numFmtId="0" fontId="3" fillId="0" borderId="1" xfId="0" applyFont="1" applyFill="1" applyBorder="1" applyAlignment="1">
      <alignment horizontal="left" indent="1"/>
    </xf>
    <xf numFmtId="167" fontId="0" fillId="0" borderId="1" xfId="0" applyNumberFormat="1" applyFill="1" applyBorder="1"/>
    <xf numFmtId="167" fontId="3" fillId="0" borderId="1" xfId="0" applyNumberFormat="1" applyFont="1" applyFill="1" applyBorder="1"/>
    <xf numFmtId="168" fontId="0" fillId="0" borderId="0" xfId="0" applyNumberFormat="1" applyFill="1"/>
    <xf numFmtId="166" fontId="10" fillId="3" borderId="1" xfId="0" applyNumberFormat="1" applyFont="1" applyFill="1" applyBorder="1" applyAlignment="1">
      <alignment horizontal="center"/>
    </xf>
    <xf numFmtId="166" fontId="10" fillId="4" borderId="1" xfId="0" applyNumberFormat="1" applyFont="1" applyFill="1" applyBorder="1" applyAlignment="1">
      <alignment horizontal="center"/>
    </xf>
    <xf numFmtId="166" fontId="11" fillId="5" borderId="1" xfId="0" applyNumberFormat="1" applyFont="1" applyFill="1" applyBorder="1" applyAlignment="1">
      <alignment horizontal="center"/>
    </xf>
    <xf numFmtId="166" fontId="11" fillId="6" borderId="1" xfId="0" applyNumberFormat="1" applyFont="1" applyFill="1" applyBorder="1" applyAlignment="1">
      <alignment horizontal="center"/>
    </xf>
    <xf numFmtId="166" fontId="1" fillId="0" borderId="1" xfId="0" applyNumberFormat="1" applyFont="1" applyFill="1" applyBorder="1" applyAlignment="1">
      <alignment horizontal="center"/>
    </xf>
    <xf numFmtId="1" fontId="8" fillId="0" borderId="0" xfId="0" applyNumberFormat="1" applyFont="1" applyFill="1" applyBorder="1" applyAlignment="1">
      <alignment horizontal="center" vertical="center"/>
    </xf>
    <xf numFmtId="167" fontId="3" fillId="0" borderId="1" xfId="0" applyNumberFormat="1" applyFont="1" applyFill="1" applyBorder="1" applyAlignment="1">
      <alignment horizontal="center" vertical="center"/>
    </xf>
    <xf numFmtId="0" fontId="1" fillId="0" borderId="1" xfId="0" applyNumberFormat="1" applyFont="1" applyFill="1" applyBorder="1" applyAlignment="1">
      <alignment horizontal="left" vertical="center" indent="1"/>
    </xf>
    <xf numFmtId="168" fontId="8" fillId="0" borderId="1" xfId="0" applyNumberFormat="1" applyFont="1" applyFill="1" applyBorder="1" applyAlignment="1">
      <alignment horizontal="center" vertical="center"/>
    </xf>
    <xf numFmtId="168" fontId="6" fillId="0" borderId="1" xfId="0" applyNumberFormat="1" applyFont="1" applyFill="1" applyBorder="1" applyAlignment="1">
      <alignment horizontal="center" vertical="center" wrapText="1"/>
    </xf>
    <xf numFmtId="0" fontId="0" fillId="0" borderId="0" xfId="0" applyFill="1" applyBorder="1"/>
    <xf numFmtId="0" fontId="0" fillId="0" borderId="0" xfId="0" applyFill="1" applyBorder="1" applyAlignment="1">
      <alignment horizontal="center" vertical="center"/>
    </xf>
    <xf numFmtId="0" fontId="10" fillId="3" borderId="1" xfId="0" applyFont="1" applyFill="1" applyBorder="1" applyAlignment="1">
      <alignment horizontal="centerContinuous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left" indent="1"/>
    </xf>
    <xf numFmtId="167" fontId="0" fillId="0" borderId="1" xfId="0" applyNumberFormat="1" applyBorder="1"/>
    <xf numFmtId="0" fontId="9" fillId="6" borderId="1" xfId="0" applyFont="1" applyFill="1" applyBorder="1" applyAlignment="1">
      <alignment horizontal="left" indent="1"/>
    </xf>
    <xf numFmtId="167" fontId="3" fillId="0" borderId="0" xfId="0" applyNumberFormat="1" applyFont="1"/>
    <xf numFmtId="0" fontId="10" fillId="3" borderId="1" xfId="0" applyFont="1" applyFill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center" vertical="center" wrapText="1"/>
    </xf>
    <xf numFmtId="0" fontId="11" fillId="5" borderId="1" xfId="0" applyFont="1" applyFill="1" applyBorder="1" applyAlignment="1">
      <alignment horizontal="center" vertical="center" wrapText="1"/>
    </xf>
    <xf numFmtId="0" fontId="11" fillId="6" borderId="1" xfId="0" quotePrefix="1" applyFont="1" applyFill="1" applyBorder="1" applyAlignment="1">
      <alignment horizontal="center" vertical="center" wrapText="1"/>
    </xf>
    <xf numFmtId="167" fontId="10" fillId="3" borderId="1" xfId="0" applyNumberFormat="1" applyFont="1" applyFill="1" applyBorder="1"/>
    <xf numFmtId="167" fontId="10" fillId="4" borderId="1" xfId="0" applyNumberFormat="1" applyFont="1" applyFill="1" applyBorder="1"/>
    <xf numFmtId="167" fontId="11" fillId="5" borderId="1" xfId="0" applyNumberFormat="1" applyFont="1" applyFill="1" applyBorder="1"/>
    <xf numFmtId="167" fontId="11" fillId="6" borderId="1" xfId="0" applyNumberFormat="1" applyFont="1" applyFill="1" applyBorder="1"/>
    <xf numFmtId="0" fontId="0" fillId="0" borderId="0" xfId="0" applyNumberFormat="1" applyFill="1"/>
    <xf numFmtId="0" fontId="3" fillId="0" borderId="0" xfId="0" applyNumberFormat="1" applyFont="1" applyFill="1" applyAlignment="1">
      <alignment horizontal="center" vertical="center"/>
    </xf>
    <xf numFmtId="166" fontId="9" fillId="6" borderId="1" xfId="0" applyNumberFormat="1" applyFont="1" applyFill="1" applyBorder="1" applyAlignment="1">
      <alignment horizontal="center"/>
    </xf>
    <xf numFmtId="0" fontId="0" fillId="0" borderId="1" xfId="0" applyFill="1" applyBorder="1"/>
    <xf numFmtId="14" fontId="8" fillId="0" borderId="1" xfId="0" applyNumberFormat="1" applyFont="1" applyFill="1" applyBorder="1" applyAlignment="1">
      <alignment horizontal="center" vertical="center"/>
    </xf>
    <xf numFmtId="0" fontId="1" fillId="0" borderId="0" xfId="0" applyFont="1" applyFill="1"/>
    <xf numFmtId="0" fontId="3" fillId="0" borderId="10" xfId="0" applyFont="1" applyFill="1" applyBorder="1" applyAlignment="1">
      <alignment horizontal="center" vertical="center" wrapText="1"/>
    </xf>
    <xf numFmtId="168" fontId="3" fillId="0" borderId="10" xfId="0" applyNumberFormat="1" applyFont="1" applyFill="1" applyBorder="1" applyAlignment="1">
      <alignment horizontal="center" vertical="center" wrapText="1"/>
    </xf>
    <xf numFmtId="0" fontId="0" fillId="0" borderId="1" xfId="0" applyNumberFormat="1" applyFill="1" applyBorder="1"/>
    <xf numFmtId="14" fontId="0" fillId="0" borderId="1" xfId="0" applyNumberFormat="1" applyFill="1" applyBorder="1"/>
    <xf numFmtId="14" fontId="0" fillId="0" borderId="1" xfId="0" applyNumberFormat="1" applyFill="1" applyBorder="1"/>
    <xf numFmtId="1" fontId="1" fillId="0" borderId="1" xfId="0" applyNumberFormat="1" applyFont="1" applyFill="1" applyBorder="1" applyAlignment="1">
      <alignment horizontal="center" vertical="center"/>
    </xf>
    <xf numFmtId="0" fontId="0" fillId="0" borderId="0" xfId="0" applyAlignment="1">
      <alignment horizontal="left" indent="1"/>
    </xf>
    <xf numFmtId="0" fontId="0" fillId="0" borderId="1" xfId="0" applyBorder="1"/>
    <xf numFmtId="0" fontId="0" fillId="0" borderId="0" xfId="0" pivotButton="1"/>
    <xf numFmtId="0" fontId="0" fillId="0" borderId="0" xfId="0" applyAlignment="1">
      <alignment horizontal="left"/>
    </xf>
    <xf numFmtId="14" fontId="0" fillId="0" borderId="0" xfId="0" applyNumberFormat="1" applyAlignment="1">
      <alignment horizontal="left" indent="2"/>
    </xf>
    <xf numFmtId="44" fontId="0" fillId="0" borderId="0" xfId="0" applyNumberFormat="1"/>
    <xf numFmtId="0" fontId="1" fillId="0" borderId="1" xfId="0" applyFont="1" applyBorder="1"/>
    <xf numFmtId="10" fontId="0" fillId="0" borderId="1" xfId="2" applyNumberFormat="1" applyFont="1" applyBorder="1"/>
    <xf numFmtId="0" fontId="8" fillId="0" borderId="1" xfId="0" applyFont="1" applyBorder="1"/>
    <xf numFmtId="0" fontId="16" fillId="0" borderId="1" xfId="0" applyFont="1" applyBorder="1" applyAlignment="1">
      <alignment horizontal="center"/>
    </xf>
    <xf numFmtId="0" fontId="16" fillId="0" borderId="1" xfId="0" applyFont="1" applyBorder="1"/>
    <xf numFmtId="14" fontId="8" fillId="0" borderId="1" xfId="0" applyNumberFormat="1" applyFont="1" applyFill="1" applyBorder="1" applyAlignment="1">
      <alignment horizontal="center" vertical="center"/>
    </xf>
    <xf numFmtId="0" fontId="11" fillId="7" borderId="11" xfId="0" applyFont="1" applyFill="1" applyBorder="1" applyAlignment="1">
      <alignment horizontal="center"/>
    </xf>
    <xf numFmtId="0" fontId="11" fillId="7" borderId="12" xfId="0" applyFont="1" applyFill="1" applyBorder="1"/>
    <xf numFmtId="0" fontId="9" fillId="7" borderId="12" xfId="0" applyFont="1" applyFill="1" applyBorder="1"/>
    <xf numFmtId="0" fontId="9" fillId="7" borderId="13" xfId="0" applyFont="1" applyFill="1" applyBorder="1"/>
    <xf numFmtId="0" fontId="0" fillId="8" borderId="14" xfId="0" applyFill="1" applyBorder="1"/>
    <xf numFmtId="0" fontId="17" fillId="8" borderId="0" xfId="0" applyFont="1" applyFill="1" applyBorder="1"/>
    <xf numFmtId="0" fontId="0" fillId="8" borderId="0" xfId="0" applyFill="1" applyBorder="1"/>
    <xf numFmtId="0" fontId="0" fillId="8" borderId="15" xfId="0" applyFill="1" applyBorder="1"/>
    <xf numFmtId="0" fontId="0" fillId="0" borderId="0" xfId="0" applyBorder="1"/>
    <xf numFmtId="0" fontId="0" fillId="0" borderId="16" xfId="0" applyBorder="1"/>
    <xf numFmtId="0" fontId="0" fillId="0" borderId="15" xfId="0" applyBorder="1"/>
    <xf numFmtId="0" fontId="0" fillId="9" borderId="16" xfId="0" applyFill="1" applyBorder="1"/>
    <xf numFmtId="0" fontId="0" fillId="0" borderId="15" xfId="0" applyFill="1" applyBorder="1"/>
    <xf numFmtId="49" fontId="2" fillId="8" borderId="14" xfId="0" applyNumberFormat="1" applyFont="1" applyFill="1" applyBorder="1" applyAlignment="1">
      <alignment horizontal="center"/>
    </xf>
    <xf numFmtId="0" fontId="2" fillId="0" borderId="0" xfId="0" applyFont="1" applyBorder="1"/>
    <xf numFmtId="0" fontId="0" fillId="0" borderId="17" xfId="0" applyBorder="1"/>
    <xf numFmtId="3" fontId="0" fillId="10" borderId="18" xfId="0" applyNumberFormat="1" applyFill="1" applyBorder="1" applyAlignment="1" applyProtection="1">
      <alignment horizontal="center"/>
      <protection locked="0"/>
    </xf>
    <xf numFmtId="49" fontId="2" fillId="8" borderId="0" xfId="0" applyNumberFormat="1" applyFont="1" applyFill="1" applyBorder="1" applyAlignment="1">
      <alignment horizontal="center"/>
    </xf>
    <xf numFmtId="49" fontId="2" fillId="9" borderId="16" xfId="0" applyNumberFormat="1" applyFont="1" applyFill="1" applyBorder="1" applyAlignment="1">
      <alignment horizontal="center"/>
    </xf>
    <xf numFmtId="3" fontId="0" fillId="10" borderId="19" xfId="0" applyNumberFormat="1" applyFill="1" applyBorder="1" applyAlignment="1" applyProtection="1">
      <alignment horizontal="center"/>
      <protection locked="0"/>
    </xf>
    <xf numFmtId="49" fontId="2" fillId="0" borderId="16" xfId="0" applyNumberFormat="1" applyFont="1" applyBorder="1" applyAlignment="1">
      <alignment horizontal="center"/>
    </xf>
    <xf numFmtId="3" fontId="0" fillId="10" borderId="20" xfId="0" applyNumberFormat="1" applyFill="1" applyBorder="1" applyAlignment="1">
      <alignment horizontal="center"/>
    </xf>
    <xf numFmtId="0" fontId="0" fillId="0" borderId="21" xfId="0" applyBorder="1"/>
    <xf numFmtId="0" fontId="0" fillId="0" borderId="22" xfId="0" applyBorder="1"/>
    <xf numFmtId="0" fontId="11" fillId="7" borderId="14" xfId="0" applyFont="1" applyFill="1" applyBorder="1" applyAlignment="1">
      <alignment horizontal="center"/>
    </xf>
    <xf numFmtId="0" fontId="11" fillId="7" borderId="0" xfId="0" applyFont="1" applyFill="1" applyBorder="1"/>
    <xf numFmtId="0" fontId="9" fillId="7" borderId="0" xfId="0" applyFont="1" applyFill="1" applyBorder="1"/>
    <xf numFmtId="0" fontId="9" fillId="7" borderId="15" xfId="0" applyFont="1" applyFill="1" applyBorder="1"/>
    <xf numFmtId="0" fontId="0" fillId="8" borderId="6" xfId="0" applyFill="1" applyBorder="1"/>
    <xf numFmtId="0" fontId="18" fillId="8" borderId="0" xfId="0" applyFont="1" applyFill="1" applyBorder="1" applyAlignment="1">
      <alignment horizontal="centerContinuous"/>
    </xf>
    <xf numFmtId="0" fontId="17" fillId="8" borderId="6" xfId="0" applyFont="1" applyFill="1" applyBorder="1" applyAlignment="1">
      <alignment horizontal="centerContinuous"/>
    </xf>
    <xf numFmtId="0" fontId="19" fillId="8" borderId="15" xfId="0" applyFont="1" applyFill="1" applyBorder="1" applyAlignment="1">
      <alignment horizontal="center"/>
    </xf>
    <xf numFmtId="3" fontId="0" fillId="0" borderId="19" xfId="0" applyNumberFormat="1" applyFill="1" applyBorder="1" applyAlignment="1" applyProtection="1">
      <alignment horizontal="center"/>
    </xf>
    <xf numFmtId="3" fontId="0" fillId="0" borderId="19" xfId="0" applyNumberFormat="1" applyFill="1" applyBorder="1" applyAlignment="1">
      <alignment horizontal="center"/>
    </xf>
    <xf numFmtId="3" fontId="0" fillId="0" borderId="27" xfId="0" applyNumberFormat="1" applyFill="1" applyBorder="1" applyAlignment="1" applyProtection="1">
      <alignment horizontal="centerContinuous"/>
      <protection locked="0"/>
    </xf>
    <xf numFmtId="3" fontId="0" fillId="0" borderId="24" xfId="0" applyNumberFormat="1" applyFill="1" applyBorder="1" applyAlignment="1" applyProtection="1">
      <alignment horizontal="centerContinuous"/>
      <protection locked="0"/>
    </xf>
    <xf numFmtId="3" fontId="0" fillId="0" borderId="19" xfId="0" applyNumberFormat="1" applyFill="1" applyBorder="1" applyAlignment="1" applyProtection="1">
      <alignment horizontal="center"/>
      <protection locked="0"/>
    </xf>
    <xf numFmtId="0" fontId="20" fillId="0" borderId="0" xfId="0" applyFont="1" applyBorder="1"/>
    <xf numFmtId="0" fontId="2" fillId="0" borderId="0" xfId="0" applyFont="1" applyFill="1" applyBorder="1"/>
    <xf numFmtId="49" fontId="0" fillId="9" borderId="16" xfId="0" applyNumberFormat="1" applyFill="1" applyBorder="1"/>
    <xf numFmtId="3" fontId="0" fillId="0" borderId="27" xfId="0" applyNumberFormat="1" applyFill="1" applyBorder="1" applyAlignment="1">
      <alignment horizontal="centerContinuous"/>
    </xf>
    <xf numFmtId="3" fontId="0" fillId="0" borderId="24" xfId="0" applyNumberFormat="1" applyFill="1" applyBorder="1" applyAlignment="1">
      <alignment horizontal="centerContinuous"/>
    </xf>
    <xf numFmtId="0" fontId="20" fillId="0" borderId="0" xfId="0" applyFont="1" applyFill="1" applyBorder="1"/>
    <xf numFmtId="49" fontId="0" fillId="9" borderId="21" xfId="0" applyNumberFormat="1" applyFill="1" applyBorder="1"/>
    <xf numFmtId="0" fontId="0" fillId="0" borderId="28" xfId="0" applyFill="1" applyBorder="1"/>
    <xf numFmtId="0" fontId="0" fillId="0" borderId="22" xfId="0" applyFill="1" applyBorder="1"/>
    <xf numFmtId="0" fontId="2" fillId="8" borderId="14" xfId="0" applyFont="1" applyFill="1" applyBorder="1" applyAlignment="1">
      <alignment horizontal="center"/>
    </xf>
    <xf numFmtId="49" fontId="2" fillId="9" borderId="9" xfId="0" applyNumberFormat="1" applyFont="1" applyFill="1" applyBorder="1" applyAlignment="1">
      <alignment horizontal="center"/>
    </xf>
    <xf numFmtId="3" fontId="0" fillId="0" borderId="29" xfId="0" applyNumberFormat="1" applyFill="1" applyBorder="1" applyAlignment="1" applyProtection="1">
      <alignment horizontal="center"/>
      <protection locked="0"/>
    </xf>
    <xf numFmtId="0" fontId="0" fillId="9" borderId="30" xfId="0" applyFill="1" applyBorder="1"/>
    <xf numFmtId="0" fontId="0" fillId="0" borderId="20" xfId="0" applyFill="1" applyBorder="1"/>
    <xf numFmtId="3" fontId="3" fillId="10" borderId="29" xfId="0" applyNumberFormat="1" applyFont="1" applyFill="1" applyBorder="1" applyAlignment="1">
      <alignment horizontal="center" vertical="center"/>
    </xf>
    <xf numFmtId="0" fontId="0" fillId="9" borderId="10" xfId="0" applyFill="1" applyBorder="1"/>
    <xf numFmtId="49" fontId="2" fillId="9" borderId="21" xfId="0" applyNumberFormat="1" applyFont="1" applyFill="1" applyBorder="1" applyAlignment="1">
      <alignment horizontal="center"/>
    </xf>
    <xf numFmtId="3" fontId="0" fillId="0" borderId="18" xfId="0" applyNumberFormat="1" applyFill="1" applyBorder="1" applyAlignment="1" applyProtection="1">
      <alignment horizontal="center"/>
      <protection locked="0"/>
    </xf>
    <xf numFmtId="0" fontId="0" fillId="8" borderId="31" xfId="0" applyFill="1" applyBorder="1"/>
    <xf numFmtId="0" fontId="0" fillId="0" borderId="31" xfId="0" applyBorder="1"/>
    <xf numFmtId="0" fontId="0" fillId="0" borderId="31" xfId="0" applyFill="1" applyBorder="1"/>
    <xf numFmtId="0" fontId="0" fillId="9" borderId="21" xfId="0" applyFill="1" applyBorder="1"/>
    <xf numFmtId="4" fontId="0" fillId="0" borderId="15" xfId="0" applyNumberFormat="1" applyFill="1" applyBorder="1"/>
    <xf numFmtId="0" fontId="0" fillId="0" borderId="0" xfId="0" applyBorder="1" applyAlignment="1">
      <alignment horizontal="center"/>
    </xf>
    <xf numFmtId="49" fontId="2" fillId="9" borderId="10" xfId="0" applyNumberFormat="1" applyFont="1" applyFill="1" applyBorder="1" applyAlignment="1">
      <alignment horizontal="center"/>
    </xf>
    <xf numFmtId="0" fontId="2" fillId="9" borderId="16" xfId="0" applyFont="1" applyFill="1" applyBorder="1" applyAlignment="1">
      <alignment horizontal="center"/>
    </xf>
    <xf numFmtId="0" fontId="22" fillId="0" borderId="0" xfId="0" applyFont="1" applyBorder="1"/>
    <xf numFmtId="0" fontId="0" fillId="0" borderId="32" xfId="0" applyBorder="1"/>
    <xf numFmtId="0" fontId="23" fillId="0" borderId="0" xfId="0" applyFont="1" applyBorder="1"/>
    <xf numFmtId="49" fontId="2" fillId="0" borderId="0" xfId="0" applyNumberFormat="1" applyFont="1" applyFill="1" applyBorder="1" applyAlignment="1">
      <alignment horizontal="center"/>
    </xf>
    <xf numFmtId="0" fontId="24" fillId="0" borderId="0" xfId="0" applyFont="1" applyBorder="1"/>
    <xf numFmtId="0" fontId="0" fillId="0" borderId="20" xfId="0" applyBorder="1"/>
    <xf numFmtId="0" fontId="11" fillId="7" borderId="14" xfId="0" applyFont="1" applyFill="1" applyBorder="1" applyAlignment="1">
      <alignment horizontal="left"/>
    </xf>
    <xf numFmtId="3" fontId="3" fillId="10" borderId="19" xfId="0" applyNumberFormat="1" applyFont="1" applyFill="1" applyBorder="1" applyAlignment="1">
      <alignment horizontal="center" vertical="center"/>
    </xf>
    <xf numFmtId="3" fontId="0" fillId="0" borderId="27" xfId="0" applyNumberFormat="1" applyFill="1" applyBorder="1" applyAlignment="1">
      <alignment horizontal="center"/>
    </xf>
    <xf numFmtId="3" fontId="0" fillId="0" borderId="17" xfId="0" applyNumberFormat="1" applyBorder="1" applyAlignment="1" applyProtection="1">
      <alignment horizontal="center"/>
      <protection locked="0"/>
    </xf>
    <xf numFmtId="0" fontId="3" fillId="0" borderId="0" xfId="0" applyFont="1" applyBorder="1" applyAlignment="1">
      <alignment horizontal="center"/>
    </xf>
    <xf numFmtId="3" fontId="0" fillId="0" borderId="15" xfId="0" applyNumberFormat="1" applyFill="1" applyBorder="1"/>
    <xf numFmtId="3" fontId="1" fillId="10" borderId="17" xfId="0" applyNumberFormat="1" applyFont="1" applyFill="1" applyBorder="1" applyAlignment="1" applyProtection="1">
      <alignment horizontal="center" vertical="center"/>
      <protection locked="0"/>
    </xf>
    <xf numFmtId="3" fontId="0" fillId="0" borderId="5" xfId="0" applyNumberFormat="1" applyBorder="1"/>
    <xf numFmtId="0" fontId="0" fillId="8" borderId="33" xfId="0" applyFill="1" applyBorder="1"/>
    <xf numFmtId="0" fontId="0" fillId="0" borderId="5" xfId="0" applyBorder="1"/>
    <xf numFmtId="0" fontId="17" fillId="0" borderId="0" xfId="0" applyFont="1" applyBorder="1"/>
    <xf numFmtId="3" fontId="17" fillId="0" borderId="34" xfId="0" applyNumberFormat="1" applyFont="1" applyBorder="1" applyAlignment="1">
      <alignment horizontal="centerContinuous"/>
    </xf>
    <xf numFmtId="3" fontId="17" fillId="10" borderId="35" xfId="0" applyNumberFormat="1" applyFont="1" applyFill="1" applyBorder="1" applyAlignment="1">
      <alignment horizontal="centerContinuous" vertical="center"/>
    </xf>
    <xf numFmtId="0" fontId="17" fillId="0" borderId="5" xfId="0" applyFont="1" applyBorder="1"/>
    <xf numFmtId="0" fontId="23" fillId="0" borderId="5" xfId="0" applyFont="1" applyBorder="1"/>
    <xf numFmtId="0" fontId="0" fillId="0" borderId="30" xfId="0" applyBorder="1"/>
    <xf numFmtId="0" fontId="2" fillId="0" borderId="14" xfId="0" applyFont="1" applyBorder="1"/>
    <xf numFmtId="0" fontId="2" fillId="0" borderId="36" xfId="0" applyFont="1" applyBorder="1"/>
    <xf numFmtId="0" fontId="0" fillId="0" borderId="37" xfId="0" applyBorder="1"/>
    <xf numFmtId="2" fontId="25" fillId="0" borderId="37" xfId="3" applyNumberFormat="1" applyFill="1" applyBorder="1" applyAlignment="1" applyProtection="1">
      <alignment horizontal="centerContinuous"/>
    </xf>
    <xf numFmtId="0" fontId="0" fillId="0" borderId="35" xfId="0" applyBorder="1"/>
    <xf numFmtId="0" fontId="1" fillId="0" borderId="0" xfId="0" applyFont="1"/>
    <xf numFmtId="0" fontId="20" fillId="0" borderId="0" xfId="0" applyFont="1" applyBorder="1" applyAlignment="1">
      <alignment horizontal="center"/>
    </xf>
    <xf numFmtId="0" fontId="20" fillId="0" borderId="6" xfId="0" applyFont="1" applyBorder="1" applyAlignment="1">
      <alignment horizontal="center"/>
    </xf>
    <xf numFmtId="0" fontId="18" fillId="8" borderId="14" xfId="0" applyFont="1" applyFill="1" applyBorder="1" applyAlignment="1">
      <alignment horizontal="left"/>
    </xf>
    <xf numFmtId="0" fontId="18" fillId="8" borderId="0" xfId="0" applyFont="1" applyFill="1" applyBorder="1" applyAlignment="1">
      <alignment horizontal="left"/>
    </xf>
    <xf numFmtId="3" fontId="0" fillId="10" borderId="23" xfId="0" applyNumberFormat="1" applyFill="1" applyBorder="1" applyAlignment="1" applyProtection="1">
      <alignment horizontal="center"/>
      <protection locked="0"/>
    </xf>
    <xf numFmtId="3" fontId="0" fillId="10" borderId="24" xfId="0" applyNumberFormat="1" applyFill="1" applyBorder="1" applyAlignment="1" applyProtection="1">
      <alignment horizontal="center"/>
      <protection locked="0"/>
    </xf>
    <xf numFmtId="3" fontId="0" fillId="10" borderId="25" xfId="0" applyNumberFormat="1" applyFill="1" applyBorder="1" applyAlignment="1" applyProtection="1">
      <alignment horizontal="center"/>
      <protection locked="0"/>
    </xf>
    <xf numFmtId="3" fontId="0" fillId="10" borderId="26" xfId="0" applyNumberFormat="1" applyFill="1" applyBorder="1" applyAlignment="1" applyProtection="1">
      <alignment horizontal="center"/>
      <protection locked="0"/>
    </xf>
    <xf numFmtId="0" fontId="2" fillId="0" borderId="10" xfId="0" applyFont="1" applyBorder="1" applyAlignment="1">
      <alignment horizontal="right" vertical="center"/>
    </xf>
    <xf numFmtId="0" fontId="2" fillId="0" borderId="21" xfId="0" applyFont="1" applyBorder="1" applyAlignment="1">
      <alignment horizontal="right" vertical="center"/>
    </xf>
    <xf numFmtId="0" fontId="16" fillId="0" borderId="1" xfId="0" applyFont="1" applyFill="1" applyBorder="1"/>
    <xf numFmtId="0" fontId="1" fillId="0" borderId="1" xfId="0" applyFont="1" applyFill="1" applyBorder="1"/>
    <xf numFmtId="0" fontId="0" fillId="0" borderId="0" xfId="0" applyNumberFormat="1" applyProtection="1">
      <protection locked="0"/>
    </xf>
    <xf numFmtId="170" fontId="0" fillId="0" borderId="0" xfId="0" applyNumberFormat="1"/>
    <xf numFmtId="0" fontId="26" fillId="0" borderId="0" xfId="0" applyNumberFormat="1" applyFont="1"/>
    <xf numFmtId="3" fontId="0" fillId="11" borderId="18" xfId="0" applyNumberFormat="1" applyFill="1" applyBorder="1" applyAlignment="1" applyProtection="1">
      <alignment horizontal="center"/>
      <protection locked="0"/>
    </xf>
    <xf numFmtId="0" fontId="0" fillId="11" borderId="15" xfId="0" applyFill="1" applyBorder="1"/>
  </cellXfs>
  <cellStyles count="4">
    <cellStyle name="Lien hypertexte" xfId="3" builtinId="8"/>
    <cellStyle name="Monétaire" xfId="1" builtinId="4"/>
    <cellStyle name="Normal" xfId="0" builtinId="0"/>
    <cellStyle name="Pourcentage" xfId="2" builtinId="5"/>
  </cellStyles>
  <dxfs count="45">
    <dxf>
      <fill>
        <patternFill>
          <bgColor rgb="FF00B0F0"/>
        </patternFill>
      </fill>
    </dxf>
    <dxf>
      <fill>
        <patternFill>
          <bgColor rgb="FFFFFF00"/>
        </patternFill>
      </fill>
    </dxf>
    <dxf>
      <font>
        <b val="0"/>
        <i val="0"/>
        <color theme="0"/>
        <name val="Cambria"/>
        <scheme val="none"/>
      </font>
      <fill>
        <patternFill>
          <bgColor rgb="FFFF000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ont>
        <b val="0"/>
        <i val="0"/>
        <color theme="0"/>
        <name val="Cambria"/>
        <scheme val="none"/>
      </font>
      <fill>
        <patternFill>
          <bgColor rgb="FFFF000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ont>
        <b val="0"/>
        <i val="0"/>
        <color theme="0"/>
        <name val="Cambria"/>
        <scheme val="none"/>
      </font>
      <fill>
        <patternFill>
          <bgColor rgb="FFFF000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ont>
        <b val="0"/>
        <i val="0"/>
        <color theme="0"/>
        <name val="Cambria"/>
        <scheme val="none"/>
      </font>
      <fill>
        <patternFill>
          <bgColor rgb="FFFF000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ont>
        <b val="0"/>
        <i val="0"/>
        <color theme="0"/>
        <name val="Cambria"/>
        <scheme val="none"/>
      </font>
      <fill>
        <patternFill>
          <bgColor rgb="FFFF000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ont>
        <b val="0"/>
        <i val="0"/>
        <color theme="0"/>
        <name val="Cambria"/>
        <scheme val="none"/>
      </font>
      <fill>
        <patternFill>
          <bgColor rgb="FFFF000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ont>
        <b val="0"/>
        <i val="0"/>
        <color theme="0"/>
        <name val="Cambria"/>
        <scheme val="none"/>
      </font>
      <fill>
        <patternFill>
          <bgColor rgb="FFFF000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ont>
        <b val="0"/>
        <i val="0"/>
        <color theme="0"/>
        <name val="Cambria"/>
        <scheme val="none"/>
      </font>
      <fill>
        <patternFill>
          <bgColor rgb="FFFF000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ont>
        <b val="0"/>
        <i val="0"/>
        <color theme="0"/>
        <name val="Cambria"/>
        <scheme val="none"/>
      </font>
      <fill>
        <patternFill>
          <bgColor rgb="FFFF000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ont>
        <b val="0"/>
        <i val="0"/>
        <color theme="0"/>
        <name val="Cambria"/>
        <scheme val="none"/>
      </font>
      <fill>
        <patternFill>
          <bgColor rgb="FFFF000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ont>
        <b val="0"/>
        <i val="0"/>
        <color theme="0"/>
        <name val="Cambria"/>
        <scheme val="none"/>
      </font>
      <fill>
        <patternFill>
          <bgColor rgb="FFFF0000"/>
        </patternFill>
      </fill>
    </dxf>
    <dxf>
      <font>
        <color theme="0"/>
      </font>
      <fill>
        <patternFill>
          <bgColor theme="1"/>
        </patternFill>
      </fill>
    </dxf>
    <dxf>
      <numFmt numFmtId="34" formatCode="_-* #,##0.00\ &quot;€&quot;_-;\-* #,##0.00\ &quot;€&quot;_-;_-* &quot;-&quot;??\ &quot;€&quot;_-;_-@_-"/>
    </dxf>
  </dxfs>
  <tableStyles count="0" defaultTableStyle="TableStyleMedium9" defaultPivotStyle="PivotStyleLight16"/>
  <colors>
    <mruColors>
      <color rgb="FFCC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pivotCacheDefinition" Target="pivotCache/pivotCacheDefinition1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OnLoad="1" refreshedBy="Blotiere Yannick" refreshedDate="41261.451578819448" createdVersion="4" refreshedVersion="4" minRefreshableVersion="3" recordCount="10">
  <cacheSource type="worksheet">
    <worksheetSource ref="A5:W15" sheet="SAISIE FACTURES"/>
  </cacheSource>
  <cacheFields count="23">
    <cacheField name="Fournisseurs" numFmtId="0">
      <sharedItems/>
    </cacheField>
    <cacheField name="N° Facture" numFmtId="0">
      <sharedItems containsBlank="1" containsMixedTypes="1" containsNumber="1" containsInteger="1" minValue="95994" maxValue="120107063"/>
    </cacheField>
    <cacheField name="N piece compta " numFmtId="0">
      <sharedItems containsNonDate="0" containsString="0" containsBlank="1"/>
    </cacheField>
    <cacheField name="Date de la_x000a_Facture" numFmtId="0">
      <sharedItems containsSemiMixedTypes="0" containsNonDate="0" containsDate="1" containsString="0" minDate="2010-10-01T00:00:00" maxDate="2012-10-01T00:00:00"/>
    </cacheField>
    <cacheField name="Échéance_x000a_Facture" numFmtId="14">
      <sharedItems containsSemiMixedTypes="0" containsNonDate="0" containsDate="1" containsString="0" minDate="2010-10-05T00:00:00" maxDate="2012-12-01T00:00:00"/>
    </cacheField>
    <cacheField name="Montant HT" numFmtId="167">
      <sharedItems containsSemiMixedTypes="0" containsString="0" containsNumber="1" minValue="12" maxValue="6758"/>
    </cacheField>
    <cacheField name="Taux" numFmtId="10">
      <sharedItems containsString="0" containsBlank="1" containsNumber="1" minValue="0" maxValue="0.19600000000000001"/>
    </cacheField>
    <cacheField name="Montant TVA" numFmtId="167">
      <sharedItems containsString="0" containsBlank="1" containsNumber="1" minValue="0" maxValue="229.87663999999998"/>
    </cacheField>
    <cacheField name="Montant TTC" numFmtId="167">
      <sharedItems containsSemiMixedTypes="0" containsString="0" containsNumber="1" minValue="14.352" maxValue="6758"/>
    </cacheField>
    <cacheField name="Acompte_x000a_30% du TTC" numFmtId="167">
      <sharedItems containsSemiMixedTypes="0" containsString="0" containsNumber="1" containsInteger="1" minValue="0" maxValue="0"/>
    </cacheField>
    <cacheField name="X" numFmtId="0">
      <sharedItems containsNonDate="0" containsString="0" containsBlank="1"/>
    </cacheField>
    <cacheField name="Avoir_x000a_= Av" numFmtId="0">
      <sharedItems containsNonDate="0" containsString="0" containsBlank="1"/>
    </cacheField>
    <cacheField name="Factures_x000a_Payés = P" numFmtId="0">
      <sharedItems containsBlank="1"/>
    </cacheField>
    <cacheField name="Factures non_x000a_Payés = NP" numFmtId="0">
      <sharedItems containsBlank="1"/>
    </cacheField>
    <cacheField name="Factures payés_x000a_avec_x000a_Acomptes = Ac" numFmtId="167">
      <sharedItems containsNonDate="0" containsString="0" containsBlank="1"/>
    </cacheField>
    <cacheField name="Reste à_x000a_Payer" numFmtId="167">
      <sharedItems containsSemiMixedTypes="0" containsString="0" containsNumber="1" minValue="0" maxValue="89.7"/>
    </cacheField>
    <cacheField name="Encours" numFmtId="167">
      <sharedItems containsSemiMixedTypes="0" containsString="0" containsNumber="1" minValue="0" maxValue="89.7"/>
    </cacheField>
    <cacheField name="Retard" numFmtId="0">
      <sharedItems containsMixedTypes="1" containsNumber="1" containsInteger="1" minValue="0" maxValue="0"/>
    </cacheField>
    <cacheField name="Retard_x000a_en jours" numFmtId="1">
      <sharedItems containsSemiMixedTypes="0" containsString="0" containsNumber="1" containsInteger="1" minValue="0" maxValue="806"/>
    </cacheField>
    <cacheField name="Banques" numFmtId="1">
      <sharedItems containsBlank="1" count="2">
        <s v="Crédit Agricole"/>
        <m u="1"/>
      </sharedItems>
    </cacheField>
    <cacheField name="Mode de paiement" numFmtId="0">
      <sharedItems containsBlank="1" count="3">
        <m/>
        <s v="CHQ"/>
        <s v="PRLV" u="1"/>
      </sharedItems>
    </cacheField>
    <cacheField name="n° chq" numFmtId="0">
      <sharedItems containsString="0" containsBlank="1" containsNumber="1" containsInteger="1" minValue="529" maxValue="539"/>
    </cacheField>
    <cacheField name="Date de paiement" numFmtId="14">
      <sharedItems containsNonDate="0" containsDate="1" containsString="0" containsBlank="1" minDate="2012-10-18T00:00:00" maxDate="2012-11-10T00:00:00" count="5">
        <m/>
        <d v="2012-11-08T00:00:00"/>
        <d v="2012-10-22T00:00:00"/>
        <d v="2012-10-18T00:00:00"/>
        <d v="2012-11-09T00:00:00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0">
  <r>
    <s v="Douanes"/>
    <n v="3393009"/>
    <m/>
    <d v="2012-09-30T00:00:00"/>
    <d v="2012-11-30T00:00:00"/>
    <n v="602"/>
    <n v="0"/>
    <n v="0"/>
    <n v="602"/>
    <n v="0"/>
    <m/>
    <m/>
    <s v="P"/>
    <m/>
    <m/>
    <n v="0"/>
    <n v="0"/>
    <n v="0"/>
    <n v="0"/>
    <x v="0"/>
    <x v="0"/>
    <m/>
    <x v="0"/>
  </r>
  <r>
    <s v="Poirier"/>
    <s v="FC56289"/>
    <m/>
    <d v="2012-07-31T00:00:00"/>
    <d v="2012-08-31T00:00:00"/>
    <n v="218.21"/>
    <n v="0.19600000000000001"/>
    <n v="42.769160000000007"/>
    <n v="260.97916000000004"/>
    <n v="0"/>
    <m/>
    <m/>
    <s v="P"/>
    <m/>
    <m/>
    <n v="0"/>
    <n v="0"/>
    <n v="0"/>
    <n v="0"/>
    <x v="0"/>
    <x v="0"/>
    <m/>
    <x v="0"/>
  </r>
  <r>
    <s v="Poirier"/>
    <s v="FC56304"/>
    <m/>
    <d v="2012-07-31T00:00:00"/>
    <d v="2012-08-31T00:00:00"/>
    <n v="1172.8399999999999"/>
    <n v="0.19600000000000001"/>
    <n v="229.87663999999998"/>
    <n v="1402.7166399999999"/>
    <n v="0"/>
    <m/>
    <m/>
    <s v="P"/>
    <m/>
    <m/>
    <n v="0"/>
    <n v="0"/>
    <n v="0"/>
    <n v="0"/>
    <x v="0"/>
    <x v="0"/>
    <m/>
    <x v="0"/>
  </r>
  <r>
    <s v="Nolis"/>
    <n v="21020769"/>
    <m/>
    <d v="2010-10-01T00:00:00"/>
    <d v="2010-10-05T00:00:00"/>
    <n v="75"/>
    <n v="0.19600000000000001"/>
    <n v="14.700000000000001"/>
    <n v="89.7"/>
    <n v="0"/>
    <m/>
    <m/>
    <m/>
    <s v="NP"/>
    <m/>
    <n v="89.7"/>
    <n v="89.7"/>
    <s v="2 ans 2 mois 13 jours"/>
    <n v="806"/>
    <x v="0"/>
    <x v="0"/>
    <m/>
    <x v="0"/>
  </r>
  <r>
    <s v="Chronoservices"/>
    <n v="120107063"/>
    <m/>
    <d v="2012-08-26T00:00:00"/>
    <d v="2012-09-25T00:00:00"/>
    <n v="52.67"/>
    <n v="0.19600000000000001"/>
    <n v="10.323320000000001"/>
    <n v="62.993320000000004"/>
    <n v="0"/>
    <m/>
    <m/>
    <s v="P"/>
    <m/>
    <m/>
    <n v="0"/>
    <n v="0"/>
    <n v="0"/>
    <n v="0"/>
    <x v="0"/>
    <x v="1"/>
    <n v="536"/>
    <x v="1"/>
  </r>
  <r>
    <s v="SATM"/>
    <n v="95994"/>
    <m/>
    <d v="2012-05-30T00:00:00"/>
    <d v="2012-06-30T00:00:00"/>
    <n v="400.66"/>
    <m/>
    <n v="0"/>
    <n v="400.66"/>
    <n v="0"/>
    <m/>
    <m/>
    <s v="P"/>
    <m/>
    <m/>
    <n v="0"/>
    <n v="0"/>
    <n v="0"/>
    <n v="0"/>
    <x v="0"/>
    <x v="1"/>
    <n v="533"/>
    <x v="2"/>
  </r>
  <r>
    <s v="Gras Savoye ouest"/>
    <m/>
    <m/>
    <d v="2012-09-03T00:00:00"/>
    <d v="2012-10-30T00:00:00"/>
    <n v="6758"/>
    <m/>
    <m/>
    <n v="6758"/>
    <n v="0"/>
    <m/>
    <m/>
    <s v="P"/>
    <m/>
    <m/>
    <n v="0"/>
    <n v="0"/>
    <n v="0"/>
    <n v="0"/>
    <x v="0"/>
    <x v="0"/>
    <m/>
    <x v="0"/>
  </r>
  <r>
    <s v="Forget Formation"/>
    <n v="12907741"/>
    <m/>
    <d v="2012-06-22T00:00:00"/>
    <d v="2012-07-31T00:00:00"/>
    <n v="637"/>
    <n v="0.19600000000000001"/>
    <n v="124.852"/>
    <n v="761.85199999999998"/>
    <n v="0"/>
    <m/>
    <m/>
    <s v="P"/>
    <m/>
    <m/>
    <n v="0"/>
    <n v="0"/>
    <n v="0"/>
    <n v="0"/>
    <x v="0"/>
    <x v="1"/>
    <n v="529"/>
    <x v="3"/>
  </r>
  <r>
    <s v="Forget Formation"/>
    <n v="12907633"/>
    <m/>
    <d v="2012-07-19T00:00:00"/>
    <d v="2012-08-31T00:00:00"/>
    <n v="637"/>
    <n v="0.19600000000000001"/>
    <n v="124.852"/>
    <n v="761.85199999999998"/>
    <n v="0"/>
    <m/>
    <m/>
    <s v="P"/>
    <m/>
    <m/>
    <n v="0"/>
    <n v="0"/>
    <n v="0"/>
    <n v="0"/>
    <x v="0"/>
    <x v="1"/>
    <n v="529"/>
    <x v="3"/>
  </r>
  <r>
    <s v="Séché transports"/>
    <s v="1208-0287"/>
    <m/>
    <d v="2012-08-31T00:00:00"/>
    <d v="2012-10-15T00:00:00"/>
    <n v="12"/>
    <n v="0.19600000000000001"/>
    <n v="2.3520000000000003"/>
    <n v="14.352"/>
    <n v="0"/>
    <m/>
    <m/>
    <s v="P"/>
    <m/>
    <m/>
    <n v="0"/>
    <n v="0"/>
    <n v="0"/>
    <n v="0"/>
    <x v="0"/>
    <x v="1"/>
    <n v="539"/>
    <x v="4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5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rowHeaderCaption="Moyen de paiement">
  <location ref="X6:Y14" firstHeaderRow="1" firstDataRow="1" firstDataCol="1"/>
  <pivotFields count="23">
    <pivotField showAll="0"/>
    <pivotField showAll="0"/>
    <pivotField showAll="0"/>
    <pivotField showAll="0"/>
    <pivotField showAll="0"/>
    <pivotField showAll="0"/>
    <pivotField showAll="0"/>
    <pivotField numFmtId="167" showAll="0"/>
    <pivotField dataField="1" numFmtId="167" showAll="0"/>
    <pivotField numFmtId="167" showAll="0"/>
    <pivotField showAll="0"/>
    <pivotField showAll="0"/>
    <pivotField showAll="0"/>
    <pivotField showAll="0"/>
    <pivotField showAll="0"/>
    <pivotField numFmtId="167" showAll="0"/>
    <pivotField numFmtId="167" showAll="0"/>
    <pivotField showAll="0"/>
    <pivotField numFmtId="1" showAll="0"/>
    <pivotField axis="axisRow" showAll="0">
      <items count="3">
        <item x="0"/>
        <item m="1" x="1"/>
        <item t="default"/>
      </items>
    </pivotField>
    <pivotField axis="axisRow" multipleItemSelectionAllowed="1" showAll="0">
      <items count="4">
        <item x="1"/>
        <item m="1" x="2"/>
        <item sd="0" x="0"/>
        <item t="default"/>
      </items>
    </pivotField>
    <pivotField showAll="0"/>
    <pivotField axis="axisRow" showAll="0">
      <items count="6">
        <item x="3"/>
        <item x="2"/>
        <item x="0"/>
        <item x="1"/>
        <item x="4"/>
        <item t="default"/>
      </items>
    </pivotField>
  </pivotFields>
  <rowFields count="3">
    <field x="20"/>
    <field x="19"/>
    <field x="22"/>
  </rowFields>
  <rowItems count="8">
    <i>
      <x/>
    </i>
    <i r="1">
      <x/>
    </i>
    <i r="2">
      <x/>
    </i>
    <i r="2">
      <x v="1"/>
    </i>
    <i r="2">
      <x v="3"/>
    </i>
    <i r="2">
      <x v="4"/>
    </i>
    <i>
      <x v="2"/>
    </i>
    <i t="grand">
      <x/>
    </i>
  </rowItems>
  <colItems count="1">
    <i/>
  </colItems>
  <dataFields count="1">
    <dataField name="Somme de Montant TTC" fld="8" baseField="0" baseItem="0" numFmtId="44"/>
  </dataFields>
  <formats count="1">
    <format dxfId="44">
      <pivotArea outline="0" collapsedLevelsAreSubtotals="1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1.xml"/><Relationship Id="rId4" Type="http://schemas.openxmlformats.org/officeDocument/2006/relationships/comments" Target="../comments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2:E25"/>
  <sheetViews>
    <sheetView workbookViewId="0">
      <selection activeCell="G24" sqref="G24"/>
    </sheetView>
  </sheetViews>
  <sheetFormatPr baseColWidth="10" defaultRowHeight="12.75" x14ac:dyDescent="0.2"/>
  <cols>
    <col min="1" max="1" width="7.28515625" bestFit="1" customWidth="1"/>
    <col min="2" max="2" width="21" bestFit="1" customWidth="1"/>
    <col min="3" max="3" width="16.85546875" bestFit="1" customWidth="1"/>
    <col min="4" max="4" width="12.85546875" bestFit="1" customWidth="1"/>
  </cols>
  <sheetData>
    <row r="2" spans="1:5" ht="15" x14ac:dyDescent="0.25">
      <c r="A2" s="97" t="s">
        <v>27</v>
      </c>
      <c r="B2" s="98" t="s">
        <v>30</v>
      </c>
      <c r="C2" s="98" t="s">
        <v>0</v>
      </c>
      <c r="D2" s="98" t="s">
        <v>50</v>
      </c>
      <c r="E2" s="201" t="s">
        <v>187</v>
      </c>
    </row>
    <row r="3" spans="1:5" x14ac:dyDescent="0.2">
      <c r="A3" s="95">
        <v>5.5E-2</v>
      </c>
      <c r="B3" s="94" t="s">
        <v>33</v>
      </c>
      <c r="C3" s="94" t="s">
        <v>45</v>
      </c>
      <c r="D3" s="94" t="s">
        <v>74</v>
      </c>
      <c r="E3" s="202" t="s">
        <v>188</v>
      </c>
    </row>
    <row r="4" spans="1:5" x14ac:dyDescent="0.2">
      <c r="A4" s="95">
        <v>0.19600000000000001</v>
      </c>
      <c r="B4" s="94" t="s">
        <v>31</v>
      </c>
      <c r="C4" s="94" t="s">
        <v>60</v>
      </c>
      <c r="D4" s="94" t="s">
        <v>52</v>
      </c>
      <c r="E4" s="202" t="s">
        <v>189</v>
      </c>
    </row>
    <row r="5" spans="1:5" x14ac:dyDescent="0.2">
      <c r="A5" s="95">
        <v>0</v>
      </c>
      <c r="B5" s="94" t="s">
        <v>51</v>
      </c>
      <c r="C5" s="94" t="s">
        <v>46</v>
      </c>
      <c r="D5" s="89"/>
      <c r="E5" s="202" t="s">
        <v>190</v>
      </c>
    </row>
    <row r="6" spans="1:5" x14ac:dyDescent="0.2">
      <c r="A6" s="95">
        <v>2.1000000000000001E-2</v>
      </c>
      <c r="B6" s="94" t="s">
        <v>32</v>
      </c>
      <c r="C6" s="94" t="s">
        <v>57</v>
      </c>
      <c r="D6" s="89"/>
      <c r="E6" s="202" t="s">
        <v>191</v>
      </c>
    </row>
    <row r="7" spans="1:5" x14ac:dyDescent="0.2">
      <c r="A7" s="95"/>
      <c r="B7" s="89"/>
      <c r="C7" s="89" t="s">
        <v>35</v>
      </c>
      <c r="D7" s="94"/>
      <c r="E7" s="202" t="s">
        <v>192</v>
      </c>
    </row>
    <row r="8" spans="1:5" x14ac:dyDescent="0.2">
      <c r="A8" s="95"/>
      <c r="B8" s="94"/>
      <c r="C8" s="94" t="s">
        <v>65</v>
      </c>
      <c r="D8" s="89"/>
      <c r="E8" s="202" t="s">
        <v>193</v>
      </c>
    </row>
    <row r="9" spans="1:5" x14ac:dyDescent="0.2">
      <c r="A9" s="95"/>
      <c r="B9" s="89"/>
      <c r="C9" s="89" t="s">
        <v>40</v>
      </c>
      <c r="D9" s="89"/>
      <c r="E9" s="202" t="s">
        <v>194</v>
      </c>
    </row>
    <row r="10" spans="1:5" x14ac:dyDescent="0.2">
      <c r="A10" s="95"/>
      <c r="B10" s="94"/>
      <c r="C10" s="89" t="s">
        <v>38</v>
      </c>
      <c r="D10" s="89"/>
      <c r="E10" s="202" t="s">
        <v>195</v>
      </c>
    </row>
    <row r="11" spans="1:5" x14ac:dyDescent="0.2">
      <c r="A11" s="95"/>
      <c r="B11" s="89"/>
      <c r="C11" s="94" t="s">
        <v>71</v>
      </c>
      <c r="D11" s="89"/>
      <c r="E11" s="202" t="s">
        <v>196</v>
      </c>
    </row>
    <row r="12" spans="1:5" x14ac:dyDescent="0.2">
      <c r="A12" s="95"/>
      <c r="B12" s="89"/>
      <c r="C12" s="94" t="s">
        <v>44</v>
      </c>
      <c r="D12" s="89"/>
      <c r="E12" s="202" t="s">
        <v>197</v>
      </c>
    </row>
    <row r="13" spans="1:5" x14ac:dyDescent="0.2">
      <c r="A13" s="95"/>
      <c r="B13" s="89"/>
      <c r="C13" s="96" t="s">
        <v>43</v>
      </c>
      <c r="D13" s="89"/>
      <c r="E13" s="202" t="s">
        <v>198</v>
      </c>
    </row>
    <row r="14" spans="1:5" x14ac:dyDescent="0.2">
      <c r="A14" s="95"/>
      <c r="B14" s="89"/>
      <c r="C14" s="94" t="s">
        <v>69</v>
      </c>
      <c r="D14" s="89"/>
      <c r="E14" s="202" t="s">
        <v>199</v>
      </c>
    </row>
    <row r="15" spans="1:5" x14ac:dyDescent="0.2">
      <c r="A15" s="95"/>
      <c r="B15" s="89"/>
      <c r="C15" s="89" t="s">
        <v>36</v>
      </c>
      <c r="D15" s="89"/>
      <c r="E15" s="89"/>
    </row>
    <row r="16" spans="1:5" x14ac:dyDescent="0.2">
      <c r="A16" s="95"/>
      <c r="B16" s="89"/>
      <c r="C16" s="94" t="s">
        <v>64</v>
      </c>
      <c r="D16" s="89"/>
      <c r="E16" s="89"/>
    </row>
    <row r="17" spans="1:5" x14ac:dyDescent="0.2">
      <c r="A17" s="95"/>
      <c r="B17" s="89"/>
      <c r="C17" s="94" t="s">
        <v>61</v>
      </c>
      <c r="D17" s="89"/>
      <c r="E17" s="89"/>
    </row>
    <row r="18" spans="1:5" x14ac:dyDescent="0.2">
      <c r="A18" s="95"/>
      <c r="B18" s="89"/>
      <c r="C18" s="89" t="s">
        <v>39</v>
      </c>
      <c r="D18" s="89"/>
      <c r="E18" s="89"/>
    </row>
    <row r="19" spans="1:5" x14ac:dyDescent="0.2">
      <c r="A19" s="95"/>
      <c r="B19" s="89"/>
      <c r="C19" s="96" t="s">
        <v>41</v>
      </c>
      <c r="D19" s="89"/>
      <c r="E19" s="89"/>
    </row>
    <row r="20" spans="1:5" x14ac:dyDescent="0.2">
      <c r="A20" s="95"/>
      <c r="B20" s="89"/>
      <c r="C20" s="96" t="s">
        <v>42</v>
      </c>
      <c r="D20" s="89"/>
      <c r="E20" s="89"/>
    </row>
    <row r="21" spans="1:5" x14ac:dyDescent="0.2">
      <c r="A21" s="95"/>
      <c r="B21" s="89"/>
      <c r="C21" s="89" t="s">
        <v>56</v>
      </c>
      <c r="D21" s="89"/>
      <c r="E21" s="89"/>
    </row>
    <row r="22" spans="1:5" x14ac:dyDescent="0.2">
      <c r="A22" s="95"/>
      <c r="B22" s="89"/>
      <c r="C22" s="96" t="s">
        <v>37</v>
      </c>
      <c r="D22" s="89"/>
      <c r="E22" s="89"/>
    </row>
    <row r="23" spans="1:5" x14ac:dyDescent="0.2">
      <c r="A23" s="95"/>
      <c r="B23" s="89"/>
      <c r="C23" s="94" t="s">
        <v>47</v>
      </c>
      <c r="D23" s="89"/>
      <c r="E23" s="89"/>
    </row>
    <row r="24" spans="1:5" x14ac:dyDescent="0.2">
      <c r="A24" s="95"/>
      <c r="B24" s="89"/>
      <c r="C24" s="89" t="s">
        <v>34</v>
      </c>
      <c r="D24" s="89"/>
      <c r="E24" s="89"/>
    </row>
    <row r="25" spans="1:5" x14ac:dyDescent="0.2">
      <c r="A25" s="95"/>
      <c r="B25" s="89"/>
      <c r="C25" s="94" t="s">
        <v>59</v>
      </c>
      <c r="D25" s="89"/>
      <c r="E25" s="89"/>
    </row>
  </sheetData>
  <sortState ref="C3:C25">
    <sortCondition ref="C3"/>
  </sortState>
  <phoneticPr fontId="13" type="noConversion"/>
  <pageMargins left="0.78740157499999996" right="0.78740157499999996" top="0.984251969" bottom="0.984251969" header="0.4921259845" footer="0.492125984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 enableFormatConditionsCalculation="0">
    <tabColor indexed="14"/>
    <pageSetUpPr fitToPage="1"/>
  </sheetPr>
  <dimension ref="A1:W23"/>
  <sheetViews>
    <sheetView showZeros="0" topLeftCell="D1" zoomScaleNormal="100" workbookViewId="0">
      <pane ySplit="5" topLeftCell="A6" activePane="bottomLeft" state="frozen"/>
      <selection activeCell="A5" sqref="A5"/>
      <selection pane="bottomLeft" activeCell="U6" sqref="U6"/>
    </sheetView>
  </sheetViews>
  <sheetFormatPr baseColWidth="10" defaultRowHeight="12.75" outlineLevelCol="1" x14ac:dyDescent="0.2"/>
  <cols>
    <col min="1" max="1" width="18.5703125" style="1" bestFit="1" customWidth="1"/>
    <col min="2" max="2" width="13.7109375" style="1" bestFit="1" customWidth="1"/>
    <col min="3" max="3" width="15.85546875" style="1" bestFit="1" customWidth="1"/>
    <col min="4" max="4" width="11.42578125" style="1"/>
    <col min="5" max="5" width="14.7109375" style="48" bestFit="1" customWidth="1"/>
    <col min="6" max="6" width="11.5703125" style="1" bestFit="1" customWidth="1"/>
    <col min="7" max="7" width="7.28515625" style="44" customWidth="1" outlineLevel="1"/>
    <col min="8" max="8" width="13.28515625" style="1" customWidth="1" outlineLevel="1"/>
    <col min="9" max="9" width="13" style="1" customWidth="1" outlineLevel="1"/>
    <col min="10" max="10" width="11.42578125" style="1" customWidth="1" outlineLevel="1"/>
    <col min="11" max="11" width="4.5703125" style="1" customWidth="1" outlineLevel="1"/>
    <col min="12" max="12" width="8" style="1" customWidth="1" outlineLevel="1"/>
    <col min="13" max="13" width="10" style="1" bestFit="1" customWidth="1"/>
    <col min="14" max="14" width="13" style="1" bestFit="1" customWidth="1"/>
    <col min="15" max="15" width="15.140625" style="1" bestFit="1" customWidth="1"/>
    <col min="16" max="17" width="10.5703125" style="1" bestFit="1" customWidth="1"/>
    <col min="18" max="18" width="16.42578125" style="1" customWidth="1"/>
    <col min="19" max="19" width="10.7109375" style="1" bestFit="1" customWidth="1"/>
    <col min="20" max="20" width="12.85546875" style="1" bestFit="1" customWidth="1"/>
    <col min="21" max="21" width="12.42578125" style="1" bestFit="1" customWidth="1"/>
    <col min="22" max="22" width="11.42578125" style="76"/>
    <col min="23" max="16384" width="11.42578125" style="1"/>
  </cols>
  <sheetData>
    <row r="1" spans="1:23" ht="33" hidden="1" customHeight="1" x14ac:dyDescent="0.2">
      <c r="A1" s="39"/>
      <c r="B1" s="39"/>
      <c r="C1" s="39"/>
      <c r="D1" s="35"/>
      <c r="E1" s="57"/>
      <c r="F1" s="42"/>
      <c r="G1" s="43">
        <v>0.19600000000000001</v>
      </c>
      <c r="H1" s="42">
        <f>F1*G1</f>
        <v>0</v>
      </c>
      <c r="I1" s="42">
        <f>F1+H1</f>
        <v>0</v>
      </c>
      <c r="J1" s="42">
        <f>IF(K1="x",I1*30%,0)</f>
        <v>0</v>
      </c>
      <c r="K1" s="36"/>
      <c r="L1" s="3"/>
      <c r="M1" s="3"/>
      <c r="N1" s="37" t="s">
        <v>11</v>
      </c>
      <c r="O1" s="55"/>
      <c r="P1" s="42">
        <f>IF(N1="NP",I1-IF(O1="Ac",J1,0),0)</f>
        <v>0</v>
      </c>
      <c r="Q1" s="42">
        <f ca="1">IF(AND(TODAY()&gt;E1,N1="NP"),I1-IF(O1="Ac",J1,0),0)</f>
        <v>0</v>
      </c>
      <c r="R1" s="36">
        <f ca="1">IF($E1="",0,IF(AND($N1="NP",$E1&lt;TODAY()),TRIM(IF($E1-TODAY(),TEXT(DATEDIF($E1,TODAY(),"y"),"[&gt;1]0"" ans "";[&gt;]""1 an "";")&amp;TEXT(DATEDIF($E1,TODAY(),"ym"),"[&gt;] 0"" mois "";")&amp;TEXT(DATEDIF($E1,TODAY(),"md"),"[&gt;1]0"" jours"";[&gt;]""1 jour"";"),"0 jour")),0))</f>
        <v>0</v>
      </c>
      <c r="S1" s="38">
        <f ca="1">IF($E1="",0,IF(AND(TODAY()-$E1&gt;0,N1="NP"),TODAY()-$E1+1,0))</f>
        <v>0</v>
      </c>
      <c r="T1" s="54">
        <v>4</v>
      </c>
    </row>
    <row r="2" spans="1:23" ht="18.75" hidden="1" customHeight="1" x14ac:dyDescent="0.2">
      <c r="D2" s="34"/>
    </row>
    <row r="3" spans="1:23" ht="16.5" hidden="1" customHeight="1" x14ac:dyDescent="0.2">
      <c r="D3" s="34"/>
    </row>
    <row r="4" spans="1:23" ht="18.75" hidden="1" customHeight="1" x14ac:dyDescent="0.2"/>
    <row r="5" spans="1:23" s="6" customFormat="1" ht="38.25" x14ac:dyDescent="0.2">
      <c r="A5" s="3" t="s">
        <v>0</v>
      </c>
      <c r="B5" s="10" t="s">
        <v>1</v>
      </c>
      <c r="C5" s="10" t="s">
        <v>48</v>
      </c>
      <c r="D5" s="11" t="s">
        <v>2</v>
      </c>
      <c r="E5" s="58" t="s">
        <v>6</v>
      </c>
      <c r="F5" s="10" t="s">
        <v>3</v>
      </c>
      <c r="G5" s="12" t="s">
        <v>16</v>
      </c>
      <c r="H5" s="10" t="s">
        <v>4</v>
      </c>
      <c r="I5" s="10" t="s">
        <v>5</v>
      </c>
      <c r="J5" s="11" t="s">
        <v>9</v>
      </c>
      <c r="K5" s="11" t="s">
        <v>15</v>
      </c>
      <c r="L5" s="11" t="s">
        <v>14</v>
      </c>
      <c r="M5" s="11" t="s">
        <v>19</v>
      </c>
      <c r="N5" s="11" t="s">
        <v>20</v>
      </c>
      <c r="O5" s="11" t="s">
        <v>21</v>
      </c>
      <c r="P5" s="11" t="s">
        <v>10</v>
      </c>
      <c r="Q5" s="10" t="s">
        <v>8</v>
      </c>
      <c r="R5" s="10" t="s">
        <v>18</v>
      </c>
      <c r="S5" s="5" t="s">
        <v>25</v>
      </c>
      <c r="T5" s="82" t="s">
        <v>50</v>
      </c>
      <c r="U5" s="82" t="s">
        <v>29</v>
      </c>
      <c r="V5" s="77" t="s">
        <v>49</v>
      </c>
      <c r="W5" s="83" t="s">
        <v>28</v>
      </c>
    </row>
    <row r="6" spans="1:23" x14ac:dyDescent="0.2">
      <c r="A6" s="56" t="s">
        <v>38</v>
      </c>
      <c r="B6" s="39">
        <v>3393009</v>
      </c>
      <c r="C6" s="39"/>
      <c r="D6" s="99">
        <v>41182</v>
      </c>
      <c r="E6" s="80">
        <v>41243</v>
      </c>
      <c r="F6" s="42">
        <v>602</v>
      </c>
      <c r="G6" s="43">
        <v>0</v>
      </c>
      <c r="H6" s="42">
        <f t="shared" ref="H6:H14" si="0">F6*G6</f>
        <v>0</v>
      </c>
      <c r="I6" s="42">
        <f t="shared" ref="I6:I14" si="1">F6+H6</f>
        <v>602</v>
      </c>
      <c r="J6" s="42">
        <f t="shared" ref="J6:J14" si="2">IF(K6="x",I6*30%,0)</f>
        <v>0</v>
      </c>
      <c r="K6" s="36"/>
      <c r="L6" s="3"/>
      <c r="M6" s="37" t="s">
        <v>72</v>
      </c>
      <c r="N6" s="3"/>
      <c r="O6" s="55"/>
      <c r="P6" s="42">
        <f t="shared" ref="P6:P14" si="3">IF(N6="NP",I6-IF(O6="Ac",J6,0),0)</f>
        <v>0</v>
      </c>
      <c r="Q6" s="42">
        <f t="shared" ref="Q6:Q14" ca="1" si="4">IF(AND(TODAY()&gt;E6,N6="NP"),I6-IF(O6="Ac",J6,0),0)</f>
        <v>0</v>
      </c>
      <c r="R6" s="36">
        <f t="shared" ref="R6:R15" ca="1" si="5">IF($E6="",0,IF(AND($N6="NP",$E6&lt;TODAY()),TRIM(IF($E6-TODAY(),TEXT(DATEDIF($E6,TODAY(),"y"),"[&gt;1]0"" ans "";[&gt;]""1 an "";")&amp;TEXT(DATEDIF($E6,TODAY(),"ym"),"[&gt;] 0"" mois "";")&amp;TEXT(DATEDIF($E6,TODAY(),"md"),"[&gt;1]0"" jours"";[&gt;]""1 jour"";"),"0 jour")),0))</f>
        <v>0</v>
      </c>
      <c r="S6" s="38">
        <f t="shared" ref="S6:S14" ca="1" si="6">IF($E6="",0,IF(AND(TODAY()-$E6&gt;0,N6="NP"),TODAY()-$E6+1,0))</f>
        <v>0</v>
      </c>
      <c r="T6" s="87" t="s">
        <v>74</v>
      </c>
      <c r="U6" s="79" t="s">
        <v>31</v>
      </c>
      <c r="V6" s="84"/>
      <c r="W6" s="85"/>
    </row>
    <row r="7" spans="1:23" x14ac:dyDescent="0.2">
      <c r="A7" s="56" t="s">
        <v>61</v>
      </c>
      <c r="B7" s="56" t="s">
        <v>62</v>
      </c>
      <c r="C7" s="39"/>
      <c r="D7" s="99">
        <v>41121</v>
      </c>
      <c r="E7" s="80">
        <v>41152</v>
      </c>
      <c r="F7" s="42">
        <v>218.21</v>
      </c>
      <c r="G7" s="43">
        <v>0.19600000000000001</v>
      </c>
      <c r="H7" s="42">
        <f t="shared" si="0"/>
        <v>42.769160000000007</v>
      </c>
      <c r="I7" s="42">
        <f t="shared" si="1"/>
        <v>260.97916000000004</v>
      </c>
      <c r="J7" s="42">
        <f t="shared" si="2"/>
        <v>0</v>
      </c>
      <c r="K7" s="36"/>
      <c r="L7" s="3"/>
      <c r="M7" s="37" t="s">
        <v>72</v>
      </c>
      <c r="N7" s="3"/>
      <c r="O7" s="55"/>
      <c r="P7" s="42">
        <f t="shared" si="3"/>
        <v>0</v>
      </c>
      <c r="Q7" s="42">
        <f t="shared" ca="1" si="4"/>
        <v>0</v>
      </c>
      <c r="R7" s="36">
        <f t="shared" ca="1" si="5"/>
        <v>0</v>
      </c>
      <c r="S7" s="38">
        <f t="shared" ca="1" si="6"/>
        <v>0</v>
      </c>
      <c r="T7" s="87" t="s">
        <v>74</v>
      </c>
      <c r="U7" s="79"/>
      <c r="V7" s="84"/>
      <c r="W7" s="86"/>
    </row>
    <row r="8" spans="1:23" x14ac:dyDescent="0.2">
      <c r="A8" s="56" t="s">
        <v>61</v>
      </c>
      <c r="B8" s="56" t="s">
        <v>63</v>
      </c>
      <c r="C8" s="39"/>
      <c r="D8" s="99">
        <v>41121</v>
      </c>
      <c r="E8" s="80">
        <v>41152</v>
      </c>
      <c r="F8" s="42">
        <v>1172.8399999999999</v>
      </c>
      <c r="G8" s="43">
        <v>0.19600000000000001</v>
      </c>
      <c r="H8" s="42">
        <f t="shared" si="0"/>
        <v>229.87663999999998</v>
      </c>
      <c r="I8" s="42">
        <f t="shared" si="1"/>
        <v>1402.7166399999999</v>
      </c>
      <c r="J8" s="42">
        <f t="shared" si="2"/>
        <v>0</v>
      </c>
      <c r="K8" s="36"/>
      <c r="L8" s="3"/>
      <c r="M8" s="37" t="s">
        <v>72</v>
      </c>
      <c r="N8" s="3"/>
      <c r="O8" s="55"/>
      <c r="P8" s="42">
        <f t="shared" si="3"/>
        <v>0</v>
      </c>
      <c r="Q8" s="42">
        <f t="shared" ca="1" si="4"/>
        <v>0</v>
      </c>
      <c r="R8" s="36">
        <f t="shared" ca="1" si="5"/>
        <v>0</v>
      </c>
      <c r="S8" s="38">
        <f t="shared" ca="1" si="6"/>
        <v>0</v>
      </c>
      <c r="T8" s="38" t="s">
        <v>74</v>
      </c>
      <c r="U8" s="79"/>
      <c r="V8" s="84"/>
      <c r="W8" s="86"/>
    </row>
    <row r="9" spans="1:23" x14ac:dyDescent="0.2">
      <c r="A9" s="56" t="s">
        <v>64</v>
      </c>
      <c r="B9" s="56">
        <v>21020769</v>
      </c>
      <c r="C9" s="39"/>
      <c r="D9" s="99">
        <v>40452</v>
      </c>
      <c r="E9" s="80">
        <v>40456</v>
      </c>
      <c r="F9" s="42">
        <v>75</v>
      </c>
      <c r="G9" s="43">
        <v>0.19600000000000001</v>
      </c>
      <c r="H9" s="42">
        <f t="shared" si="0"/>
        <v>14.700000000000001</v>
      </c>
      <c r="I9" s="42">
        <f t="shared" si="1"/>
        <v>89.7</v>
      </c>
      <c r="J9" s="42">
        <f t="shared" si="2"/>
        <v>0</v>
      </c>
      <c r="K9" s="36"/>
      <c r="L9" s="3"/>
      <c r="M9" s="3"/>
      <c r="N9" s="37" t="s">
        <v>11</v>
      </c>
      <c r="O9" s="55"/>
      <c r="P9" s="42">
        <f t="shared" si="3"/>
        <v>89.7</v>
      </c>
      <c r="Q9" s="42">
        <f t="shared" ca="1" si="4"/>
        <v>89.7</v>
      </c>
      <c r="R9" s="36" t="str">
        <f t="shared" ca="1" si="5"/>
        <v>2 ans 2 mois 13 jours</v>
      </c>
      <c r="S9" s="38">
        <f t="shared" ca="1" si="6"/>
        <v>806</v>
      </c>
      <c r="T9" s="38" t="s">
        <v>74</v>
      </c>
      <c r="U9" s="79"/>
      <c r="V9" s="84"/>
      <c r="W9" s="86"/>
    </row>
    <row r="10" spans="1:23" x14ac:dyDescent="0.2">
      <c r="A10" s="56" t="s">
        <v>65</v>
      </c>
      <c r="B10" s="56">
        <v>120107063</v>
      </c>
      <c r="C10" s="39"/>
      <c r="D10" s="99">
        <v>41147</v>
      </c>
      <c r="E10" s="80">
        <v>41177</v>
      </c>
      <c r="F10" s="42">
        <v>52.67</v>
      </c>
      <c r="G10" s="43">
        <v>0.19600000000000001</v>
      </c>
      <c r="H10" s="42">
        <f t="shared" si="0"/>
        <v>10.323320000000001</v>
      </c>
      <c r="I10" s="42">
        <f t="shared" si="1"/>
        <v>62.993320000000004</v>
      </c>
      <c r="J10" s="42">
        <f t="shared" si="2"/>
        <v>0</v>
      </c>
      <c r="K10" s="36"/>
      <c r="L10" s="3"/>
      <c r="M10" s="37" t="s">
        <v>72</v>
      </c>
      <c r="N10" s="3"/>
      <c r="O10" s="55"/>
      <c r="P10" s="42">
        <f t="shared" si="3"/>
        <v>0</v>
      </c>
      <c r="Q10" s="42">
        <f t="shared" ca="1" si="4"/>
        <v>0</v>
      </c>
      <c r="R10" s="36">
        <f t="shared" ca="1" si="5"/>
        <v>0</v>
      </c>
      <c r="S10" s="38">
        <f t="shared" ca="1" si="6"/>
        <v>0</v>
      </c>
      <c r="T10" s="38" t="s">
        <v>74</v>
      </c>
      <c r="U10" s="79" t="s">
        <v>31</v>
      </c>
      <c r="V10" s="84">
        <v>536</v>
      </c>
      <c r="W10" s="86">
        <v>41221</v>
      </c>
    </row>
    <row r="11" spans="1:23" x14ac:dyDescent="0.2">
      <c r="A11" s="56" t="s">
        <v>42</v>
      </c>
      <c r="B11" s="56">
        <v>95994</v>
      </c>
      <c r="C11" s="39"/>
      <c r="D11" s="99">
        <v>41059</v>
      </c>
      <c r="E11" s="80">
        <v>41090</v>
      </c>
      <c r="F11" s="42">
        <v>400.66</v>
      </c>
      <c r="G11" s="43"/>
      <c r="H11" s="42">
        <f t="shared" si="0"/>
        <v>0</v>
      </c>
      <c r="I11" s="42">
        <f t="shared" si="1"/>
        <v>400.66</v>
      </c>
      <c r="J11" s="42">
        <f t="shared" si="2"/>
        <v>0</v>
      </c>
      <c r="K11" s="36"/>
      <c r="L11" s="3"/>
      <c r="M11" s="37" t="s">
        <v>72</v>
      </c>
      <c r="N11" s="3"/>
      <c r="O11" s="55"/>
      <c r="P11" s="42">
        <f t="shared" si="3"/>
        <v>0</v>
      </c>
      <c r="Q11" s="42">
        <f t="shared" ca="1" si="4"/>
        <v>0</v>
      </c>
      <c r="R11" s="36">
        <f t="shared" ca="1" si="5"/>
        <v>0</v>
      </c>
      <c r="S11" s="38">
        <f t="shared" ca="1" si="6"/>
        <v>0</v>
      </c>
      <c r="T11" s="38" t="s">
        <v>74</v>
      </c>
      <c r="U11" s="79" t="s">
        <v>31</v>
      </c>
      <c r="V11" s="84">
        <v>533</v>
      </c>
      <c r="W11" s="86">
        <v>41204</v>
      </c>
    </row>
    <row r="12" spans="1:23" x14ac:dyDescent="0.2">
      <c r="A12" s="56" t="s">
        <v>69</v>
      </c>
      <c r="B12" s="56"/>
      <c r="C12" s="39"/>
      <c r="D12" s="99">
        <v>41155</v>
      </c>
      <c r="E12" s="80">
        <v>41212</v>
      </c>
      <c r="F12" s="42">
        <v>6758</v>
      </c>
      <c r="G12" s="43"/>
      <c r="H12" s="42"/>
      <c r="I12" s="42">
        <f t="shared" si="1"/>
        <v>6758</v>
      </c>
      <c r="J12" s="42">
        <f t="shared" si="2"/>
        <v>0</v>
      </c>
      <c r="K12" s="36"/>
      <c r="L12" s="3"/>
      <c r="M12" s="37" t="s">
        <v>72</v>
      </c>
      <c r="N12" s="3"/>
      <c r="O12" s="55"/>
      <c r="P12" s="42">
        <f t="shared" si="3"/>
        <v>0</v>
      </c>
      <c r="Q12" s="42">
        <f t="shared" ca="1" si="4"/>
        <v>0</v>
      </c>
      <c r="R12" s="36">
        <f t="shared" ca="1" si="5"/>
        <v>0</v>
      </c>
      <c r="S12" s="38">
        <f t="shared" ca="1" si="6"/>
        <v>0</v>
      </c>
      <c r="T12" s="38" t="s">
        <v>74</v>
      </c>
      <c r="U12" s="79"/>
      <c r="V12" s="84"/>
      <c r="W12" s="86"/>
    </row>
    <row r="13" spans="1:23" x14ac:dyDescent="0.2">
      <c r="A13" s="56" t="s">
        <v>71</v>
      </c>
      <c r="B13" s="56">
        <v>12907741</v>
      </c>
      <c r="C13" s="39"/>
      <c r="D13" s="99">
        <v>41082</v>
      </c>
      <c r="E13" s="80">
        <v>41121</v>
      </c>
      <c r="F13" s="42">
        <v>637</v>
      </c>
      <c r="G13" s="43">
        <v>0.19600000000000001</v>
      </c>
      <c r="H13" s="42">
        <f t="shared" si="0"/>
        <v>124.852</v>
      </c>
      <c r="I13" s="42">
        <f t="shared" si="1"/>
        <v>761.85199999999998</v>
      </c>
      <c r="J13" s="42">
        <f t="shared" si="2"/>
        <v>0</v>
      </c>
      <c r="K13" s="36"/>
      <c r="L13" s="3"/>
      <c r="M13" s="37" t="s">
        <v>72</v>
      </c>
      <c r="N13" s="3"/>
      <c r="O13" s="55"/>
      <c r="P13" s="42">
        <f t="shared" si="3"/>
        <v>0</v>
      </c>
      <c r="Q13" s="42">
        <f t="shared" ca="1" si="4"/>
        <v>0</v>
      </c>
      <c r="R13" s="36">
        <f t="shared" ca="1" si="5"/>
        <v>0</v>
      </c>
      <c r="S13" s="38">
        <f t="shared" ca="1" si="6"/>
        <v>0</v>
      </c>
      <c r="T13" s="38" t="s">
        <v>74</v>
      </c>
      <c r="U13" s="79" t="s">
        <v>31</v>
      </c>
      <c r="V13" s="84">
        <v>529</v>
      </c>
      <c r="W13" s="86">
        <v>41200</v>
      </c>
    </row>
    <row r="14" spans="1:23" x14ac:dyDescent="0.2">
      <c r="A14" s="56" t="s">
        <v>71</v>
      </c>
      <c r="B14" s="56">
        <v>12907633</v>
      </c>
      <c r="C14" s="39"/>
      <c r="D14" s="99">
        <v>41109</v>
      </c>
      <c r="E14" s="80">
        <v>41152</v>
      </c>
      <c r="F14" s="42">
        <v>637</v>
      </c>
      <c r="G14" s="43">
        <v>0.19600000000000001</v>
      </c>
      <c r="H14" s="42">
        <f t="shared" si="0"/>
        <v>124.852</v>
      </c>
      <c r="I14" s="42">
        <f t="shared" si="1"/>
        <v>761.85199999999998</v>
      </c>
      <c r="J14" s="42">
        <f t="shared" si="2"/>
        <v>0</v>
      </c>
      <c r="K14" s="36"/>
      <c r="L14" s="3"/>
      <c r="M14" s="37" t="s">
        <v>72</v>
      </c>
      <c r="N14" s="3"/>
      <c r="O14" s="55"/>
      <c r="P14" s="42">
        <f t="shared" si="3"/>
        <v>0</v>
      </c>
      <c r="Q14" s="42">
        <f t="shared" ca="1" si="4"/>
        <v>0</v>
      </c>
      <c r="R14" s="36">
        <f t="shared" ca="1" si="5"/>
        <v>0</v>
      </c>
      <c r="S14" s="38">
        <f t="shared" ca="1" si="6"/>
        <v>0</v>
      </c>
      <c r="T14" s="38" t="s">
        <v>74</v>
      </c>
      <c r="U14" s="79" t="s">
        <v>31</v>
      </c>
      <c r="V14" s="84">
        <v>529</v>
      </c>
      <c r="W14" s="86">
        <v>41200</v>
      </c>
    </row>
    <row r="15" spans="1:23" x14ac:dyDescent="0.2">
      <c r="A15" s="56" t="s">
        <v>56</v>
      </c>
      <c r="B15" s="56" t="s">
        <v>80</v>
      </c>
      <c r="C15" s="39"/>
      <c r="D15" s="99">
        <v>41152</v>
      </c>
      <c r="E15" s="99">
        <v>41197</v>
      </c>
      <c r="F15" s="42">
        <v>12</v>
      </c>
      <c r="G15" s="43">
        <v>0.19600000000000001</v>
      </c>
      <c r="H15" s="42">
        <f>F15*G15</f>
        <v>2.3520000000000003</v>
      </c>
      <c r="I15" s="42">
        <f>F15+H15</f>
        <v>14.352</v>
      </c>
      <c r="J15" s="42">
        <f>IF(K15="x",I15*30%,0)</f>
        <v>0</v>
      </c>
      <c r="K15" s="36"/>
      <c r="L15" s="3"/>
      <c r="M15" s="37" t="s">
        <v>72</v>
      </c>
      <c r="N15" s="3"/>
      <c r="O15" s="55"/>
      <c r="P15" s="42">
        <f>IF(N15="NP",I15-IF(O15="Ac",J15,0),0)</f>
        <v>0</v>
      </c>
      <c r="Q15" s="42">
        <f ca="1">IF(AND(TODAY()&gt;E15,N15="NP"),I15-IF(O15="Ac",J15,0),0)</f>
        <v>0</v>
      </c>
      <c r="R15" s="36">
        <f t="shared" ca="1" si="5"/>
        <v>0</v>
      </c>
      <c r="S15" s="38">
        <f ca="1">IF($E15="",0,IF(AND(TODAY()-$E15&gt;0,N15="NP"),TODAY()-$E15+1,0))</f>
        <v>0</v>
      </c>
      <c r="T15" s="38" t="s">
        <v>74</v>
      </c>
      <c r="U15" s="79" t="s">
        <v>31</v>
      </c>
      <c r="V15" s="84">
        <v>539</v>
      </c>
      <c r="W15" s="86">
        <v>41222</v>
      </c>
    </row>
    <row r="20" spans="4:9" x14ac:dyDescent="0.2">
      <c r="D20" s="81"/>
      <c r="E20" s="1"/>
    </row>
    <row r="21" spans="4:9" x14ac:dyDescent="0.2">
      <c r="D21" s="81"/>
      <c r="E21" s="1"/>
    </row>
    <row r="22" spans="4:9" x14ac:dyDescent="0.2">
      <c r="D22" s="81"/>
      <c r="E22" s="59"/>
    </row>
    <row r="23" spans="4:9" ht="15" x14ac:dyDescent="0.25">
      <c r="D23" s="81"/>
      <c r="E23" s="1"/>
      <c r="I23" s="205"/>
    </row>
  </sheetData>
  <autoFilter ref="A5:W25">
    <sortState ref="A6:W27">
      <sortCondition ref="E5:E27"/>
    </sortState>
  </autoFilter>
  <dataConsolidate/>
  <phoneticPr fontId="2" type="noConversion"/>
  <conditionalFormatting sqref="A1:T1">
    <cfRule type="expression" dxfId="43" priority="497" stopIfTrue="1">
      <formula>AND(EDATE($E1,2)&lt;TODAY(),$N1="NP",$E1&lt;&gt;"")</formula>
    </cfRule>
    <cfRule type="expression" dxfId="42" priority="498" stopIfTrue="1">
      <formula>AND($E1+31&lt;TODAY(),$N1="NP",$E1&lt;&gt;"")</formula>
    </cfRule>
    <cfRule type="expression" dxfId="41" priority="499" stopIfTrue="1">
      <formula>AND($E1+14&lt;TODAY(),$N1="NP",$E1&lt;&gt;"")</formula>
    </cfRule>
    <cfRule type="expression" dxfId="40" priority="500" stopIfTrue="1">
      <formula>AND($E1+7&lt;TODAY(),$N1="NP",$E1&lt;&gt;"")</formula>
    </cfRule>
  </conditionalFormatting>
  <conditionalFormatting sqref="A7:W7">
    <cfRule type="expression" dxfId="39" priority="37" stopIfTrue="1">
      <formula>AND(EDATE($E7,2)&lt;TODAY(),$N7="NP",$E7&lt;&gt;"")</formula>
    </cfRule>
    <cfRule type="expression" dxfId="38" priority="38" stopIfTrue="1">
      <formula>AND($E7+31&lt;TODAY(),$N7="NP",$E7&lt;&gt;"")</formula>
    </cfRule>
    <cfRule type="expression" dxfId="37" priority="39" stopIfTrue="1">
      <formula>AND($E7+14&lt;TODAY(),$N7="NP",$E7&lt;&gt;"")</formula>
    </cfRule>
    <cfRule type="expression" dxfId="36" priority="40" stopIfTrue="1">
      <formula>AND($E7+7&lt;TODAY(),$N7="NP",$E7&lt;&gt;"")</formula>
    </cfRule>
  </conditionalFormatting>
  <conditionalFormatting sqref="A6:W6">
    <cfRule type="expression" dxfId="35" priority="41" stopIfTrue="1">
      <formula>AND(EDATE($E6,2)&lt;TODAY(),$N6="NP",$E6&lt;&gt;"")</formula>
    </cfRule>
    <cfRule type="expression" dxfId="34" priority="42" stopIfTrue="1">
      <formula>AND($E6+31&lt;TODAY(),$N6="NP",$E6&lt;&gt;"")</formula>
    </cfRule>
    <cfRule type="expression" dxfId="33" priority="43" stopIfTrue="1">
      <formula>AND($E6+14&lt;TODAY(),$N6="NP",$E6&lt;&gt;"")</formula>
    </cfRule>
    <cfRule type="expression" dxfId="32" priority="44" stopIfTrue="1">
      <formula>AND($E6+7&lt;TODAY(),$N6="NP",$E6&lt;&gt;"")</formula>
    </cfRule>
  </conditionalFormatting>
  <conditionalFormatting sqref="A8:W8">
    <cfRule type="expression" dxfId="31" priority="33" stopIfTrue="1">
      <formula>AND(EDATE($E8,2)&lt;TODAY(),$N8="NP",$E8&lt;&gt;"")</formula>
    </cfRule>
    <cfRule type="expression" dxfId="30" priority="34" stopIfTrue="1">
      <formula>AND($E8+31&lt;TODAY(),$N8="NP",$E8&lt;&gt;"")</formula>
    </cfRule>
    <cfRule type="expression" dxfId="29" priority="35" stopIfTrue="1">
      <formula>AND($E8+14&lt;TODAY(),$N8="NP",$E8&lt;&gt;"")</formula>
    </cfRule>
    <cfRule type="expression" dxfId="28" priority="36" stopIfTrue="1">
      <formula>AND($E8+7&lt;TODAY(),$N8="NP",$E8&lt;&gt;"")</formula>
    </cfRule>
  </conditionalFormatting>
  <conditionalFormatting sqref="A14:W14">
    <cfRule type="expression" dxfId="27" priority="9" stopIfTrue="1">
      <formula>AND(EDATE($E14,2)&lt;TODAY(),$N14="NP",$E14&lt;&gt;"")</formula>
    </cfRule>
    <cfRule type="expression" dxfId="26" priority="10" stopIfTrue="1">
      <formula>AND($E14+31&lt;TODAY(),$N14="NP",$E14&lt;&gt;"")</formula>
    </cfRule>
    <cfRule type="expression" dxfId="25" priority="11" stopIfTrue="1">
      <formula>AND($E14+14&lt;TODAY(),$N14="NP",$E14&lt;&gt;"")</formula>
    </cfRule>
    <cfRule type="expression" dxfId="24" priority="12" stopIfTrue="1">
      <formula>AND($E14+7&lt;TODAY(),$N14="NP",$E14&lt;&gt;"")</formula>
    </cfRule>
  </conditionalFormatting>
  <conditionalFormatting sqref="A13:W13">
    <cfRule type="expression" dxfId="23" priority="13" stopIfTrue="1">
      <formula>AND(EDATE($E13,2)&lt;TODAY(),$N13="NP",$E13&lt;&gt;"")</formula>
    </cfRule>
    <cfRule type="expression" dxfId="22" priority="14" stopIfTrue="1">
      <formula>AND($E13+31&lt;TODAY(),$N13="NP",$E13&lt;&gt;"")</formula>
    </cfRule>
    <cfRule type="expression" dxfId="21" priority="15" stopIfTrue="1">
      <formula>AND($E13+14&lt;TODAY(),$N13="NP",$E13&lt;&gt;"")</formula>
    </cfRule>
    <cfRule type="expression" dxfId="20" priority="16" stopIfTrue="1">
      <formula>AND($E13+7&lt;TODAY(),$N13="NP",$E13&lt;&gt;"")</formula>
    </cfRule>
  </conditionalFormatting>
  <conditionalFormatting sqref="A12:W12">
    <cfRule type="expression" dxfId="19" priority="17" stopIfTrue="1">
      <formula>AND(EDATE($E12,2)&lt;TODAY(),$N12="NP",$E12&lt;&gt;"")</formula>
    </cfRule>
    <cfRule type="expression" dxfId="18" priority="18" stopIfTrue="1">
      <formula>AND($E12+31&lt;TODAY(),$N12="NP",$E12&lt;&gt;"")</formula>
    </cfRule>
    <cfRule type="expression" dxfId="17" priority="19" stopIfTrue="1">
      <formula>AND($E12+14&lt;TODAY(),$N12="NP",$E12&lt;&gt;"")</formula>
    </cfRule>
    <cfRule type="expression" dxfId="16" priority="20" stopIfTrue="1">
      <formula>AND($E12+7&lt;TODAY(),$N12="NP",$E12&lt;&gt;"")</formula>
    </cfRule>
  </conditionalFormatting>
  <conditionalFormatting sqref="A11:W11">
    <cfRule type="expression" dxfId="15" priority="21" stopIfTrue="1">
      <formula>AND(EDATE($E11,2)&lt;TODAY(),$N11="NP",$E11&lt;&gt;"")</formula>
    </cfRule>
    <cfRule type="expression" dxfId="14" priority="22" stopIfTrue="1">
      <formula>AND($E11+31&lt;TODAY(),$N11="NP",$E11&lt;&gt;"")</formula>
    </cfRule>
    <cfRule type="expression" dxfId="13" priority="23" stopIfTrue="1">
      <formula>AND($E11+14&lt;TODAY(),$N11="NP",$E11&lt;&gt;"")</formula>
    </cfRule>
    <cfRule type="expression" dxfId="12" priority="24" stopIfTrue="1">
      <formula>AND($E11+7&lt;TODAY(),$N11="NP",$E11&lt;&gt;"")</formula>
    </cfRule>
  </conditionalFormatting>
  <conditionalFormatting sqref="A10:W10">
    <cfRule type="expression" dxfId="11" priority="25" stopIfTrue="1">
      <formula>AND(EDATE($E10,2)&lt;TODAY(),$N10="NP",$E10&lt;&gt;"")</formula>
    </cfRule>
    <cfRule type="expression" dxfId="10" priority="26" stopIfTrue="1">
      <formula>AND($E10+31&lt;TODAY(),$N10="NP",$E10&lt;&gt;"")</formula>
    </cfRule>
    <cfRule type="expression" dxfId="9" priority="27" stopIfTrue="1">
      <formula>AND($E10+14&lt;TODAY(),$N10="NP",$E10&lt;&gt;"")</formula>
    </cfRule>
    <cfRule type="expression" dxfId="8" priority="28" stopIfTrue="1">
      <formula>AND($E10+7&lt;TODAY(),$N10="NP",$E10&lt;&gt;"")</formula>
    </cfRule>
  </conditionalFormatting>
  <conditionalFormatting sqref="A9:W9">
    <cfRule type="expression" dxfId="7" priority="29" stopIfTrue="1">
      <formula>AND(EDATE($E9,2)&lt;TODAY(),$N9="NP",$E9&lt;&gt;"")</formula>
    </cfRule>
    <cfRule type="expression" dxfId="6" priority="30" stopIfTrue="1">
      <formula>AND($E9+31&lt;TODAY(),$N9="NP",$E9&lt;&gt;"")</formula>
    </cfRule>
    <cfRule type="expression" dxfId="5" priority="31" stopIfTrue="1">
      <formula>AND($E9+14&lt;TODAY(),$N9="NP",$E9&lt;&gt;"")</formula>
    </cfRule>
    <cfRule type="expression" dxfId="4" priority="32" stopIfTrue="1">
      <formula>AND($E9+7&lt;TODAY(),$N9="NP",$E9&lt;&gt;"")</formula>
    </cfRule>
  </conditionalFormatting>
  <conditionalFormatting sqref="A15:W15">
    <cfRule type="expression" dxfId="3" priority="1" stopIfTrue="1">
      <formula>AND(EDATE($E15,2)&lt;TODAY(),$N15="NP",$E15&lt;&gt;"")</formula>
    </cfRule>
    <cfRule type="expression" dxfId="2" priority="2" stopIfTrue="1">
      <formula>AND($E15+31&lt;TODAY(),$N15="NP",$E15&lt;&gt;"")</formula>
    </cfRule>
    <cfRule type="expression" dxfId="1" priority="3" stopIfTrue="1">
      <formula>AND($E15+14&lt;TODAY(),$N15="NP",$E15&lt;&gt;"")</formula>
    </cfRule>
    <cfRule type="expression" dxfId="0" priority="4" stopIfTrue="1">
      <formula>AND($E15+7&lt;TODAY(),$N15="NP",$E15&lt;&gt;"")</formula>
    </cfRule>
  </conditionalFormatting>
  <dataValidations count="7">
    <dataValidation type="date" operator="greaterThan" allowBlank="1" showInputMessage="1" showErrorMessage="1" errorTitle="Problème de date" error="Saisissez une date de type jj/mm/aa" sqref="D1:E1 D6:E15">
      <formula1>39083</formula1>
    </dataValidation>
    <dataValidation type="list" allowBlank="1" showInputMessage="1" showErrorMessage="1" sqref="A1:A4 A6:A1048576">
      <formula1>Listefournisseurs</formula1>
    </dataValidation>
    <dataValidation type="list" allowBlank="1" showInputMessage="1" showErrorMessage="1" sqref="A5">
      <formula1>Fournisseurs</formula1>
    </dataValidation>
    <dataValidation type="custom" allowBlank="1" showErrorMessage="1" errorTitle="Doublon" error="Cette facture est déjà répertoriée." sqref="B7:B15">
      <formula1>SUMPRODUCT(($B$6:$B6=$B7)*($B7&lt;&gt;""))=0</formula1>
    </dataValidation>
    <dataValidation type="list" allowBlank="1" showInputMessage="1" showErrorMessage="1" sqref="U1:U1048576">
      <formula1>MDPAI</formula1>
    </dataValidation>
    <dataValidation type="list" showInputMessage="1" showErrorMessage="1" sqref="G1:G1048576">
      <formula1>TVA</formula1>
    </dataValidation>
    <dataValidation type="list" allowBlank="1" showInputMessage="1" showErrorMessage="1" sqref="T1:T1048576">
      <formula1>ListeBanques</formula1>
    </dataValidation>
  </dataValidations>
  <printOptions horizontalCentered="1" verticalCentered="1"/>
  <pageMargins left="0.39370078740157483" right="0.39370078740157483" top="0.78740157480314965" bottom="0.78740157480314965" header="0.51181102362204722" footer="0.51181102362204722"/>
  <pageSetup paperSize="9" scale="64" orientation="landscape" verticalDpi="0" r:id="rId1"/>
  <headerFooter alignWithMargins="0">
    <oddHeader>&amp;F</oddHeader>
    <oddFooter>&amp;C&amp;D</oddFooter>
  </headerFooter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 enableFormatConditionsCalculation="0">
    <tabColor indexed="34"/>
    <pageSetUpPr fitToPage="1"/>
  </sheetPr>
  <dimension ref="A1:AG32"/>
  <sheetViews>
    <sheetView topLeftCell="A2" zoomScaleNormal="100" zoomScaleSheetLayoutView="85" workbookViewId="0">
      <selection activeCell="N8" sqref="N8"/>
    </sheetView>
  </sheetViews>
  <sheetFormatPr baseColWidth="10" defaultRowHeight="12.75" outlineLevelCol="1" x14ac:dyDescent="0.2"/>
  <cols>
    <col min="1" max="1" width="17.28515625" style="13" bestFit="1" customWidth="1"/>
    <col min="2" max="13" width="10.7109375" style="1" hidden="1" customWidth="1" outlineLevel="1"/>
    <col min="14" max="14" width="10.7109375" style="1" customWidth="1" collapsed="1"/>
    <col min="15" max="17" width="10.7109375" style="1" customWidth="1"/>
    <col min="18" max="21" width="4.28515625" style="1" customWidth="1"/>
    <col min="22" max="22" width="3.85546875" style="1" customWidth="1"/>
    <col min="23" max="23" width="3.7109375" style="1" customWidth="1"/>
    <col min="24" max="24" width="13.85546875" style="7" customWidth="1"/>
    <col min="25" max="25" width="13.42578125" style="7" customWidth="1"/>
    <col min="26" max="26" width="14" style="24" customWidth="1"/>
    <col min="27" max="27" width="4.85546875" style="1" customWidth="1"/>
    <col min="28" max="28" width="5.28515625" style="1" customWidth="1"/>
    <col min="29" max="32" width="12.7109375" style="1" customWidth="1"/>
    <col min="33" max="33" width="6" style="1" customWidth="1"/>
    <col min="34" max="16384" width="11.42578125" style="1"/>
  </cols>
  <sheetData>
    <row r="1" spans="1:33" ht="4.5" hidden="1" customHeight="1" x14ac:dyDescent="0.2">
      <c r="C1" s="33"/>
      <c r="D1" s="33"/>
    </row>
    <row r="2" spans="1:33" ht="15.75" x14ac:dyDescent="0.25">
      <c r="A2" s="1"/>
      <c r="B2" s="2"/>
      <c r="N2" s="9"/>
      <c r="X2" s="8"/>
      <c r="Y2" s="8"/>
      <c r="Z2" s="8"/>
      <c r="AA2" s="8"/>
      <c r="AB2" s="8"/>
      <c r="AC2" s="8"/>
      <c r="AD2" s="8"/>
      <c r="AE2" s="8"/>
      <c r="AF2" s="8"/>
      <c r="AG2" s="8"/>
    </row>
    <row r="3" spans="1:33" ht="15.75" x14ac:dyDescent="0.25">
      <c r="A3" s="1"/>
      <c r="B3" s="2"/>
    </row>
    <row r="4" spans="1:33" x14ac:dyDescent="0.2">
      <c r="A4" s="1"/>
      <c r="W4" s="17"/>
      <c r="X4" s="18"/>
      <c r="Y4" s="18"/>
      <c r="AC4" s="28"/>
      <c r="AD4" s="28"/>
      <c r="AE4" s="28"/>
      <c r="AF4" s="28"/>
    </row>
    <row r="5" spans="1:33" ht="18" x14ac:dyDescent="0.25">
      <c r="B5" s="14"/>
      <c r="C5" s="15"/>
      <c r="D5" s="15"/>
      <c r="E5" s="15"/>
      <c r="F5" s="15"/>
      <c r="G5" s="15"/>
      <c r="H5" s="15"/>
      <c r="I5" s="15"/>
      <c r="J5" s="15"/>
      <c r="K5" s="15"/>
      <c r="L5" s="15"/>
      <c r="M5" s="16"/>
      <c r="V5" s="19"/>
      <c r="X5" s="8"/>
      <c r="Z5" s="25"/>
      <c r="AA5" s="22"/>
      <c r="AB5" s="29"/>
      <c r="AC5" s="30"/>
      <c r="AD5" s="30"/>
      <c r="AE5" s="30"/>
      <c r="AF5" s="30"/>
      <c r="AG5" s="22"/>
    </row>
    <row r="6" spans="1:33" s="6" customFormat="1" ht="38.25" customHeight="1" x14ac:dyDescent="0.2">
      <c r="A6" s="3" t="s">
        <v>0</v>
      </c>
      <c r="B6" s="4">
        <v>39083</v>
      </c>
      <c r="C6" s="4">
        <v>39114</v>
      </c>
      <c r="D6" s="4">
        <v>39142</v>
      </c>
      <c r="E6" s="4">
        <v>39173</v>
      </c>
      <c r="F6" s="4">
        <v>39203</v>
      </c>
      <c r="G6" s="4">
        <v>39234</v>
      </c>
      <c r="H6" s="4">
        <v>39264</v>
      </c>
      <c r="I6" s="4">
        <v>39295</v>
      </c>
      <c r="J6" s="4">
        <v>39326</v>
      </c>
      <c r="K6" s="4">
        <v>39356</v>
      </c>
      <c r="L6" s="4">
        <v>39387</v>
      </c>
      <c r="M6" s="4">
        <v>39417</v>
      </c>
      <c r="N6" s="5" t="s">
        <v>13</v>
      </c>
      <c r="O6" s="5" t="s">
        <v>7</v>
      </c>
      <c r="P6" s="5" t="s">
        <v>12</v>
      </c>
      <c r="Q6" s="5" t="s">
        <v>22</v>
      </c>
      <c r="R6" s="40" t="s">
        <v>17</v>
      </c>
      <c r="S6" s="41"/>
      <c r="T6" s="41"/>
      <c r="U6" s="41"/>
      <c r="V6" s="20"/>
      <c r="X6" s="62" t="s">
        <v>0</v>
      </c>
      <c r="Y6" s="63" t="s">
        <v>82</v>
      </c>
      <c r="Z6" s="62" t="s">
        <v>54</v>
      </c>
      <c r="AA6" s="27"/>
      <c r="AB6" s="23"/>
      <c r="AC6" s="68" t="s">
        <v>55</v>
      </c>
      <c r="AD6" s="69" t="s">
        <v>83</v>
      </c>
      <c r="AE6" s="70" t="s">
        <v>84</v>
      </c>
      <c r="AF6" s="71" t="s">
        <v>77</v>
      </c>
      <c r="AG6" s="19"/>
    </row>
    <row r="7" spans="1:33" x14ac:dyDescent="0.2">
      <c r="A7" s="45" t="s">
        <v>58</v>
      </c>
      <c r="B7" s="46">
        <f t="shared" ref="B7:M14" ca="1" si="0">SUMPRODUCT((Fournisseurs=$A7)*(MONTH(DateFacture)=MONTH(B$6))*TTC)</f>
        <v>0</v>
      </c>
      <c r="C7" s="46">
        <f t="shared" ca="1" si="0"/>
        <v>0</v>
      </c>
      <c r="D7" s="46">
        <f t="shared" ca="1" si="0"/>
        <v>0</v>
      </c>
      <c r="E7" s="46">
        <f t="shared" ca="1" si="0"/>
        <v>0</v>
      </c>
      <c r="F7" s="46">
        <f t="shared" ca="1" si="0"/>
        <v>0</v>
      </c>
      <c r="G7" s="46">
        <f t="shared" ca="1" si="0"/>
        <v>0</v>
      </c>
      <c r="H7" s="46">
        <f t="shared" ca="1" si="0"/>
        <v>0</v>
      </c>
      <c r="I7" s="46">
        <f t="shared" ca="1" si="0"/>
        <v>0</v>
      </c>
      <c r="J7" s="46">
        <f t="shared" ca="1" si="0"/>
        <v>602</v>
      </c>
      <c r="K7" s="46">
        <f t="shared" ca="1" si="0"/>
        <v>0</v>
      </c>
      <c r="L7" s="46">
        <f t="shared" ca="1" si="0"/>
        <v>0</v>
      </c>
      <c r="M7" s="46">
        <f t="shared" ca="1" si="0"/>
        <v>0</v>
      </c>
      <c r="N7" s="46">
        <f t="shared" ref="N7:N14" ca="1" si="1">SUMPRODUCT((Fournisseurs=$A7)*(P="P")*TTC)</f>
        <v>602</v>
      </c>
      <c r="O7" s="46">
        <f t="shared" ref="O7:O14" ca="1" si="2">SUMPRODUCT((Fournisseurs=$A7)*(NP="NP")*TTC)</f>
        <v>0</v>
      </c>
      <c r="P7" s="46">
        <f t="shared" ref="P7:P14" ca="1" si="3">SUMPRODUCT((Fournisseurs=$A7)*(Ac="Ac")*AcTTC)</f>
        <v>0</v>
      </c>
      <c r="Q7" s="46">
        <f t="shared" ref="Q7:Q14" ca="1" si="4">SUMPRODUCT((Fournisseurs=$A7)*Encours)</f>
        <v>0</v>
      </c>
      <c r="R7" s="53">
        <f t="shared" ref="R7:R14" ca="1" si="5">SUMPRODUCT((Fournisseurs=$A7)*(RetardJr&gt;7)*(RetardJr&lt;15))</f>
        <v>0</v>
      </c>
      <c r="S7" s="53">
        <f t="shared" ref="S7:S14" ca="1" si="6">SUMPRODUCT((Fournisseurs=$A7)*(RetardJr&gt;14)*(RetardJr&lt;31))</f>
        <v>0</v>
      </c>
      <c r="T7" s="53">
        <f t="shared" ref="T7:T14" ca="1" si="7">SUMPRODUCT((Fournisseurs=$A7)*(RetardJr&gt;30)*(RetardJr&lt;61))</f>
        <v>0</v>
      </c>
      <c r="U7" s="53">
        <f t="shared" ref="U7:U14" ca="1" si="8">SUMPRODUCT((Fournisseurs=$A7)*(RetardJr&gt;60))</f>
        <v>0</v>
      </c>
      <c r="V7" s="19"/>
      <c r="X7" s="64" t="s">
        <v>67</v>
      </c>
      <c r="Y7" s="66">
        <v>21020769</v>
      </c>
      <c r="Z7" s="65">
        <v>89.7</v>
      </c>
      <c r="AA7" s="27"/>
      <c r="AB7" s="23"/>
      <c r="AC7" s="65"/>
      <c r="AD7" s="65"/>
      <c r="AE7" s="65"/>
      <c r="AF7" s="65">
        <v>89.7</v>
      </c>
      <c r="AG7" s="19"/>
    </row>
    <row r="8" spans="1:33" x14ac:dyDescent="0.2">
      <c r="A8" s="45" t="s">
        <v>66</v>
      </c>
      <c r="B8" s="46">
        <f t="shared" ca="1" si="0"/>
        <v>0</v>
      </c>
      <c r="C8" s="46">
        <f t="shared" ca="1" si="0"/>
        <v>0</v>
      </c>
      <c r="D8" s="46">
        <f t="shared" ca="1" si="0"/>
        <v>0</v>
      </c>
      <c r="E8" s="46">
        <f t="shared" ca="1" si="0"/>
        <v>0</v>
      </c>
      <c r="F8" s="46">
        <f t="shared" ca="1" si="0"/>
        <v>0</v>
      </c>
      <c r="G8" s="46">
        <f t="shared" ca="1" si="0"/>
        <v>0</v>
      </c>
      <c r="H8" s="46">
        <f t="shared" ca="1" si="0"/>
        <v>1663.6958</v>
      </c>
      <c r="I8" s="46">
        <f t="shared" ca="1" si="0"/>
        <v>0</v>
      </c>
      <c r="J8" s="46">
        <f t="shared" ca="1" si="0"/>
        <v>0</v>
      </c>
      <c r="K8" s="46">
        <f t="shared" ca="1" si="0"/>
        <v>0</v>
      </c>
      <c r="L8" s="46">
        <f t="shared" ca="1" si="0"/>
        <v>0</v>
      </c>
      <c r="M8" s="46">
        <f t="shared" ca="1" si="0"/>
        <v>0</v>
      </c>
      <c r="N8" s="46">
        <f t="shared" ca="1" si="1"/>
        <v>1663.6958</v>
      </c>
      <c r="O8" s="46">
        <f t="shared" ca="1" si="2"/>
        <v>0</v>
      </c>
      <c r="P8" s="46">
        <f t="shared" ca="1" si="3"/>
        <v>0</v>
      </c>
      <c r="Q8" s="46">
        <f t="shared" ca="1" si="4"/>
        <v>0</v>
      </c>
      <c r="R8" s="53">
        <f t="shared" ca="1" si="5"/>
        <v>0</v>
      </c>
      <c r="S8" s="53">
        <f t="shared" ca="1" si="6"/>
        <v>0</v>
      </c>
      <c r="T8" s="53">
        <f t="shared" ca="1" si="7"/>
        <v>0</v>
      </c>
      <c r="U8" s="53">
        <f t="shared" ca="1" si="8"/>
        <v>0</v>
      </c>
      <c r="V8" s="19"/>
      <c r="X8"/>
      <c r="Y8"/>
      <c r="Z8" s="67">
        <f>SUM(Z7:Z7)</f>
        <v>89.7</v>
      </c>
      <c r="AA8" s="27"/>
      <c r="AB8" s="23"/>
      <c r="AC8" s="72">
        <f t="shared" ref="AC8:AF8" si="9">SUM(AC7:AC7)</f>
        <v>0</v>
      </c>
      <c r="AD8" s="73">
        <f t="shared" si="9"/>
        <v>0</v>
      </c>
      <c r="AE8" s="74">
        <f t="shared" si="9"/>
        <v>0</v>
      </c>
      <c r="AF8" s="75">
        <f t="shared" si="9"/>
        <v>89.7</v>
      </c>
      <c r="AG8" s="19"/>
    </row>
    <row r="9" spans="1:33" x14ac:dyDescent="0.2">
      <c r="A9" s="45" t="s">
        <v>67</v>
      </c>
      <c r="B9" s="46">
        <f t="shared" ca="1" si="0"/>
        <v>0</v>
      </c>
      <c r="C9" s="46">
        <f t="shared" ca="1" si="0"/>
        <v>0</v>
      </c>
      <c r="D9" s="46">
        <f t="shared" ca="1" si="0"/>
        <v>0</v>
      </c>
      <c r="E9" s="46">
        <f t="shared" ca="1" si="0"/>
        <v>0</v>
      </c>
      <c r="F9" s="46">
        <f t="shared" ca="1" si="0"/>
        <v>0</v>
      </c>
      <c r="G9" s="46">
        <f t="shared" ca="1" si="0"/>
        <v>0</v>
      </c>
      <c r="H9" s="46">
        <f t="shared" ca="1" si="0"/>
        <v>0</v>
      </c>
      <c r="I9" s="46">
        <f t="shared" ca="1" si="0"/>
        <v>0</v>
      </c>
      <c r="J9" s="46">
        <f t="shared" ca="1" si="0"/>
        <v>0</v>
      </c>
      <c r="K9" s="46">
        <f t="shared" ca="1" si="0"/>
        <v>89.7</v>
      </c>
      <c r="L9" s="46">
        <f t="shared" ca="1" si="0"/>
        <v>0</v>
      </c>
      <c r="M9" s="46">
        <f t="shared" ca="1" si="0"/>
        <v>0</v>
      </c>
      <c r="N9" s="46">
        <f t="shared" ca="1" si="1"/>
        <v>0</v>
      </c>
      <c r="O9" s="46">
        <f t="shared" ca="1" si="2"/>
        <v>89.7</v>
      </c>
      <c r="P9" s="46">
        <f t="shared" ca="1" si="3"/>
        <v>0</v>
      </c>
      <c r="Q9" s="46">
        <f t="shared" ca="1" si="4"/>
        <v>89.7</v>
      </c>
      <c r="R9" s="53">
        <f t="shared" ca="1" si="5"/>
        <v>0</v>
      </c>
      <c r="S9" s="53">
        <f t="shared" ca="1" si="6"/>
        <v>0</v>
      </c>
      <c r="T9" s="53">
        <f t="shared" ca="1" si="7"/>
        <v>0</v>
      </c>
      <c r="U9" s="78">
        <f t="shared" ca="1" si="8"/>
        <v>1</v>
      </c>
      <c r="V9" s="19"/>
      <c r="X9"/>
      <c r="Y9"/>
      <c r="Z9"/>
      <c r="AA9" s="27"/>
      <c r="AB9" s="23"/>
      <c r="AC9"/>
      <c r="AD9"/>
      <c r="AE9"/>
      <c r="AF9"/>
      <c r="AG9" s="19"/>
    </row>
    <row r="10" spans="1:33" x14ac:dyDescent="0.2">
      <c r="A10" s="45" t="s">
        <v>68</v>
      </c>
      <c r="B10" s="46">
        <f t="shared" ca="1" si="0"/>
        <v>0</v>
      </c>
      <c r="C10" s="46">
        <f t="shared" ca="1" si="0"/>
        <v>0</v>
      </c>
      <c r="D10" s="46">
        <f t="shared" ca="1" si="0"/>
        <v>0</v>
      </c>
      <c r="E10" s="46">
        <f t="shared" ca="1" si="0"/>
        <v>0</v>
      </c>
      <c r="F10" s="46">
        <f t="shared" ca="1" si="0"/>
        <v>0</v>
      </c>
      <c r="G10" s="46">
        <f t="shared" ca="1" si="0"/>
        <v>0</v>
      </c>
      <c r="H10" s="46">
        <f t="shared" ca="1" si="0"/>
        <v>0</v>
      </c>
      <c r="I10" s="46">
        <f t="shared" ca="1" si="0"/>
        <v>62.993320000000004</v>
      </c>
      <c r="J10" s="46">
        <f t="shared" ca="1" si="0"/>
        <v>0</v>
      </c>
      <c r="K10" s="46">
        <f t="shared" ca="1" si="0"/>
        <v>0</v>
      </c>
      <c r="L10" s="46">
        <f t="shared" ca="1" si="0"/>
        <v>0</v>
      </c>
      <c r="M10" s="46">
        <f t="shared" ca="1" si="0"/>
        <v>0</v>
      </c>
      <c r="N10" s="46">
        <f t="shared" ca="1" si="1"/>
        <v>62.993320000000004</v>
      </c>
      <c r="O10" s="46">
        <f t="shared" ca="1" si="2"/>
        <v>0</v>
      </c>
      <c r="P10" s="46">
        <f t="shared" ca="1" si="3"/>
        <v>0</v>
      </c>
      <c r="Q10" s="46">
        <f t="shared" ca="1" si="4"/>
        <v>0</v>
      </c>
      <c r="R10" s="53">
        <f t="shared" ca="1" si="5"/>
        <v>0</v>
      </c>
      <c r="S10" s="53">
        <f t="shared" ca="1" si="6"/>
        <v>0</v>
      </c>
      <c r="T10" s="53">
        <f t="shared" ca="1" si="7"/>
        <v>0</v>
      </c>
      <c r="U10" s="53">
        <f t="shared" ca="1" si="8"/>
        <v>0</v>
      </c>
      <c r="V10" s="19"/>
      <c r="X10"/>
      <c r="Y10"/>
      <c r="Z10"/>
      <c r="AA10" s="27"/>
      <c r="AB10" s="23"/>
      <c r="AC10"/>
      <c r="AD10"/>
      <c r="AE10"/>
      <c r="AF10"/>
      <c r="AG10" s="19"/>
    </row>
    <row r="11" spans="1:33" x14ac:dyDescent="0.2">
      <c r="A11" s="45" t="s">
        <v>42</v>
      </c>
      <c r="B11" s="46">
        <f t="shared" ca="1" si="0"/>
        <v>0</v>
      </c>
      <c r="C11" s="46">
        <f t="shared" ca="1" si="0"/>
        <v>0</v>
      </c>
      <c r="D11" s="46">
        <f t="shared" ca="1" si="0"/>
        <v>0</v>
      </c>
      <c r="E11" s="46">
        <f t="shared" ca="1" si="0"/>
        <v>0</v>
      </c>
      <c r="F11" s="46">
        <f t="shared" ca="1" si="0"/>
        <v>400.66</v>
      </c>
      <c r="G11" s="46">
        <f t="shared" ca="1" si="0"/>
        <v>0</v>
      </c>
      <c r="H11" s="46">
        <f t="shared" ca="1" si="0"/>
        <v>0</v>
      </c>
      <c r="I11" s="46">
        <f t="shared" ca="1" si="0"/>
        <v>0</v>
      </c>
      <c r="J11" s="46">
        <f t="shared" ca="1" si="0"/>
        <v>0</v>
      </c>
      <c r="K11" s="46">
        <f t="shared" ca="1" si="0"/>
        <v>0</v>
      </c>
      <c r="L11" s="46">
        <f t="shared" ca="1" si="0"/>
        <v>0</v>
      </c>
      <c r="M11" s="46">
        <f t="shared" ca="1" si="0"/>
        <v>0</v>
      </c>
      <c r="N11" s="46">
        <f t="shared" ca="1" si="1"/>
        <v>400.66</v>
      </c>
      <c r="O11" s="46">
        <f t="shared" ca="1" si="2"/>
        <v>0</v>
      </c>
      <c r="P11" s="46">
        <f t="shared" ca="1" si="3"/>
        <v>0</v>
      </c>
      <c r="Q11" s="46">
        <f t="shared" ca="1" si="4"/>
        <v>0</v>
      </c>
      <c r="R11" s="53">
        <f t="shared" ca="1" si="5"/>
        <v>0</v>
      </c>
      <c r="S11" s="53">
        <f t="shared" ca="1" si="6"/>
        <v>0</v>
      </c>
      <c r="T11" s="53">
        <f t="shared" ca="1" si="7"/>
        <v>0</v>
      </c>
      <c r="U11" s="53">
        <f t="shared" ca="1" si="8"/>
        <v>0</v>
      </c>
      <c r="V11" s="19"/>
      <c r="X11"/>
      <c r="Y11"/>
      <c r="Z11"/>
      <c r="AA11" s="27"/>
      <c r="AB11" s="23"/>
      <c r="AC11"/>
      <c r="AD11"/>
      <c r="AE11"/>
      <c r="AF11"/>
      <c r="AG11" s="19"/>
    </row>
    <row r="12" spans="1:33" x14ac:dyDescent="0.2">
      <c r="A12" s="45" t="s">
        <v>70</v>
      </c>
      <c r="B12" s="46">
        <f t="shared" ca="1" si="0"/>
        <v>0</v>
      </c>
      <c r="C12" s="46">
        <f t="shared" ca="1" si="0"/>
        <v>0</v>
      </c>
      <c r="D12" s="46">
        <f t="shared" ca="1" si="0"/>
        <v>0</v>
      </c>
      <c r="E12" s="46">
        <f t="shared" ca="1" si="0"/>
        <v>0</v>
      </c>
      <c r="F12" s="46">
        <f t="shared" ca="1" si="0"/>
        <v>0</v>
      </c>
      <c r="G12" s="46">
        <f t="shared" ca="1" si="0"/>
        <v>0</v>
      </c>
      <c r="H12" s="46">
        <f t="shared" ca="1" si="0"/>
        <v>0</v>
      </c>
      <c r="I12" s="46">
        <f t="shared" ca="1" si="0"/>
        <v>0</v>
      </c>
      <c r="J12" s="46">
        <f t="shared" ca="1" si="0"/>
        <v>6758</v>
      </c>
      <c r="K12" s="46">
        <f t="shared" ca="1" si="0"/>
        <v>0</v>
      </c>
      <c r="L12" s="46">
        <f t="shared" ca="1" si="0"/>
        <v>0</v>
      </c>
      <c r="M12" s="46">
        <f t="shared" ca="1" si="0"/>
        <v>0</v>
      </c>
      <c r="N12" s="46">
        <f t="shared" ca="1" si="1"/>
        <v>6758</v>
      </c>
      <c r="O12" s="46">
        <f t="shared" ca="1" si="2"/>
        <v>0</v>
      </c>
      <c r="P12" s="46">
        <f t="shared" ca="1" si="3"/>
        <v>0</v>
      </c>
      <c r="Q12" s="46">
        <f t="shared" ca="1" si="4"/>
        <v>0</v>
      </c>
      <c r="R12" s="53">
        <f t="shared" ca="1" si="5"/>
        <v>0</v>
      </c>
      <c r="S12" s="53">
        <f t="shared" ca="1" si="6"/>
        <v>0</v>
      </c>
      <c r="T12" s="53">
        <f t="shared" ca="1" si="7"/>
        <v>0</v>
      </c>
      <c r="U12" s="53">
        <f t="shared" ca="1" si="8"/>
        <v>0</v>
      </c>
      <c r="V12" s="19"/>
      <c r="X12"/>
      <c r="Y12"/>
      <c r="Z12"/>
      <c r="AA12" s="27"/>
      <c r="AB12" s="23"/>
      <c r="AC12"/>
      <c r="AD12"/>
      <c r="AE12"/>
      <c r="AF12"/>
      <c r="AG12" s="19"/>
    </row>
    <row r="13" spans="1:33" x14ac:dyDescent="0.2">
      <c r="A13" s="45" t="s">
        <v>73</v>
      </c>
      <c r="B13" s="46">
        <f t="shared" ca="1" si="0"/>
        <v>0</v>
      </c>
      <c r="C13" s="46">
        <f t="shared" ca="1" si="0"/>
        <v>0</v>
      </c>
      <c r="D13" s="46">
        <f t="shared" ca="1" si="0"/>
        <v>0</v>
      </c>
      <c r="E13" s="46">
        <f t="shared" ca="1" si="0"/>
        <v>0</v>
      </c>
      <c r="F13" s="46">
        <f t="shared" ca="1" si="0"/>
        <v>0</v>
      </c>
      <c r="G13" s="46">
        <f t="shared" ca="1" si="0"/>
        <v>761.85199999999998</v>
      </c>
      <c r="H13" s="46">
        <f t="shared" ca="1" si="0"/>
        <v>761.85199999999998</v>
      </c>
      <c r="I13" s="46">
        <f t="shared" ca="1" si="0"/>
        <v>0</v>
      </c>
      <c r="J13" s="46">
        <f t="shared" ca="1" si="0"/>
        <v>0</v>
      </c>
      <c r="K13" s="46">
        <f t="shared" ca="1" si="0"/>
        <v>0</v>
      </c>
      <c r="L13" s="46">
        <f t="shared" ca="1" si="0"/>
        <v>0</v>
      </c>
      <c r="M13" s="46">
        <f t="shared" ca="1" si="0"/>
        <v>0</v>
      </c>
      <c r="N13" s="46">
        <f t="shared" ca="1" si="1"/>
        <v>1523.704</v>
      </c>
      <c r="O13" s="46">
        <f t="shared" ca="1" si="2"/>
        <v>0</v>
      </c>
      <c r="P13" s="46">
        <f t="shared" ca="1" si="3"/>
        <v>0</v>
      </c>
      <c r="Q13" s="46">
        <f t="shared" ca="1" si="4"/>
        <v>0</v>
      </c>
      <c r="R13" s="53">
        <f t="shared" ca="1" si="5"/>
        <v>0</v>
      </c>
      <c r="S13" s="53">
        <f t="shared" ca="1" si="6"/>
        <v>0</v>
      </c>
      <c r="T13" s="53">
        <f t="shared" ca="1" si="7"/>
        <v>0</v>
      </c>
      <c r="U13" s="53">
        <f t="shared" ca="1" si="8"/>
        <v>0</v>
      </c>
      <c r="V13" s="19"/>
      <c r="X13"/>
      <c r="Y13"/>
      <c r="Z13"/>
      <c r="AA13" s="27"/>
      <c r="AB13" s="23"/>
      <c r="AC13"/>
      <c r="AD13"/>
      <c r="AE13"/>
      <c r="AF13"/>
      <c r="AG13" s="19"/>
    </row>
    <row r="14" spans="1:33" x14ac:dyDescent="0.2">
      <c r="A14" s="45" t="s">
        <v>81</v>
      </c>
      <c r="B14" s="46">
        <f t="shared" ca="1" si="0"/>
        <v>0</v>
      </c>
      <c r="C14" s="46">
        <f t="shared" ca="1" si="0"/>
        <v>0</v>
      </c>
      <c r="D14" s="46">
        <f t="shared" ca="1" si="0"/>
        <v>0</v>
      </c>
      <c r="E14" s="46">
        <f t="shared" ca="1" si="0"/>
        <v>0</v>
      </c>
      <c r="F14" s="46">
        <f t="shared" ca="1" si="0"/>
        <v>0</v>
      </c>
      <c r="G14" s="46">
        <f t="shared" ca="1" si="0"/>
        <v>0</v>
      </c>
      <c r="H14" s="46">
        <f t="shared" ca="1" si="0"/>
        <v>0</v>
      </c>
      <c r="I14" s="46">
        <f t="shared" ca="1" si="0"/>
        <v>14.352</v>
      </c>
      <c r="J14" s="46">
        <f t="shared" ca="1" si="0"/>
        <v>0</v>
      </c>
      <c r="K14" s="46">
        <f t="shared" ca="1" si="0"/>
        <v>0</v>
      </c>
      <c r="L14" s="46">
        <f t="shared" ca="1" si="0"/>
        <v>0</v>
      </c>
      <c r="M14" s="46">
        <f t="shared" ca="1" si="0"/>
        <v>0</v>
      </c>
      <c r="N14" s="46">
        <f t="shared" ca="1" si="1"/>
        <v>14.352</v>
      </c>
      <c r="O14" s="46">
        <f t="shared" ca="1" si="2"/>
        <v>0</v>
      </c>
      <c r="P14" s="46">
        <f t="shared" ca="1" si="3"/>
        <v>0</v>
      </c>
      <c r="Q14" s="46">
        <f t="shared" ca="1" si="4"/>
        <v>0</v>
      </c>
      <c r="R14" s="53">
        <f t="shared" ca="1" si="5"/>
        <v>0</v>
      </c>
      <c r="S14" s="53">
        <f t="shared" ca="1" si="6"/>
        <v>0</v>
      </c>
      <c r="T14" s="53">
        <f t="shared" ca="1" si="7"/>
        <v>0</v>
      </c>
      <c r="U14" s="53">
        <f t="shared" ca="1" si="8"/>
        <v>0</v>
      </c>
      <c r="V14" s="19"/>
      <c r="X14"/>
      <c r="Y14"/>
      <c r="Z14"/>
      <c r="AA14" s="19"/>
      <c r="AC14"/>
      <c r="AD14"/>
      <c r="AE14"/>
      <c r="AF14"/>
      <c r="AG14" s="19"/>
    </row>
    <row r="15" spans="1:33" x14ac:dyDescent="0.2">
      <c r="A15" s="45" t="s">
        <v>26</v>
      </c>
      <c r="B15" s="47">
        <f t="shared" ref="B15:U15" ca="1" si="10">SUM(B7:B14)</f>
        <v>0</v>
      </c>
      <c r="C15" s="47">
        <f t="shared" ca="1" si="10"/>
        <v>0</v>
      </c>
      <c r="D15" s="47">
        <f t="shared" ca="1" si="10"/>
        <v>0</v>
      </c>
      <c r="E15" s="47">
        <f t="shared" ca="1" si="10"/>
        <v>0</v>
      </c>
      <c r="F15" s="47">
        <f t="shared" ca="1" si="10"/>
        <v>400.66</v>
      </c>
      <c r="G15" s="47">
        <f t="shared" ca="1" si="10"/>
        <v>761.85199999999998</v>
      </c>
      <c r="H15" s="47">
        <f t="shared" ca="1" si="10"/>
        <v>2425.5477999999998</v>
      </c>
      <c r="I15" s="47">
        <f t="shared" ca="1" si="10"/>
        <v>77.345320000000001</v>
      </c>
      <c r="J15" s="47">
        <f t="shared" ca="1" si="10"/>
        <v>7360</v>
      </c>
      <c r="K15" s="47">
        <f t="shared" ca="1" si="10"/>
        <v>89.7</v>
      </c>
      <c r="L15" s="47">
        <f t="shared" ca="1" si="10"/>
        <v>0</v>
      </c>
      <c r="M15" s="47">
        <f t="shared" ca="1" si="10"/>
        <v>0</v>
      </c>
      <c r="N15" s="47">
        <f t="shared" ca="1" si="10"/>
        <v>11025.405119999999</v>
      </c>
      <c r="O15" s="47">
        <f t="shared" ca="1" si="10"/>
        <v>89.7</v>
      </c>
      <c r="P15" s="47">
        <f t="shared" ca="1" si="10"/>
        <v>0</v>
      </c>
      <c r="Q15" s="47">
        <f t="shared" ca="1" si="10"/>
        <v>89.7</v>
      </c>
      <c r="R15" s="49">
        <f t="shared" ca="1" si="10"/>
        <v>0</v>
      </c>
      <c r="S15" s="50">
        <f t="shared" ca="1" si="10"/>
        <v>0</v>
      </c>
      <c r="T15" s="51">
        <f t="shared" ca="1" si="10"/>
        <v>0</v>
      </c>
      <c r="U15" s="52">
        <f t="shared" ca="1" si="10"/>
        <v>1</v>
      </c>
      <c r="V15" s="19"/>
      <c r="X15"/>
      <c r="Y15"/>
      <c r="Z15"/>
      <c r="AA15" s="19"/>
      <c r="AC15"/>
      <c r="AD15"/>
      <c r="AE15"/>
      <c r="AF15"/>
      <c r="AG15" s="19"/>
    </row>
    <row r="16" spans="1:33" x14ac:dyDescent="0.2">
      <c r="V16" s="19"/>
      <c r="X16"/>
      <c r="Y16"/>
      <c r="Z16"/>
      <c r="AA16" s="19"/>
      <c r="AC16"/>
      <c r="AD16"/>
      <c r="AE16"/>
      <c r="AF16"/>
      <c r="AG16" s="19"/>
    </row>
    <row r="17" spans="22:33" x14ac:dyDescent="0.2">
      <c r="V17" s="19"/>
      <c r="X17"/>
      <c r="Y17"/>
      <c r="Z17"/>
      <c r="AA17" s="19"/>
      <c r="AC17"/>
      <c r="AD17"/>
      <c r="AE17"/>
      <c r="AF17"/>
      <c r="AG17" s="19"/>
    </row>
    <row r="18" spans="22:33" x14ac:dyDescent="0.2">
      <c r="V18" s="19"/>
      <c r="X18"/>
      <c r="Y18"/>
      <c r="Z18"/>
      <c r="AA18" s="19"/>
      <c r="AC18"/>
      <c r="AD18"/>
      <c r="AE18"/>
      <c r="AF18"/>
      <c r="AG18" s="19"/>
    </row>
    <row r="19" spans="22:33" x14ac:dyDescent="0.2">
      <c r="V19" s="19"/>
      <c r="X19"/>
      <c r="Y19"/>
      <c r="Z19"/>
      <c r="AA19" s="19"/>
      <c r="AC19" s="32"/>
      <c r="AD19" s="32"/>
      <c r="AE19" s="32"/>
      <c r="AF19" s="32"/>
      <c r="AG19" s="19"/>
    </row>
    <row r="20" spans="22:33" x14ac:dyDescent="0.2">
      <c r="V20" s="19"/>
      <c r="X20"/>
      <c r="Y20"/>
      <c r="Z20"/>
      <c r="AA20" s="19"/>
      <c r="AC20" s="32"/>
      <c r="AD20" s="32"/>
      <c r="AE20" s="32"/>
      <c r="AF20" s="32"/>
      <c r="AG20" s="19"/>
    </row>
    <row r="21" spans="22:33" x14ac:dyDescent="0.2">
      <c r="V21" s="19"/>
      <c r="X21"/>
      <c r="Y21"/>
      <c r="Z21"/>
      <c r="AA21" s="19"/>
      <c r="AC21" s="32"/>
      <c r="AD21" s="32"/>
      <c r="AE21" s="32"/>
      <c r="AF21" s="32"/>
      <c r="AG21" s="19"/>
    </row>
    <row r="22" spans="22:33" x14ac:dyDescent="0.2">
      <c r="V22" s="19"/>
      <c r="AA22" s="19"/>
      <c r="AG22" s="19"/>
    </row>
    <row r="23" spans="22:33" x14ac:dyDescent="0.2">
      <c r="V23" s="19"/>
      <c r="AA23" s="19"/>
      <c r="AG23" s="19"/>
    </row>
    <row r="24" spans="22:33" x14ac:dyDescent="0.2">
      <c r="V24" s="19"/>
      <c r="AA24" s="19"/>
      <c r="AG24" s="19"/>
    </row>
    <row r="25" spans="22:33" x14ac:dyDescent="0.2">
      <c r="V25" s="19"/>
      <c r="AA25" s="19"/>
      <c r="AG25" s="19"/>
    </row>
    <row r="26" spans="22:33" x14ac:dyDescent="0.2">
      <c r="V26" s="19"/>
      <c r="AA26" s="19"/>
      <c r="AG26" s="19"/>
    </row>
    <row r="27" spans="22:33" x14ac:dyDescent="0.2">
      <c r="V27" s="19"/>
      <c r="AA27" s="19"/>
      <c r="AG27" s="19"/>
    </row>
    <row r="28" spans="22:33" x14ac:dyDescent="0.2">
      <c r="V28" s="19"/>
      <c r="AA28" s="19"/>
      <c r="AG28" s="19"/>
    </row>
    <row r="29" spans="22:33" x14ac:dyDescent="0.2">
      <c r="V29" s="19"/>
      <c r="AA29" s="19"/>
      <c r="AG29" s="19"/>
    </row>
    <row r="30" spans="22:33" x14ac:dyDescent="0.2">
      <c r="V30" s="19"/>
      <c r="AA30" s="19"/>
      <c r="AG30" s="19"/>
    </row>
    <row r="31" spans="22:33" x14ac:dyDescent="0.2">
      <c r="V31" s="19"/>
      <c r="AA31" s="19"/>
      <c r="AG31" s="19"/>
    </row>
    <row r="32" spans="22:33" x14ac:dyDescent="0.2">
      <c r="V32" s="19"/>
      <c r="X32" s="21" t="s">
        <v>23</v>
      </c>
      <c r="Y32" s="21"/>
      <c r="Z32" s="26"/>
      <c r="AA32" s="19"/>
      <c r="AC32" s="21" t="s">
        <v>24</v>
      </c>
      <c r="AD32" s="21"/>
      <c r="AE32" s="26"/>
      <c r="AF32" s="31"/>
      <c r="AG32" s="19"/>
    </row>
  </sheetData>
  <phoneticPr fontId="2" type="noConversion"/>
  <printOptions horizontalCentered="1" verticalCentered="1"/>
  <pageMargins left="0.78740157480314965" right="0.78740157480314965" top="0.78740157480314965" bottom="0.78740157480314965" header="0.51181102362204722" footer="0.51181102362204722"/>
  <pageSetup paperSize="9" scale="40" orientation="landscape" horizontalDpi="4294967293" r:id="rId1"/>
  <headerFooter alignWithMargins="0"/>
  <colBreaks count="2" manualBreakCount="2">
    <brk id="22" max="1048575" man="1"/>
    <brk id="27" max="1048575" man="1"/>
  </colBreaks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>
    <tabColor rgb="FFFF0000"/>
    <pageSetUpPr fitToPage="1"/>
  </sheetPr>
  <dimension ref="A1:AE32"/>
  <sheetViews>
    <sheetView topLeftCell="A2" zoomScaleNormal="100" zoomScaleSheetLayoutView="85" workbookViewId="0">
      <selection activeCell="Q43" sqref="Q43"/>
    </sheetView>
  </sheetViews>
  <sheetFormatPr baseColWidth="10" defaultRowHeight="12.75" outlineLevelCol="1" x14ac:dyDescent="0.2"/>
  <cols>
    <col min="1" max="1" width="19.7109375" style="13" bestFit="1" customWidth="1"/>
    <col min="2" max="13" width="10.7109375" style="1" hidden="1" customWidth="1" outlineLevel="1"/>
    <col min="14" max="14" width="10.7109375" style="1" customWidth="1" collapsed="1"/>
    <col min="15" max="17" width="10.7109375" style="1" customWidth="1"/>
    <col min="18" max="21" width="4.28515625" style="1" customWidth="1"/>
    <col min="22" max="22" width="3.85546875" style="1" customWidth="1"/>
    <col min="23" max="23" width="11.42578125" style="1"/>
    <col min="24" max="24" width="21.42578125" style="1" customWidth="1"/>
    <col min="25" max="25" width="23.140625" style="1" customWidth="1"/>
    <col min="26" max="26" width="28.140625" style="1" customWidth="1"/>
    <col min="27" max="27" width="10.85546875" style="1" customWidth="1"/>
    <col min="28" max="28" width="13.140625" style="1" customWidth="1"/>
    <col min="29" max="29" width="8" style="1" customWidth="1"/>
    <col min="30" max="30" width="11.140625" style="1" customWidth="1"/>
    <col min="31" max="31" width="13.140625" style="1" bestFit="1" customWidth="1"/>
    <col min="32" max="16384" width="11.42578125" style="1"/>
  </cols>
  <sheetData>
    <row r="1" spans="1:31" ht="4.5" hidden="1" customHeight="1" x14ac:dyDescent="0.2">
      <c r="C1" s="33"/>
      <c r="D1" s="33"/>
    </row>
    <row r="2" spans="1:31" ht="15.75" x14ac:dyDescent="0.25">
      <c r="A2" s="1"/>
      <c r="B2" s="2"/>
      <c r="N2" s="9"/>
    </row>
    <row r="3" spans="1:31" ht="15.75" x14ac:dyDescent="0.25">
      <c r="A3" s="1"/>
      <c r="B3" s="2"/>
    </row>
    <row r="4" spans="1:31" x14ac:dyDescent="0.2">
      <c r="A4" s="1"/>
      <c r="X4"/>
      <c r="Y4"/>
    </row>
    <row r="5" spans="1:31" ht="18" x14ac:dyDescent="0.25">
      <c r="B5" s="14"/>
      <c r="C5" s="15"/>
      <c r="D5" s="15"/>
      <c r="E5" s="15"/>
      <c r="F5" s="15"/>
      <c r="G5" s="15"/>
      <c r="H5" s="15"/>
      <c r="I5" s="15"/>
      <c r="J5" s="15"/>
      <c r="K5" s="15"/>
      <c r="L5" s="15"/>
      <c r="M5" s="16"/>
      <c r="V5" s="59"/>
      <c r="W5" s="59"/>
    </row>
    <row r="6" spans="1:31" s="6" customFormat="1" ht="38.25" customHeight="1" x14ac:dyDescent="0.2">
      <c r="A6" s="3" t="s">
        <v>0</v>
      </c>
      <c r="B6" s="4">
        <v>39083</v>
      </c>
      <c r="C6" s="4">
        <v>39114</v>
      </c>
      <c r="D6" s="4">
        <v>39142</v>
      </c>
      <c r="E6" s="4">
        <v>39173</v>
      </c>
      <c r="F6" s="4">
        <v>39203</v>
      </c>
      <c r="G6" s="4">
        <v>39234</v>
      </c>
      <c r="H6" s="4">
        <v>39264</v>
      </c>
      <c r="I6" s="4">
        <v>39295</v>
      </c>
      <c r="J6" s="4">
        <v>39326</v>
      </c>
      <c r="K6" s="4">
        <v>39356</v>
      </c>
      <c r="L6" s="4">
        <v>39387</v>
      </c>
      <c r="M6" s="4">
        <v>39417</v>
      </c>
      <c r="N6" s="5" t="s">
        <v>13</v>
      </c>
      <c r="O6" s="5" t="s">
        <v>7</v>
      </c>
      <c r="P6" s="5" t="s">
        <v>12</v>
      </c>
      <c r="Q6" s="5" t="s">
        <v>22</v>
      </c>
      <c r="R6" s="61" t="s">
        <v>53</v>
      </c>
      <c r="S6" s="41"/>
      <c r="T6" s="41"/>
      <c r="U6" s="41"/>
      <c r="V6" s="60"/>
      <c r="W6" s="60"/>
      <c r="X6" s="90" t="s">
        <v>79</v>
      </c>
      <c r="Y6" t="s">
        <v>78</v>
      </c>
      <c r="Z6"/>
      <c r="AA6"/>
      <c r="AB6"/>
      <c r="AC6"/>
      <c r="AD6"/>
      <c r="AE6"/>
    </row>
    <row r="7" spans="1:31" x14ac:dyDescent="0.2">
      <c r="A7" s="45" t="s">
        <v>74</v>
      </c>
      <c r="B7" s="46">
        <f t="shared" ref="B7:M7" ca="1" si="0">SUMPRODUCT((Banques=$A7)*(MONTH(datepaiement)=MONTH(B$6))*TTC)</f>
        <v>9113.3958000000002</v>
      </c>
      <c r="C7" s="46">
        <f t="shared" ca="1" si="0"/>
        <v>0</v>
      </c>
      <c r="D7" s="46">
        <f t="shared" ca="1" si="0"/>
        <v>0</v>
      </c>
      <c r="E7" s="46">
        <f t="shared" ca="1" si="0"/>
        <v>0</v>
      </c>
      <c r="F7" s="46">
        <f t="shared" ca="1" si="0"/>
        <v>0</v>
      </c>
      <c r="G7" s="46">
        <f t="shared" ca="1" si="0"/>
        <v>0</v>
      </c>
      <c r="H7" s="46">
        <f t="shared" ca="1" si="0"/>
        <v>0</v>
      </c>
      <c r="I7" s="46">
        <f t="shared" ca="1" si="0"/>
        <v>0</v>
      </c>
      <c r="J7" s="46">
        <f t="shared" ca="1" si="0"/>
        <v>0</v>
      </c>
      <c r="K7" s="46">
        <f t="shared" ca="1" si="0"/>
        <v>1924.364</v>
      </c>
      <c r="L7" s="46">
        <f t="shared" ca="1" si="0"/>
        <v>77.345320000000001</v>
      </c>
      <c r="M7" s="46">
        <f t="shared" ca="1" si="0"/>
        <v>0</v>
      </c>
      <c r="N7" s="46">
        <f ca="1">SUMPRODUCT((Banques=$A7)*(P="P")*TTC)</f>
        <v>11025.405120000001</v>
      </c>
      <c r="O7" s="46">
        <f ca="1">SUMPRODUCT((Banques=$A7)*(NP="NP")*TTC)</f>
        <v>89.7</v>
      </c>
      <c r="P7" s="46">
        <f ca="1">SUMPRODUCT((Banques=$A7)*(Ac="Ac")*AcTTC)</f>
        <v>0</v>
      </c>
      <c r="Q7" s="46">
        <f ca="1">SUMPRODUCT((Banques=$A7)*Encours)</f>
        <v>89.7</v>
      </c>
      <c r="R7" s="53">
        <f ca="1">SUMPRODUCT((Banques=$A7)*(RetardJr&gt;7)*(RetardJr&lt;15))</f>
        <v>0</v>
      </c>
      <c r="S7" s="53">
        <f ca="1">SUMPRODUCT((Banques=$A7)*(RetardJr&gt;14)*(RetardJr&lt;31))</f>
        <v>0</v>
      </c>
      <c r="T7" s="53">
        <f ca="1">SUMPRODUCT((Banques=$A7)*(RetardJr&gt;30)*(RetardJr&lt;61))</f>
        <v>0</v>
      </c>
      <c r="U7" s="78">
        <f ca="1">SUMPRODUCT((Banques=$A7)*(RetardJr&gt;60))</f>
        <v>1</v>
      </c>
      <c r="V7" s="59"/>
      <c r="W7" s="59"/>
      <c r="X7" s="91" t="s">
        <v>31</v>
      </c>
      <c r="Y7" s="93">
        <v>2001.7093200000002</v>
      </c>
      <c r="Z7"/>
      <c r="AA7"/>
      <c r="AB7"/>
      <c r="AC7"/>
      <c r="AD7"/>
      <c r="AE7"/>
    </row>
    <row r="8" spans="1:31" x14ac:dyDescent="0.2">
      <c r="A8" s="45" t="s">
        <v>26</v>
      </c>
      <c r="B8" s="47">
        <f t="shared" ref="B8:U8" ca="1" si="1">SUM(B7:B7)</f>
        <v>9113.3958000000002</v>
      </c>
      <c r="C8" s="47">
        <f t="shared" ca="1" si="1"/>
        <v>0</v>
      </c>
      <c r="D8" s="47">
        <f t="shared" ca="1" si="1"/>
        <v>0</v>
      </c>
      <c r="E8" s="47">
        <f t="shared" ca="1" si="1"/>
        <v>0</v>
      </c>
      <c r="F8" s="47">
        <f t="shared" ca="1" si="1"/>
        <v>0</v>
      </c>
      <c r="G8" s="47">
        <f t="shared" ca="1" si="1"/>
        <v>0</v>
      </c>
      <c r="H8" s="47">
        <f t="shared" ca="1" si="1"/>
        <v>0</v>
      </c>
      <c r="I8" s="47">
        <f t="shared" ca="1" si="1"/>
        <v>0</v>
      </c>
      <c r="J8" s="47">
        <f t="shared" ca="1" si="1"/>
        <v>0</v>
      </c>
      <c r="K8" s="47">
        <f t="shared" ca="1" si="1"/>
        <v>1924.364</v>
      </c>
      <c r="L8" s="47">
        <f t="shared" ca="1" si="1"/>
        <v>77.345320000000001</v>
      </c>
      <c r="M8" s="47">
        <f t="shared" ca="1" si="1"/>
        <v>0</v>
      </c>
      <c r="N8" s="47">
        <f t="shared" ca="1" si="1"/>
        <v>11025.405120000001</v>
      </c>
      <c r="O8" s="47">
        <f t="shared" ca="1" si="1"/>
        <v>89.7</v>
      </c>
      <c r="P8" s="47">
        <f t="shared" ca="1" si="1"/>
        <v>0</v>
      </c>
      <c r="Q8" s="47">
        <f t="shared" ca="1" si="1"/>
        <v>89.7</v>
      </c>
      <c r="R8" s="49">
        <f t="shared" ca="1" si="1"/>
        <v>0</v>
      </c>
      <c r="S8" s="50">
        <f t="shared" ca="1" si="1"/>
        <v>0</v>
      </c>
      <c r="T8" s="51">
        <f t="shared" ca="1" si="1"/>
        <v>0</v>
      </c>
      <c r="U8" s="52">
        <f t="shared" ca="1" si="1"/>
        <v>1</v>
      </c>
      <c r="V8" s="59"/>
      <c r="W8" s="59"/>
      <c r="X8" s="88" t="s">
        <v>74</v>
      </c>
      <c r="Y8" s="93">
        <v>2001.7093200000002</v>
      </c>
      <c r="Z8"/>
      <c r="AA8"/>
      <c r="AB8"/>
      <c r="AC8"/>
      <c r="AD8"/>
      <c r="AE8"/>
    </row>
    <row r="9" spans="1:31" x14ac:dyDescent="0.2">
      <c r="A9" s="45"/>
      <c r="B9" s="79"/>
      <c r="C9" s="79"/>
      <c r="D9" s="79"/>
      <c r="E9" s="79"/>
      <c r="F9" s="79"/>
      <c r="G9" s="79"/>
      <c r="H9" s="79"/>
      <c r="I9" s="79"/>
      <c r="J9" s="79"/>
      <c r="K9" s="79"/>
      <c r="L9" s="79"/>
      <c r="M9" s="79"/>
      <c r="N9" s="79"/>
      <c r="O9" s="79"/>
      <c r="P9" s="79"/>
      <c r="Q9" s="79"/>
      <c r="R9" s="79"/>
      <c r="S9" s="79"/>
      <c r="T9" s="79"/>
      <c r="U9" s="79"/>
      <c r="V9" s="59"/>
      <c r="W9" s="59"/>
      <c r="X9" s="92">
        <v>41200</v>
      </c>
      <c r="Y9" s="93">
        <v>1523.704</v>
      </c>
      <c r="Z9"/>
      <c r="AA9"/>
      <c r="AB9"/>
    </row>
    <row r="10" spans="1:31" x14ac:dyDescent="0.2">
      <c r="A10" s="45"/>
      <c r="B10" s="79"/>
      <c r="C10" s="79"/>
      <c r="D10" s="79"/>
      <c r="E10" s="79"/>
      <c r="F10" s="79"/>
      <c r="G10" s="79"/>
      <c r="H10" s="79"/>
      <c r="I10" s="79"/>
      <c r="J10" s="79"/>
      <c r="K10" s="79"/>
      <c r="L10" s="79"/>
      <c r="M10" s="79"/>
      <c r="N10" s="79"/>
      <c r="O10" s="79"/>
      <c r="P10" s="79"/>
      <c r="Q10" s="79"/>
      <c r="R10" s="79"/>
      <c r="S10" s="79"/>
      <c r="T10" s="79"/>
      <c r="U10" s="79"/>
      <c r="V10" s="59"/>
      <c r="W10" s="59"/>
      <c r="X10" s="92">
        <v>41204</v>
      </c>
      <c r="Y10" s="93">
        <v>400.66</v>
      </c>
      <c r="Z10"/>
      <c r="AA10"/>
      <c r="AB10"/>
    </row>
    <row r="11" spans="1:31" x14ac:dyDescent="0.2">
      <c r="A11" s="45"/>
      <c r="B11" s="79"/>
      <c r="C11" s="79"/>
      <c r="D11" s="79"/>
      <c r="E11" s="79"/>
      <c r="F11" s="79"/>
      <c r="G11" s="79"/>
      <c r="H11" s="79"/>
      <c r="I11" s="79"/>
      <c r="J11" s="79"/>
      <c r="K11" s="79"/>
      <c r="L11" s="79"/>
      <c r="M11" s="79"/>
      <c r="N11" s="79"/>
      <c r="O11" s="79"/>
      <c r="P11" s="79"/>
      <c r="Q11" s="79"/>
      <c r="R11" s="79"/>
      <c r="S11" s="79"/>
      <c r="T11" s="79"/>
      <c r="U11" s="79"/>
      <c r="V11" s="59"/>
      <c r="W11" s="59"/>
      <c r="X11" s="92">
        <v>41221</v>
      </c>
      <c r="Y11" s="93">
        <v>62.993320000000004</v>
      </c>
      <c r="Z11"/>
      <c r="AA11"/>
      <c r="AB11"/>
    </row>
    <row r="12" spans="1:31" x14ac:dyDescent="0.2">
      <c r="A12" s="45"/>
      <c r="B12" s="79"/>
      <c r="C12" s="79"/>
      <c r="D12" s="79"/>
      <c r="E12" s="79"/>
      <c r="F12" s="79"/>
      <c r="G12" s="79"/>
      <c r="H12" s="79"/>
      <c r="I12" s="79"/>
      <c r="J12" s="79"/>
      <c r="K12" s="79"/>
      <c r="L12" s="79"/>
      <c r="M12" s="79"/>
      <c r="N12" s="79"/>
      <c r="O12" s="79"/>
      <c r="P12" s="79"/>
      <c r="Q12" s="79"/>
      <c r="R12" s="79"/>
      <c r="S12" s="79"/>
      <c r="T12" s="79"/>
      <c r="U12" s="79"/>
      <c r="V12" s="59"/>
      <c r="W12" s="59"/>
      <c r="X12" s="92">
        <v>41222</v>
      </c>
      <c r="Y12" s="93">
        <v>14.352</v>
      </c>
      <c r="Z12"/>
      <c r="AA12"/>
      <c r="AB12"/>
    </row>
    <row r="13" spans="1:31" x14ac:dyDescent="0.2">
      <c r="A13" s="45"/>
      <c r="B13" s="79"/>
      <c r="C13" s="79"/>
      <c r="D13" s="79"/>
      <c r="E13" s="79"/>
      <c r="F13" s="79"/>
      <c r="G13" s="79"/>
      <c r="H13" s="79"/>
      <c r="I13" s="79"/>
      <c r="J13" s="79"/>
      <c r="K13" s="79"/>
      <c r="L13" s="79"/>
      <c r="M13" s="79"/>
      <c r="N13" s="79"/>
      <c r="O13" s="79"/>
      <c r="P13" s="79"/>
      <c r="Q13" s="79"/>
      <c r="R13" s="79"/>
      <c r="S13" s="79"/>
      <c r="T13" s="79"/>
      <c r="U13" s="79"/>
      <c r="V13" s="59"/>
      <c r="W13" s="59"/>
      <c r="X13" s="91" t="s">
        <v>75</v>
      </c>
      <c r="Y13" s="93">
        <v>9113.3958000000002</v>
      </c>
      <c r="Z13"/>
    </row>
    <row r="14" spans="1:31" x14ac:dyDescent="0.2">
      <c r="A14" s="45"/>
      <c r="B14" s="79"/>
      <c r="C14" s="79"/>
      <c r="D14" s="79"/>
      <c r="E14" s="79"/>
      <c r="F14" s="79"/>
      <c r="G14" s="79"/>
      <c r="H14" s="79"/>
      <c r="I14" s="79"/>
      <c r="J14" s="79"/>
      <c r="K14" s="79"/>
      <c r="L14" s="79"/>
      <c r="M14" s="79"/>
      <c r="N14" s="79"/>
      <c r="O14" s="79"/>
      <c r="P14" s="79"/>
      <c r="Q14" s="79"/>
      <c r="R14" s="79"/>
      <c r="S14" s="79"/>
      <c r="T14" s="79"/>
      <c r="U14" s="79"/>
      <c r="V14" s="59"/>
      <c r="W14" s="59"/>
      <c r="X14" s="91" t="s">
        <v>76</v>
      </c>
      <c r="Y14" s="93">
        <v>11115.10512</v>
      </c>
      <c r="Z14"/>
    </row>
    <row r="15" spans="1:31" x14ac:dyDescent="0.2">
      <c r="A15" s="45"/>
      <c r="B15" s="79"/>
      <c r="C15" s="79"/>
      <c r="D15" s="79"/>
      <c r="E15" s="79"/>
      <c r="F15" s="79"/>
      <c r="G15" s="79"/>
      <c r="H15" s="79"/>
      <c r="I15" s="79"/>
      <c r="J15" s="79"/>
      <c r="K15" s="79"/>
      <c r="L15" s="79"/>
      <c r="M15" s="79"/>
      <c r="N15" s="79"/>
      <c r="O15" s="79"/>
      <c r="P15" s="79"/>
      <c r="Q15" s="79"/>
      <c r="R15" s="79"/>
      <c r="S15" s="79"/>
      <c r="T15" s="79"/>
      <c r="U15" s="79"/>
      <c r="V15" s="59"/>
      <c r="W15" s="59"/>
      <c r="X15"/>
      <c r="Y15"/>
      <c r="Z15"/>
    </row>
    <row r="16" spans="1:31" x14ac:dyDescent="0.2">
      <c r="V16" s="59"/>
      <c r="W16" s="59"/>
      <c r="X16"/>
      <c r="Y16"/>
      <c r="Z16"/>
    </row>
    <row r="17" spans="22:26" x14ac:dyDescent="0.2">
      <c r="V17" s="59"/>
      <c r="W17" s="59"/>
      <c r="X17"/>
      <c r="Y17"/>
      <c r="Z17"/>
    </row>
    <row r="18" spans="22:26" x14ac:dyDescent="0.2">
      <c r="V18" s="59"/>
      <c r="W18" s="59"/>
      <c r="X18"/>
      <c r="Y18"/>
      <c r="Z18"/>
    </row>
    <row r="19" spans="22:26" x14ac:dyDescent="0.2">
      <c r="V19" s="59"/>
      <c r="W19" s="59"/>
      <c r="X19"/>
      <c r="Y19"/>
      <c r="Z19"/>
    </row>
    <row r="20" spans="22:26" x14ac:dyDescent="0.2">
      <c r="V20" s="59"/>
      <c r="W20" s="59"/>
      <c r="X20"/>
      <c r="Y20"/>
      <c r="Z20"/>
    </row>
    <row r="21" spans="22:26" x14ac:dyDescent="0.2">
      <c r="V21" s="59"/>
      <c r="W21" s="59"/>
      <c r="X21"/>
      <c r="Y21"/>
      <c r="Z21"/>
    </row>
    <row r="22" spans="22:26" x14ac:dyDescent="0.2">
      <c r="V22" s="59"/>
      <c r="W22" s="59"/>
      <c r="X22"/>
      <c r="Y22"/>
      <c r="Z22"/>
    </row>
    <row r="23" spans="22:26" x14ac:dyDescent="0.2">
      <c r="V23" s="59"/>
      <c r="W23" s="59"/>
      <c r="X23"/>
      <c r="Y23"/>
      <c r="Z23"/>
    </row>
    <row r="24" spans="22:26" x14ac:dyDescent="0.2">
      <c r="V24" s="59"/>
      <c r="W24" s="59"/>
    </row>
    <row r="25" spans="22:26" x14ac:dyDescent="0.2">
      <c r="V25" s="59"/>
      <c r="W25" s="59"/>
    </row>
    <row r="26" spans="22:26" x14ac:dyDescent="0.2">
      <c r="V26" s="59"/>
      <c r="W26" s="59"/>
    </row>
    <row r="27" spans="22:26" x14ac:dyDescent="0.2">
      <c r="V27" s="59"/>
      <c r="W27" s="59"/>
    </row>
    <row r="28" spans="22:26" x14ac:dyDescent="0.2">
      <c r="V28" s="59"/>
      <c r="W28" s="59"/>
    </row>
    <row r="29" spans="22:26" x14ac:dyDescent="0.2">
      <c r="V29" s="59"/>
      <c r="W29" s="59"/>
    </row>
    <row r="30" spans="22:26" x14ac:dyDescent="0.2">
      <c r="V30" s="59"/>
      <c r="W30" s="59"/>
    </row>
    <row r="31" spans="22:26" x14ac:dyDescent="0.2">
      <c r="V31" s="59"/>
      <c r="W31" s="59"/>
    </row>
    <row r="32" spans="22:26" x14ac:dyDescent="0.2">
      <c r="V32" s="59"/>
      <c r="W32" s="59"/>
    </row>
  </sheetData>
  <printOptions horizontalCentered="1" verticalCentered="1"/>
  <pageMargins left="0.78740157480314965" right="0.78740157480314965" top="0.78740157480314965" bottom="0.78740157480314965" header="0.51181102362204722" footer="0.51181102362204722"/>
  <pageSetup paperSize="9" scale="41" orientation="landscape" horizontalDpi="4294967293" r:id="rId2"/>
  <headerFooter alignWithMargins="0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8"/>
  </sheetPr>
  <dimension ref="A2:K69"/>
  <sheetViews>
    <sheetView showGridLines="0" showZeros="0" tabSelected="1" workbookViewId="0">
      <selection activeCell="J40" sqref="J40"/>
    </sheetView>
  </sheetViews>
  <sheetFormatPr baseColWidth="10" defaultRowHeight="12.75" x14ac:dyDescent="0.2"/>
  <cols>
    <col min="1" max="1" width="2.85546875" customWidth="1"/>
    <col min="2" max="2" width="27.28515625" customWidth="1"/>
    <col min="3" max="3" width="4.42578125" customWidth="1"/>
    <col min="5" max="5" width="2.85546875" customWidth="1"/>
    <col min="6" max="6" width="14.42578125" customWidth="1"/>
    <col min="7" max="7" width="5" customWidth="1"/>
    <col min="8" max="8" width="9.7109375" customWidth="1"/>
    <col min="9" max="9" width="4.5703125" customWidth="1"/>
    <col min="257" max="257" width="2.85546875" customWidth="1"/>
    <col min="258" max="258" width="27.28515625" customWidth="1"/>
    <col min="259" max="259" width="4.42578125" customWidth="1"/>
    <col min="261" max="261" width="2.85546875" customWidth="1"/>
    <col min="262" max="262" width="14.42578125" customWidth="1"/>
    <col min="263" max="263" width="5" customWidth="1"/>
    <col min="264" max="264" width="9.7109375" customWidth="1"/>
    <col min="265" max="265" width="4.5703125" customWidth="1"/>
    <col min="513" max="513" width="2.85546875" customWidth="1"/>
    <col min="514" max="514" width="27.28515625" customWidth="1"/>
    <col min="515" max="515" width="4.42578125" customWidth="1"/>
    <col min="517" max="517" width="2.85546875" customWidth="1"/>
    <col min="518" max="518" width="14.42578125" customWidth="1"/>
    <col min="519" max="519" width="5" customWidth="1"/>
    <col min="520" max="520" width="9.7109375" customWidth="1"/>
    <col min="521" max="521" width="4.5703125" customWidth="1"/>
    <col min="769" max="769" width="2.85546875" customWidth="1"/>
    <col min="770" max="770" width="27.28515625" customWidth="1"/>
    <col min="771" max="771" width="4.42578125" customWidth="1"/>
    <col min="773" max="773" width="2.85546875" customWidth="1"/>
    <col min="774" max="774" width="14.42578125" customWidth="1"/>
    <col min="775" max="775" width="5" customWidth="1"/>
    <col min="776" max="776" width="9.7109375" customWidth="1"/>
    <col min="777" max="777" width="4.5703125" customWidth="1"/>
    <col min="1025" max="1025" width="2.85546875" customWidth="1"/>
    <col min="1026" max="1026" width="27.28515625" customWidth="1"/>
    <col min="1027" max="1027" width="4.42578125" customWidth="1"/>
    <col min="1029" max="1029" width="2.85546875" customWidth="1"/>
    <col min="1030" max="1030" width="14.42578125" customWidth="1"/>
    <col min="1031" max="1031" width="5" customWidth="1"/>
    <col min="1032" max="1032" width="9.7109375" customWidth="1"/>
    <col min="1033" max="1033" width="4.5703125" customWidth="1"/>
    <col min="1281" max="1281" width="2.85546875" customWidth="1"/>
    <col min="1282" max="1282" width="27.28515625" customWidth="1"/>
    <col min="1283" max="1283" width="4.42578125" customWidth="1"/>
    <col min="1285" max="1285" width="2.85546875" customWidth="1"/>
    <col min="1286" max="1286" width="14.42578125" customWidth="1"/>
    <col min="1287" max="1287" width="5" customWidth="1"/>
    <col min="1288" max="1288" width="9.7109375" customWidth="1"/>
    <col min="1289" max="1289" width="4.5703125" customWidth="1"/>
    <col min="1537" max="1537" width="2.85546875" customWidth="1"/>
    <col min="1538" max="1538" width="27.28515625" customWidth="1"/>
    <col min="1539" max="1539" width="4.42578125" customWidth="1"/>
    <col min="1541" max="1541" width="2.85546875" customWidth="1"/>
    <col min="1542" max="1542" width="14.42578125" customWidth="1"/>
    <col min="1543" max="1543" width="5" customWidth="1"/>
    <col min="1544" max="1544" width="9.7109375" customWidth="1"/>
    <col min="1545" max="1545" width="4.5703125" customWidth="1"/>
    <col min="1793" max="1793" width="2.85546875" customWidth="1"/>
    <col min="1794" max="1794" width="27.28515625" customWidth="1"/>
    <col min="1795" max="1795" width="4.42578125" customWidth="1"/>
    <col min="1797" max="1797" width="2.85546875" customWidth="1"/>
    <col min="1798" max="1798" width="14.42578125" customWidth="1"/>
    <col min="1799" max="1799" width="5" customWidth="1"/>
    <col min="1800" max="1800" width="9.7109375" customWidth="1"/>
    <col min="1801" max="1801" width="4.5703125" customWidth="1"/>
    <col min="2049" max="2049" width="2.85546875" customWidth="1"/>
    <col min="2050" max="2050" width="27.28515625" customWidth="1"/>
    <col min="2051" max="2051" width="4.42578125" customWidth="1"/>
    <col min="2053" max="2053" width="2.85546875" customWidth="1"/>
    <col min="2054" max="2054" width="14.42578125" customWidth="1"/>
    <col min="2055" max="2055" width="5" customWidth="1"/>
    <col min="2056" max="2056" width="9.7109375" customWidth="1"/>
    <col min="2057" max="2057" width="4.5703125" customWidth="1"/>
    <col min="2305" max="2305" width="2.85546875" customWidth="1"/>
    <col min="2306" max="2306" width="27.28515625" customWidth="1"/>
    <col min="2307" max="2307" width="4.42578125" customWidth="1"/>
    <col min="2309" max="2309" width="2.85546875" customWidth="1"/>
    <col min="2310" max="2310" width="14.42578125" customWidth="1"/>
    <col min="2311" max="2311" width="5" customWidth="1"/>
    <col min="2312" max="2312" width="9.7109375" customWidth="1"/>
    <col min="2313" max="2313" width="4.5703125" customWidth="1"/>
    <col min="2561" max="2561" width="2.85546875" customWidth="1"/>
    <col min="2562" max="2562" width="27.28515625" customWidth="1"/>
    <col min="2563" max="2563" width="4.42578125" customWidth="1"/>
    <col min="2565" max="2565" width="2.85546875" customWidth="1"/>
    <col min="2566" max="2566" width="14.42578125" customWidth="1"/>
    <col min="2567" max="2567" width="5" customWidth="1"/>
    <col min="2568" max="2568" width="9.7109375" customWidth="1"/>
    <col min="2569" max="2569" width="4.5703125" customWidth="1"/>
    <col min="2817" max="2817" width="2.85546875" customWidth="1"/>
    <col min="2818" max="2818" width="27.28515625" customWidth="1"/>
    <col min="2819" max="2819" width="4.42578125" customWidth="1"/>
    <col min="2821" max="2821" width="2.85546875" customWidth="1"/>
    <col min="2822" max="2822" width="14.42578125" customWidth="1"/>
    <col min="2823" max="2823" width="5" customWidth="1"/>
    <col min="2824" max="2824" width="9.7109375" customWidth="1"/>
    <col min="2825" max="2825" width="4.5703125" customWidth="1"/>
    <col min="3073" max="3073" width="2.85546875" customWidth="1"/>
    <col min="3074" max="3074" width="27.28515625" customWidth="1"/>
    <col min="3075" max="3075" width="4.42578125" customWidth="1"/>
    <col min="3077" max="3077" width="2.85546875" customWidth="1"/>
    <col min="3078" max="3078" width="14.42578125" customWidth="1"/>
    <col min="3079" max="3079" width="5" customWidth="1"/>
    <col min="3080" max="3080" width="9.7109375" customWidth="1"/>
    <col min="3081" max="3081" width="4.5703125" customWidth="1"/>
    <col min="3329" max="3329" width="2.85546875" customWidth="1"/>
    <col min="3330" max="3330" width="27.28515625" customWidth="1"/>
    <col min="3331" max="3331" width="4.42578125" customWidth="1"/>
    <col min="3333" max="3333" width="2.85546875" customWidth="1"/>
    <col min="3334" max="3334" width="14.42578125" customWidth="1"/>
    <col min="3335" max="3335" width="5" customWidth="1"/>
    <col min="3336" max="3336" width="9.7109375" customWidth="1"/>
    <col min="3337" max="3337" width="4.5703125" customWidth="1"/>
    <col min="3585" max="3585" width="2.85546875" customWidth="1"/>
    <col min="3586" max="3586" width="27.28515625" customWidth="1"/>
    <col min="3587" max="3587" width="4.42578125" customWidth="1"/>
    <col min="3589" max="3589" width="2.85546875" customWidth="1"/>
    <col min="3590" max="3590" width="14.42578125" customWidth="1"/>
    <col min="3591" max="3591" width="5" customWidth="1"/>
    <col min="3592" max="3592" width="9.7109375" customWidth="1"/>
    <col min="3593" max="3593" width="4.5703125" customWidth="1"/>
    <col min="3841" max="3841" width="2.85546875" customWidth="1"/>
    <col min="3842" max="3842" width="27.28515625" customWidth="1"/>
    <col min="3843" max="3843" width="4.42578125" customWidth="1"/>
    <col min="3845" max="3845" width="2.85546875" customWidth="1"/>
    <col min="3846" max="3846" width="14.42578125" customWidth="1"/>
    <col min="3847" max="3847" width="5" customWidth="1"/>
    <col min="3848" max="3848" width="9.7109375" customWidth="1"/>
    <col min="3849" max="3849" width="4.5703125" customWidth="1"/>
    <col min="4097" max="4097" width="2.85546875" customWidth="1"/>
    <col min="4098" max="4098" width="27.28515625" customWidth="1"/>
    <col min="4099" max="4099" width="4.42578125" customWidth="1"/>
    <col min="4101" max="4101" width="2.85546875" customWidth="1"/>
    <col min="4102" max="4102" width="14.42578125" customWidth="1"/>
    <col min="4103" max="4103" width="5" customWidth="1"/>
    <col min="4104" max="4104" width="9.7109375" customWidth="1"/>
    <col min="4105" max="4105" width="4.5703125" customWidth="1"/>
    <col min="4353" max="4353" width="2.85546875" customWidth="1"/>
    <col min="4354" max="4354" width="27.28515625" customWidth="1"/>
    <col min="4355" max="4355" width="4.42578125" customWidth="1"/>
    <col min="4357" max="4357" width="2.85546875" customWidth="1"/>
    <col min="4358" max="4358" width="14.42578125" customWidth="1"/>
    <col min="4359" max="4359" width="5" customWidth="1"/>
    <col min="4360" max="4360" width="9.7109375" customWidth="1"/>
    <col min="4361" max="4361" width="4.5703125" customWidth="1"/>
    <col min="4609" max="4609" width="2.85546875" customWidth="1"/>
    <col min="4610" max="4610" width="27.28515625" customWidth="1"/>
    <col min="4611" max="4611" width="4.42578125" customWidth="1"/>
    <col min="4613" max="4613" width="2.85546875" customWidth="1"/>
    <col min="4614" max="4614" width="14.42578125" customWidth="1"/>
    <col min="4615" max="4615" width="5" customWidth="1"/>
    <col min="4616" max="4616" width="9.7109375" customWidth="1"/>
    <col min="4617" max="4617" width="4.5703125" customWidth="1"/>
    <col min="4865" max="4865" width="2.85546875" customWidth="1"/>
    <col min="4866" max="4866" width="27.28515625" customWidth="1"/>
    <col min="4867" max="4867" width="4.42578125" customWidth="1"/>
    <col min="4869" max="4869" width="2.85546875" customWidth="1"/>
    <col min="4870" max="4870" width="14.42578125" customWidth="1"/>
    <col min="4871" max="4871" width="5" customWidth="1"/>
    <col min="4872" max="4872" width="9.7109375" customWidth="1"/>
    <col min="4873" max="4873" width="4.5703125" customWidth="1"/>
    <col min="5121" max="5121" width="2.85546875" customWidth="1"/>
    <col min="5122" max="5122" width="27.28515625" customWidth="1"/>
    <col min="5123" max="5123" width="4.42578125" customWidth="1"/>
    <col min="5125" max="5125" width="2.85546875" customWidth="1"/>
    <col min="5126" max="5126" width="14.42578125" customWidth="1"/>
    <col min="5127" max="5127" width="5" customWidth="1"/>
    <col min="5128" max="5128" width="9.7109375" customWidth="1"/>
    <col min="5129" max="5129" width="4.5703125" customWidth="1"/>
    <col min="5377" max="5377" width="2.85546875" customWidth="1"/>
    <col min="5378" max="5378" width="27.28515625" customWidth="1"/>
    <col min="5379" max="5379" width="4.42578125" customWidth="1"/>
    <col min="5381" max="5381" width="2.85546875" customWidth="1"/>
    <col min="5382" max="5382" width="14.42578125" customWidth="1"/>
    <col min="5383" max="5383" width="5" customWidth="1"/>
    <col min="5384" max="5384" width="9.7109375" customWidth="1"/>
    <col min="5385" max="5385" width="4.5703125" customWidth="1"/>
    <col min="5633" max="5633" width="2.85546875" customWidth="1"/>
    <col min="5634" max="5634" width="27.28515625" customWidth="1"/>
    <col min="5635" max="5635" width="4.42578125" customWidth="1"/>
    <col min="5637" max="5637" width="2.85546875" customWidth="1"/>
    <col min="5638" max="5638" width="14.42578125" customWidth="1"/>
    <col min="5639" max="5639" width="5" customWidth="1"/>
    <col min="5640" max="5640" width="9.7109375" customWidth="1"/>
    <col min="5641" max="5641" width="4.5703125" customWidth="1"/>
    <col min="5889" max="5889" width="2.85546875" customWidth="1"/>
    <col min="5890" max="5890" width="27.28515625" customWidth="1"/>
    <col min="5891" max="5891" width="4.42578125" customWidth="1"/>
    <col min="5893" max="5893" width="2.85546875" customWidth="1"/>
    <col min="5894" max="5894" width="14.42578125" customWidth="1"/>
    <col min="5895" max="5895" width="5" customWidth="1"/>
    <col min="5896" max="5896" width="9.7109375" customWidth="1"/>
    <col min="5897" max="5897" width="4.5703125" customWidth="1"/>
    <col min="6145" max="6145" width="2.85546875" customWidth="1"/>
    <col min="6146" max="6146" width="27.28515625" customWidth="1"/>
    <col min="6147" max="6147" width="4.42578125" customWidth="1"/>
    <col min="6149" max="6149" width="2.85546875" customWidth="1"/>
    <col min="6150" max="6150" width="14.42578125" customWidth="1"/>
    <col min="6151" max="6151" width="5" customWidth="1"/>
    <col min="6152" max="6152" width="9.7109375" customWidth="1"/>
    <col min="6153" max="6153" width="4.5703125" customWidth="1"/>
    <col min="6401" max="6401" width="2.85546875" customWidth="1"/>
    <col min="6402" max="6402" width="27.28515625" customWidth="1"/>
    <col min="6403" max="6403" width="4.42578125" customWidth="1"/>
    <col min="6405" max="6405" width="2.85546875" customWidth="1"/>
    <col min="6406" max="6406" width="14.42578125" customWidth="1"/>
    <col min="6407" max="6407" width="5" customWidth="1"/>
    <col min="6408" max="6408" width="9.7109375" customWidth="1"/>
    <col min="6409" max="6409" width="4.5703125" customWidth="1"/>
    <col min="6657" max="6657" width="2.85546875" customWidth="1"/>
    <col min="6658" max="6658" width="27.28515625" customWidth="1"/>
    <col min="6659" max="6659" width="4.42578125" customWidth="1"/>
    <col min="6661" max="6661" width="2.85546875" customWidth="1"/>
    <col min="6662" max="6662" width="14.42578125" customWidth="1"/>
    <col min="6663" max="6663" width="5" customWidth="1"/>
    <col min="6664" max="6664" width="9.7109375" customWidth="1"/>
    <col min="6665" max="6665" width="4.5703125" customWidth="1"/>
    <col min="6913" max="6913" width="2.85546875" customWidth="1"/>
    <col min="6914" max="6914" width="27.28515625" customWidth="1"/>
    <col min="6915" max="6915" width="4.42578125" customWidth="1"/>
    <col min="6917" max="6917" width="2.85546875" customWidth="1"/>
    <col min="6918" max="6918" width="14.42578125" customWidth="1"/>
    <col min="6919" max="6919" width="5" customWidth="1"/>
    <col min="6920" max="6920" width="9.7109375" customWidth="1"/>
    <col min="6921" max="6921" width="4.5703125" customWidth="1"/>
    <col min="7169" max="7169" width="2.85546875" customWidth="1"/>
    <col min="7170" max="7170" width="27.28515625" customWidth="1"/>
    <col min="7171" max="7171" width="4.42578125" customWidth="1"/>
    <col min="7173" max="7173" width="2.85546875" customWidth="1"/>
    <col min="7174" max="7174" width="14.42578125" customWidth="1"/>
    <col min="7175" max="7175" width="5" customWidth="1"/>
    <col min="7176" max="7176" width="9.7109375" customWidth="1"/>
    <col min="7177" max="7177" width="4.5703125" customWidth="1"/>
    <col min="7425" max="7425" width="2.85546875" customWidth="1"/>
    <col min="7426" max="7426" width="27.28515625" customWidth="1"/>
    <col min="7427" max="7427" width="4.42578125" customWidth="1"/>
    <col min="7429" max="7429" width="2.85546875" customWidth="1"/>
    <col min="7430" max="7430" width="14.42578125" customWidth="1"/>
    <col min="7431" max="7431" width="5" customWidth="1"/>
    <col min="7432" max="7432" width="9.7109375" customWidth="1"/>
    <col min="7433" max="7433" width="4.5703125" customWidth="1"/>
    <col min="7681" max="7681" width="2.85546875" customWidth="1"/>
    <col min="7682" max="7682" width="27.28515625" customWidth="1"/>
    <col min="7683" max="7683" width="4.42578125" customWidth="1"/>
    <col min="7685" max="7685" width="2.85546875" customWidth="1"/>
    <col min="7686" max="7686" width="14.42578125" customWidth="1"/>
    <col min="7687" max="7687" width="5" customWidth="1"/>
    <col min="7688" max="7688" width="9.7109375" customWidth="1"/>
    <col min="7689" max="7689" width="4.5703125" customWidth="1"/>
    <col min="7937" max="7937" width="2.85546875" customWidth="1"/>
    <col min="7938" max="7938" width="27.28515625" customWidth="1"/>
    <col min="7939" max="7939" width="4.42578125" customWidth="1"/>
    <col min="7941" max="7941" width="2.85546875" customWidth="1"/>
    <col min="7942" max="7942" width="14.42578125" customWidth="1"/>
    <col min="7943" max="7943" width="5" customWidth="1"/>
    <col min="7944" max="7944" width="9.7109375" customWidth="1"/>
    <col min="7945" max="7945" width="4.5703125" customWidth="1"/>
    <col min="8193" max="8193" width="2.85546875" customWidth="1"/>
    <col min="8194" max="8194" width="27.28515625" customWidth="1"/>
    <col min="8195" max="8195" width="4.42578125" customWidth="1"/>
    <col min="8197" max="8197" width="2.85546875" customWidth="1"/>
    <col min="8198" max="8198" width="14.42578125" customWidth="1"/>
    <col min="8199" max="8199" width="5" customWidth="1"/>
    <col min="8200" max="8200" width="9.7109375" customWidth="1"/>
    <col min="8201" max="8201" width="4.5703125" customWidth="1"/>
    <col min="8449" max="8449" width="2.85546875" customWidth="1"/>
    <col min="8450" max="8450" width="27.28515625" customWidth="1"/>
    <col min="8451" max="8451" width="4.42578125" customWidth="1"/>
    <col min="8453" max="8453" width="2.85546875" customWidth="1"/>
    <col min="8454" max="8454" width="14.42578125" customWidth="1"/>
    <col min="8455" max="8455" width="5" customWidth="1"/>
    <col min="8456" max="8456" width="9.7109375" customWidth="1"/>
    <col min="8457" max="8457" width="4.5703125" customWidth="1"/>
    <col min="8705" max="8705" width="2.85546875" customWidth="1"/>
    <col min="8706" max="8706" width="27.28515625" customWidth="1"/>
    <col min="8707" max="8707" width="4.42578125" customWidth="1"/>
    <col min="8709" max="8709" width="2.85546875" customWidth="1"/>
    <col min="8710" max="8710" width="14.42578125" customWidth="1"/>
    <col min="8711" max="8711" width="5" customWidth="1"/>
    <col min="8712" max="8712" width="9.7109375" customWidth="1"/>
    <col min="8713" max="8713" width="4.5703125" customWidth="1"/>
    <col min="8961" max="8961" width="2.85546875" customWidth="1"/>
    <col min="8962" max="8962" width="27.28515625" customWidth="1"/>
    <col min="8963" max="8963" width="4.42578125" customWidth="1"/>
    <col min="8965" max="8965" width="2.85546875" customWidth="1"/>
    <col min="8966" max="8966" width="14.42578125" customWidth="1"/>
    <col min="8967" max="8967" width="5" customWidth="1"/>
    <col min="8968" max="8968" width="9.7109375" customWidth="1"/>
    <col min="8969" max="8969" width="4.5703125" customWidth="1"/>
    <col min="9217" max="9217" width="2.85546875" customWidth="1"/>
    <col min="9218" max="9218" width="27.28515625" customWidth="1"/>
    <col min="9219" max="9219" width="4.42578125" customWidth="1"/>
    <col min="9221" max="9221" width="2.85546875" customWidth="1"/>
    <col min="9222" max="9222" width="14.42578125" customWidth="1"/>
    <col min="9223" max="9223" width="5" customWidth="1"/>
    <col min="9224" max="9224" width="9.7109375" customWidth="1"/>
    <col min="9225" max="9225" width="4.5703125" customWidth="1"/>
    <col min="9473" max="9473" width="2.85546875" customWidth="1"/>
    <col min="9474" max="9474" width="27.28515625" customWidth="1"/>
    <col min="9475" max="9475" width="4.42578125" customWidth="1"/>
    <col min="9477" max="9477" width="2.85546875" customWidth="1"/>
    <col min="9478" max="9478" width="14.42578125" customWidth="1"/>
    <col min="9479" max="9479" width="5" customWidth="1"/>
    <col min="9480" max="9480" width="9.7109375" customWidth="1"/>
    <col min="9481" max="9481" width="4.5703125" customWidth="1"/>
    <col min="9729" max="9729" width="2.85546875" customWidth="1"/>
    <col min="9730" max="9730" width="27.28515625" customWidth="1"/>
    <col min="9731" max="9731" width="4.42578125" customWidth="1"/>
    <col min="9733" max="9733" width="2.85546875" customWidth="1"/>
    <col min="9734" max="9734" width="14.42578125" customWidth="1"/>
    <col min="9735" max="9735" width="5" customWidth="1"/>
    <col min="9736" max="9736" width="9.7109375" customWidth="1"/>
    <col min="9737" max="9737" width="4.5703125" customWidth="1"/>
    <col min="9985" max="9985" width="2.85546875" customWidth="1"/>
    <col min="9986" max="9986" width="27.28515625" customWidth="1"/>
    <col min="9987" max="9987" width="4.42578125" customWidth="1"/>
    <col min="9989" max="9989" width="2.85546875" customWidth="1"/>
    <col min="9990" max="9990" width="14.42578125" customWidth="1"/>
    <col min="9991" max="9991" width="5" customWidth="1"/>
    <col min="9992" max="9992" width="9.7109375" customWidth="1"/>
    <col min="9993" max="9993" width="4.5703125" customWidth="1"/>
    <col min="10241" max="10241" width="2.85546875" customWidth="1"/>
    <col min="10242" max="10242" width="27.28515625" customWidth="1"/>
    <col min="10243" max="10243" width="4.42578125" customWidth="1"/>
    <col min="10245" max="10245" width="2.85546875" customWidth="1"/>
    <col min="10246" max="10246" width="14.42578125" customWidth="1"/>
    <col min="10247" max="10247" width="5" customWidth="1"/>
    <col min="10248" max="10248" width="9.7109375" customWidth="1"/>
    <col min="10249" max="10249" width="4.5703125" customWidth="1"/>
    <col min="10497" max="10497" width="2.85546875" customWidth="1"/>
    <col min="10498" max="10498" width="27.28515625" customWidth="1"/>
    <col min="10499" max="10499" width="4.42578125" customWidth="1"/>
    <col min="10501" max="10501" width="2.85546875" customWidth="1"/>
    <col min="10502" max="10502" width="14.42578125" customWidth="1"/>
    <col min="10503" max="10503" width="5" customWidth="1"/>
    <col min="10504" max="10504" width="9.7109375" customWidth="1"/>
    <col min="10505" max="10505" width="4.5703125" customWidth="1"/>
    <col min="10753" max="10753" width="2.85546875" customWidth="1"/>
    <col min="10754" max="10754" width="27.28515625" customWidth="1"/>
    <col min="10755" max="10755" width="4.42578125" customWidth="1"/>
    <col min="10757" max="10757" width="2.85546875" customWidth="1"/>
    <col min="10758" max="10758" width="14.42578125" customWidth="1"/>
    <col min="10759" max="10759" width="5" customWidth="1"/>
    <col min="10760" max="10760" width="9.7109375" customWidth="1"/>
    <col min="10761" max="10761" width="4.5703125" customWidth="1"/>
    <col min="11009" max="11009" width="2.85546875" customWidth="1"/>
    <col min="11010" max="11010" width="27.28515625" customWidth="1"/>
    <col min="11011" max="11011" width="4.42578125" customWidth="1"/>
    <col min="11013" max="11013" width="2.85546875" customWidth="1"/>
    <col min="11014" max="11014" width="14.42578125" customWidth="1"/>
    <col min="11015" max="11015" width="5" customWidth="1"/>
    <col min="11016" max="11016" width="9.7109375" customWidth="1"/>
    <col min="11017" max="11017" width="4.5703125" customWidth="1"/>
    <col min="11265" max="11265" width="2.85546875" customWidth="1"/>
    <col min="11266" max="11266" width="27.28515625" customWidth="1"/>
    <col min="11267" max="11267" width="4.42578125" customWidth="1"/>
    <col min="11269" max="11269" width="2.85546875" customWidth="1"/>
    <col min="11270" max="11270" width="14.42578125" customWidth="1"/>
    <col min="11271" max="11271" width="5" customWidth="1"/>
    <col min="11272" max="11272" width="9.7109375" customWidth="1"/>
    <col min="11273" max="11273" width="4.5703125" customWidth="1"/>
    <col min="11521" max="11521" width="2.85546875" customWidth="1"/>
    <col min="11522" max="11522" width="27.28515625" customWidth="1"/>
    <col min="11523" max="11523" width="4.42578125" customWidth="1"/>
    <col min="11525" max="11525" width="2.85546875" customWidth="1"/>
    <col min="11526" max="11526" width="14.42578125" customWidth="1"/>
    <col min="11527" max="11527" width="5" customWidth="1"/>
    <col min="11528" max="11528" width="9.7109375" customWidth="1"/>
    <col min="11529" max="11529" width="4.5703125" customWidth="1"/>
    <col min="11777" max="11777" width="2.85546875" customWidth="1"/>
    <col min="11778" max="11778" width="27.28515625" customWidth="1"/>
    <col min="11779" max="11779" width="4.42578125" customWidth="1"/>
    <col min="11781" max="11781" width="2.85546875" customWidth="1"/>
    <col min="11782" max="11782" width="14.42578125" customWidth="1"/>
    <col min="11783" max="11783" width="5" customWidth="1"/>
    <col min="11784" max="11784" width="9.7109375" customWidth="1"/>
    <col min="11785" max="11785" width="4.5703125" customWidth="1"/>
    <col min="12033" max="12033" width="2.85546875" customWidth="1"/>
    <col min="12034" max="12034" width="27.28515625" customWidth="1"/>
    <col min="12035" max="12035" width="4.42578125" customWidth="1"/>
    <col min="12037" max="12037" width="2.85546875" customWidth="1"/>
    <col min="12038" max="12038" width="14.42578125" customWidth="1"/>
    <col min="12039" max="12039" width="5" customWidth="1"/>
    <col min="12040" max="12040" width="9.7109375" customWidth="1"/>
    <col min="12041" max="12041" width="4.5703125" customWidth="1"/>
    <col min="12289" max="12289" width="2.85546875" customWidth="1"/>
    <col min="12290" max="12290" width="27.28515625" customWidth="1"/>
    <col min="12291" max="12291" width="4.42578125" customWidth="1"/>
    <col min="12293" max="12293" width="2.85546875" customWidth="1"/>
    <col min="12294" max="12294" width="14.42578125" customWidth="1"/>
    <col min="12295" max="12295" width="5" customWidth="1"/>
    <col min="12296" max="12296" width="9.7109375" customWidth="1"/>
    <col min="12297" max="12297" width="4.5703125" customWidth="1"/>
    <col min="12545" max="12545" width="2.85546875" customWidth="1"/>
    <col min="12546" max="12546" width="27.28515625" customWidth="1"/>
    <col min="12547" max="12547" width="4.42578125" customWidth="1"/>
    <col min="12549" max="12549" width="2.85546875" customWidth="1"/>
    <col min="12550" max="12550" width="14.42578125" customWidth="1"/>
    <col min="12551" max="12551" width="5" customWidth="1"/>
    <col min="12552" max="12552" width="9.7109375" customWidth="1"/>
    <col min="12553" max="12553" width="4.5703125" customWidth="1"/>
    <col min="12801" max="12801" width="2.85546875" customWidth="1"/>
    <col min="12802" max="12802" width="27.28515625" customWidth="1"/>
    <col min="12803" max="12803" width="4.42578125" customWidth="1"/>
    <col min="12805" max="12805" width="2.85546875" customWidth="1"/>
    <col min="12806" max="12806" width="14.42578125" customWidth="1"/>
    <col min="12807" max="12807" width="5" customWidth="1"/>
    <col min="12808" max="12808" width="9.7109375" customWidth="1"/>
    <col min="12809" max="12809" width="4.5703125" customWidth="1"/>
    <col min="13057" max="13057" width="2.85546875" customWidth="1"/>
    <col min="13058" max="13058" width="27.28515625" customWidth="1"/>
    <col min="13059" max="13059" width="4.42578125" customWidth="1"/>
    <col min="13061" max="13061" width="2.85546875" customWidth="1"/>
    <col min="13062" max="13062" width="14.42578125" customWidth="1"/>
    <col min="13063" max="13063" width="5" customWidth="1"/>
    <col min="13064" max="13064" width="9.7109375" customWidth="1"/>
    <col min="13065" max="13065" width="4.5703125" customWidth="1"/>
    <col min="13313" max="13313" width="2.85546875" customWidth="1"/>
    <col min="13314" max="13314" width="27.28515625" customWidth="1"/>
    <col min="13315" max="13315" width="4.42578125" customWidth="1"/>
    <col min="13317" max="13317" width="2.85546875" customWidth="1"/>
    <col min="13318" max="13318" width="14.42578125" customWidth="1"/>
    <col min="13319" max="13319" width="5" customWidth="1"/>
    <col min="13320" max="13320" width="9.7109375" customWidth="1"/>
    <col min="13321" max="13321" width="4.5703125" customWidth="1"/>
    <col min="13569" max="13569" width="2.85546875" customWidth="1"/>
    <col min="13570" max="13570" width="27.28515625" customWidth="1"/>
    <col min="13571" max="13571" width="4.42578125" customWidth="1"/>
    <col min="13573" max="13573" width="2.85546875" customWidth="1"/>
    <col min="13574" max="13574" width="14.42578125" customWidth="1"/>
    <col min="13575" max="13575" width="5" customWidth="1"/>
    <col min="13576" max="13576" width="9.7109375" customWidth="1"/>
    <col min="13577" max="13577" width="4.5703125" customWidth="1"/>
    <col min="13825" max="13825" width="2.85546875" customWidth="1"/>
    <col min="13826" max="13826" width="27.28515625" customWidth="1"/>
    <col min="13827" max="13827" width="4.42578125" customWidth="1"/>
    <col min="13829" max="13829" width="2.85546875" customWidth="1"/>
    <col min="13830" max="13830" width="14.42578125" customWidth="1"/>
    <col min="13831" max="13831" width="5" customWidth="1"/>
    <col min="13832" max="13832" width="9.7109375" customWidth="1"/>
    <col min="13833" max="13833" width="4.5703125" customWidth="1"/>
    <col min="14081" max="14081" width="2.85546875" customWidth="1"/>
    <col min="14082" max="14082" width="27.28515625" customWidth="1"/>
    <col min="14083" max="14083" width="4.42578125" customWidth="1"/>
    <col min="14085" max="14085" width="2.85546875" customWidth="1"/>
    <col min="14086" max="14086" width="14.42578125" customWidth="1"/>
    <col min="14087" max="14087" width="5" customWidth="1"/>
    <col min="14088" max="14088" width="9.7109375" customWidth="1"/>
    <col min="14089" max="14089" width="4.5703125" customWidth="1"/>
    <col min="14337" max="14337" width="2.85546875" customWidth="1"/>
    <col min="14338" max="14338" width="27.28515625" customWidth="1"/>
    <col min="14339" max="14339" width="4.42578125" customWidth="1"/>
    <col min="14341" max="14341" width="2.85546875" customWidth="1"/>
    <col min="14342" max="14342" width="14.42578125" customWidth="1"/>
    <col min="14343" max="14343" width="5" customWidth="1"/>
    <col min="14344" max="14344" width="9.7109375" customWidth="1"/>
    <col min="14345" max="14345" width="4.5703125" customWidth="1"/>
    <col min="14593" max="14593" width="2.85546875" customWidth="1"/>
    <col min="14594" max="14594" width="27.28515625" customWidth="1"/>
    <col min="14595" max="14595" width="4.42578125" customWidth="1"/>
    <col min="14597" max="14597" width="2.85546875" customWidth="1"/>
    <col min="14598" max="14598" width="14.42578125" customWidth="1"/>
    <col min="14599" max="14599" width="5" customWidth="1"/>
    <col min="14600" max="14600" width="9.7109375" customWidth="1"/>
    <col min="14601" max="14601" width="4.5703125" customWidth="1"/>
    <col min="14849" max="14849" width="2.85546875" customWidth="1"/>
    <col min="14850" max="14850" width="27.28515625" customWidth="1"/>
    <col min="14851" max="14851" width="4.42578125" customWidth="1"/>
    <col min="14853" max="14853" width="2.85546875" customWidth="1"/>
    <col min="14854" max="14854" width="14.42578125" customWidth="1"/>
    <col min="14855" max="14855" width="5" customWidth="1"/>
    <col min="14856" max="14856" width="9.7109375" customWidth="1"/>
    <col min="14857" max="14857" width="4.5703125" customWidth="1"/>
    <col min="15105" max="15105" width="2.85546875" customWidth="1"/>
    <col min="15106" max="15106" width="27.28515625" customWidth="1"/>
    <col min="15107" max="15107" width="4.42578125" customWidth="1"/>
    <col min="15109" max="15109" width="2.85546875" customWidth="1"/>
    <col min="15110" max="15110" width="14.42578125" customWidth="1"/>
    <col min="15111" max="15111" width="5" customWidth="1"/>
    <col min="15112" max="15112" width="9.7109375" customWidth="1"/>
    <col min="15113" max="15113" width="4.5703125" customWidth="1"/>
    <col min="15361" max="15361" width="2.85546875" customWidth="1"/>
    <col min="15362" max="15362" width="27.28515625" customWidth="1"/>
    <col min="15363" max="15363" width="4.42578125" customWidth="1"/>
    <col min="15365" max="15365" width="2.85546875" customWidth="1"/>
    <col min="15366" max="15366" width="14.42578125" customWidth="1"/>
    <col min="15367" max="15367" width="5" customWidth="1"/>
    <col min="15368" max="15368" width="9.7109375" customWidth="1"/>
    <col min="15369" max="15369" width="4.5703125" customWidth="1"/>
    <col min="15617" max="15617" width="2.85546875" customWidth="1"/>
    <col min="15618" max="15618" width="27.28515625" customWidth="1"/>
    <col min="15619" max="15619" width="4.42578125" customWidth="1"/>
    <col min="15621" max="15621" width="2.85546875" customWidth="1"/>
    <col min="15622" max="15622" width="14.42578125" customWidth="1"/>
    <col min="15623" max="15623" width="5" customWidth="1"/>
    <col min="15624" max="15624" width="9.7109375" customWidth="1"/>
    <col min="15625" max="15625" width="4.5703125" customWidth="1"/>
    <col min="15873" max="15873" width="2.85546875" customWidth="1"/>
    <col min="15874" max="15874" width="27.28515625" customWidth="1"/>
    <col min="15875" max="15875" width="4.42578125" customWidth="1"/>
    <col min="15877" max="15877" width="2.85546875" customWidth="1"/>
    <col min="15878" max="15878" width="14.42578125" customWidth="1"/>
    <col min="15879" max="15879" width="5" customWidth="1"/>
    <col min="15880" max="15880" width="9.7109375" customWidth="1"/>
    <col min="15881" max="15881" width="4.5703125" customWidth="1"/>
    <col min="16129" max="16129" width="2.85546875" customWidth="1"/>
    <col min="16130" max="16130" width="27.28515625" customWidth="1"/>
    <col min="16131" max="16131" width="4.42578125" customWidth="1"/>
    <col min="16133" max="16133" width="2.85546875" customWidth="1"/>
    <col min="16134" max="16134" width="14.42578125" customWidth="1"/>
    <col min="16135" max="16135" width="5" customWidth="1"/>
    <col min="16136" max="16136" width="9.7109375" customWidth="1"/>
    <col min="16137" max="16137" width="4.5703125" customWidth="1"/>
  </cols>
  <sheetData>
    <row r="2" spans="1:10" ht="13.5" thickBot="1" x14ac:dyDescent="0.25">
      <c r="D2" s="190" t="s">
        <v>186</v>
      </c>
      <c r="F2" s="203" t="s">
        <v>194</v>
      </c>
    </row>
    <row r="3" spans="1:10" x14ac:dyDescent="0.2">
      <c r="A3" s="100" t="s">
        <v>85</v>
      </c>
      <c r="B3" s="101" t="s">
        <v>86</v>
      </c>
      <c r="C3" s="102"/>
      <c r="D3" s="102"/>
      <c r="E3" s="102"/>
      <c r="F3" s="102"/>
      <c r="G3" s="102"/>
      <c r="H3" s="102"/>
      <c r="I3" s="102"/>
      <c r="J3" s="103"/>
    </row>
    <row r="4" spans="1:10" x14ac:dyDescent="0.2">
      <c r="A4" s="104"/>
      <c r="B4" s="105" t="s">
        <v>87</v>
      </c>
      <c r="C4" s="106"/>
      <c r="D4" s="106"/>
      <c r="E4" s="106"/>
      <c r="F4" s="105" t="s">
        <v>88</v>
      </c>
      <c r="G4" s="105"/>
      <c r="H4" s="105"/>
      <c r="I4" s="106"/>
      <c r="J4" s="107"/>
    </row>
    <row r="5" spans="1:10" ht="6.75" customHeight="1" x14ac:dyDescent="0.2">
      <c r="A5" s="104"/>
      <c r="B5" s="108"/>
      <c r="C5" s="109"/>
      <c r="D5" s="110"/>
      <c r="E5" s="106"/>
      <c r="F5" s="108"/>
      <c r="G5" s="108"/>
      <c r="H5" s="108"/>
      <c r="I5" s="111"/>
      <c r="J5" s="112"/>
    </row>
    <row r="6" spans="1:10" ht="15" customHeight="1" x14ac:dyDescent="0.2">
      <c r="A6" s="113" t="s">
        <v>89</v>
      </c>
      <c r="B6" s="114" t="s">
        <v>90</v>
      </c>
      <c r="C6" s="115"/>
      <c r="D6" s="116">
        <v>2000</v>
      </c>
      <c r="E6" s="117" t="s">
        <v>91</v>
      </c>
      <c r="F6" s="114" t="s">
        <v>92</v>
      </c>
      <c r="G6" s="114"/>
      <c r="H6" s="114"/>
      <c r="I6" s="118" t="s">
        <v>93</v>
      </c>
      <c r="J6" s="116"/>
    </row>
    <row r="7" spans="1:10" ht="15" customHeight="1" x14ac:dyDescent="0.2">
      <c r="A7" s="113" t="s">
        <v>94</v>
      </c>
      <c r="B7" s="114" t="s">
        <v>95</v>
      </c>
      <c r="C7" s="115"/>
      <c r="D7" s="116"/>
      <c r="E7" s="117" t="s">
        <v>96</v>
      </c>
      <c r="F7" s="114" t="s">
        <v>97</v>
      </c>
      <c r="G7" s="114"/>
      <c r="H7" s="114"/>
      <c r="I7" s="118" t="s">
        <v>98</v>
      </c>
      <c r="J7" s="119"/>
    </row>
    <row r="8" spans="1:10" ht="14.25" customHeight="1" x14ac:dyDescent="0.2">
      <c r="A8" s="113" t="s">
        <v>99</v>
      </c>
      <c r="B8" s="114" t="s">
        <v>100</v>
      </c>
      <c r="C8" s="118" t="s">
        <v>101</v>
      </c>
      <c r="D8" s="116"/>
      <c r="E8" s="117" t="s">
        <v>102</v>
      </c>
      <c r="F8" s="114" t="s">
        <v>103</v>
      </c>
      <c r="G8" s="114"/>
      <c r="H8" s="114"/>
      <c r="I8" s="118" t="s">
        <v>104</v>
      </c>
      <c r="J8" s="116"/>
    </row>
    <row r="9" spans="1:10" x14ac:dyDescent="0.2">
      <c r="A9" s="104"/>
      <c r="B9" s="114" t="s">
        <v>105</v>
      </c>
      <c r="C9" s="120"/>
      <c r="D9" s="110"/>
      <c r="E9" s="117" t="s">
        <v>106</v>
      </c>
      <c r="F9" s="114" t="s">
        <v>107</v>
      </c>
      <c r="G9" s="108"/>
      <c r="H9" s="108"/>
      <c r="I9" s="118" t="s">
        <v>108</v>
      </c>
      <c r="J9" s="121"/>
    </row>
    <row r="10" spans="1:10" x14ac:dyDescent="0.2">
      <c r="A10" s="104"/>
      <c r="B10" s="114" t="s">
        <v>109</v>
      </c>
      <c r="C10" s="109"/>
      <c r="D10" s="110"/>
      <c r="E10" s="106"/>
      <c r="F10" s="108"/>
      <c r="G10" s="108"/>
      <c r="H10" s="108"/>
      <c r="I10" s="108"/>
      <c r="J10" s="110"/>
    </row>
    <row r="11" spans="1:10" x14ac:dyDescent="0.2">
      <c r="A11" s="104"/>
      <c r="B11" s="108" t="s">
        <v>110</v>
      </c>
      <c r="C11" s="122"/>
      <c r="D11" s="123"/>
      <c r="E11" s="106"/>
      <c r="F11" s="108"/>
      <c r="G11" s="108"/>
      <c r="H11" s="108"/>
      <c r="I11" s="108"/>
      <c r="J11" s="110"/>
    </row>
    <row r="12" spans="1:10" x14ac:dyDescent="0.2">
      <c r="A12" s="104"/>
      <c r="B12" s="108"/>
      <c r="C12" s="108"/>
      <c r="D12" s="108"/>
      <c r="E12" s="106"/>
      <c r="F12" s="108"/>
      <c r="G12" s="108"/>
      <c r="H12" s="108"/>
      <c r="I12" s="108"/>
      <c r="J12" s="110"/>
    </row>
    <row r="13" spans="1:10" x14ac:dyDescent="0.2">
      <c r="A13" s="124" t="s">
        <v>111</v>
      </c>
      <c r="B13" s="125" t="s">
        <v>112</v>
      </c>
      <c r="C13" s="126"/>
      <c r="D13" s="126"/>
      <c r="E13" s="126"/>
      <c r="F13" s="126"/>
      <c r="G13" s="126"/>
      <c r="H13" s="126"/>
      <c r="I13" s="126"/>
      <c r="J13" s="127"/>
    </row>
    <row r="14" spans="1:10" x14ac:dyDescent="0.2">
      <c r="A14" s="193" t="s">
        <v>113</v>
      </c>
      <c r="B14" s="194"/>
      <c r="C14" s="106"/>
      <c r="D14" s="106"/>
      <c r="E14" s="106"/>
      <c r="F14" s="106"/>
      <c r="G14" s="128"/>
      <c r="H14" s="129" t="s">
        <v>114</v>
      </c>
      <c r="I14" s="130"/>
      <c r="J14" s="131" t="s">
        <v>115</v>
      </c>
    </row>
    <row r="15" spans="1:10" ht="6.75" customHeight="1" x14ac:dyDescent="0.2">
      <c r="A15" s="104"/>
      <c r="B15" s="108"/>
      <c r="C15" s="108"/>
      <c r="D15" s="108"/>
      <c r="E15" s="108"/>
      <c r="F15" s="108"/>
      <c r="G15" s="111"/>
      <c r="H15" s="59"/>
      <c r="I15" s="19"/>
      <c r="J15" s="112"/>
    </row>
    <row r="16" spans="1:10" ht="17.25" customHeight="1" x14ac:dyDescent="0.2">
      <c r="A16" s="113" t="s">
        <v>116</v>
      </c>
      <c r="B16" s="114" t="s">
        <v>117</v>
      </c>
      <c r="C16" s="108"/>
      <c r="D16" s="108"/>
      <c r="E16" s="108"/>
      <c r="F16" s="108"/>
      <c r="G16" s="118" t="s">
        <v>118</v>
      </c>
      <c r="H16" s="195">
        <f>SUM(D6:D11)</f>
        <v>2000</v>
      </c>
      <c r="I16" s="196"/>
      <c r="J16" s="132">
        <f>IF(H16="","",H16*0.196)</f>
        <v>392</v>
      </c>
    </row>
    <row r="17" spans="1:10" ht="17.25" customHeight="1" x14ac:dyDescent="0.2">
      <c r="A17" s="113" t="s">
        <v>119</v>
      </c>
      <c r="B17" s="114" t="s">
        <v>120</v>
      </c>
      <c r="C17" s="108"/>
      <c r="D17" s="108"/>
      <c r="E17" s="108"/>
      <c r="F17" s="108"/>
      <c r="G17" s="118" t="s">
        <v>121</v>
      </c>
      <c r="H17" s="197"/>
      <c r="I17" s="198"/>
      <c r="J17" s="133" t="str">
        <f>IF(H17="","",H17*0.055)</f>
        <v/>
      </c>
    </row>
    <row r="18" spans="1:10" ht="17.25" customHeight="1" x14ac:dyDescent="0.2">
      <c r="A18" s="113" t="s">
        <v>122</v>
      </c>
      <c r="B18" s="114" t="s">
        <v>123</v>
      </c>
      <c r="C18" s="108"/>
      <c r="D18" s="108"/>
      <c r="E18" s="108"/>
      <c r="F18" s="108"/>
      <c r="G18" s="118"/>
      <c r="H18" s="134"/>
      <c r="I18" s="135"/>
      <c r="J18" s="136"/>
    </row>
    <row r="19" spans="1:10" ht="10.5" customHeight="1" x14ac:dyDescent="0.2">
      <c r="A19" s="113"/>
      <c r="B19" s="137" t="s">
        <v>124</v>
      </c>
      <c r="C19" s="108"/>
      <c r="D19" s="108"/>
      <c r="E19" s="108"/>
      <c r="F19" s="108"/>
      <c r="G19" s="118"/>
      <c r="H19" s="134"/>
      <c r="I19" s="135"/>
      <c r="J19" s="136"/>
    </row>
    <row r="20" spans="1:10" ht="17.25" customHeight="1" x14ac:dyDescent="0.2">
      <c r="A20" s="113" t="s">
        <v>125</v>
      </c>
      <c r="B20" s="114" t="s">
        <v>126</v>
      </c>
      <c r="C20" s="108"/>
      <c r="D20" s="108"/>
      <c r="E20" s="108"/>
      <c r="F20" s="108"/>
      <c r="G20" s="118" t="s">
        <v>127</v>
      </c>
      <c r="H20" s="134"/>
      <c r="I20" s="135"/>
      <c r="J20" s="136"/>
    </row>
    <row r="21" spans="1:10" ht="17.25" customHeight="1" x14ac:dyDescent="0.2">
      <c r="A21" s="113" t="s">
        <v>128</v>
      </c>
      <c r="B21" s="114" t="s">
        <v>129</v>
      </c>
      <c r="C21" s="108"/>
      <c r="D21" s="108"/>
      <c r="E21" s="108"/>
      <c r="F21" s="108"/>
      <c r="G21" s="118" t="s">
        <v>130</v>
      </c>
      <c r="H21" s="134"/>
      <c r="I21" s="135"/>
      <c r="J21" s="136"/>
    </row>
    <row r="22" spans="1:10" ht="17.25" customHeight="1" x14ac:dyDescent="0.2">
      <c r="A22" s="113" t="s">
        <v>131</v>
      </c>
      <c r="B22" s="138" t="s">
        <v>123</v>
      </c>
      <c r="C22" s="108"/>
      <c r="D22" s="108"/>
      <c r="E22" s="108"/>
      <c r="F22" s="108"/>
      <c r="G22" s="139"/>
      <c r="H22" s="140"/>
      <c r="I22" s="141"/>
      <c r="J22" s="133"/>
    </row>
    <row r="23" spans="1:10" ht="9" customHeight="1" x14ac:dyDescent="0.2">
      <c r="A23" s="113"/>
      <c r="B23" s="142" t="s">
        <v>132</v>
      </c>
      <c r="C23" s="108"/>
      <c r="D23" s="108"/>
      <c r="E23" s="108"/>
      <c r="F23" s="108"/>
      <c r="G23" s="139"/>
      <c r="H23" s="140"/>
      <c r="I23" s="141"/>
      <c r="J23" s="133"/>
    </row>
    <row r="24" spans="1:10" ht="9" customHeight="1" x14ac:dyDescent="0.2">
      <c r="A24" s="113"/>
      <c r="B24" s="142" t="s">
        <v>133</v>
      </c>
      <c r="C24" s="108"/>
      <c r="D24" s="108"/>
      <c r="E24" s="108"/>
      <c r="F24" s="108"/>
      <c r="G24" s="139"/>
      <c r="H24" s="140"/>
      <c r="I24" s="141"/>
      <c r="J24" s="133"/>
    </row>
    <row r="25" spans="1:10" ht="17.25" customHeight="1" x14ac:dyDescent="0.2">
      <c r="A25" s="113" t="s">
        <v>134</v>
      </c>
      <c r="B25" s="138" t="s">
        <v>135</v>
      </c>
      <c r="C25" s="108"/>
      <c r="D25" s="108"/>
      <c r="E25" s="108"/>
      <c r="F25" s="108"/>
      <c r="G25" s="118" t="s">
        <v>136</v>
      </c>
      <c r="H25" s="140"/>
      <c r="I25" s="141"/>
      <c r="J25" s="133"/>
    </row>
    <row r="26" spans="1:10" ht="17.25" customHeight="1" x14ac:dyDescent="0.2">
      <c r="A26" s="113" t="s">
        <v>137</v>
      </c>
      <c r="B26" s="114" t="s">
        <v>138</v>
      </c>
      <c r="C26" s="108"/>
      <c r="D26" s="108"/>
      <c r="E26" s="108"/>
      <c r="F26" s="108"/>
      <c r="G26" s="118" t="s">
        <v>139</v>
      </c>
      <c r="H26" s="134"/>
      <c r="I26" s="135"/>
      <c r="J26" s="136"/>
    </row>
    <row r="27" spans="1:10" ht="8.25" customHeight="1" x14ac:dyDescent="0.2">
      <c r="A27" s="104"/>
      <c r="B27" s="108"/>
      <c r="C27" s="108"/>
      <c r="D27" s="108"/>
      <c r="E27" s="108"/>
      <c r="F27" s="108"/>
      <c r="G27" s="143"/>
      <c r="H27" s="17"/>
      <c r="I27" s="144"/>
      <c r="J27" s="145"/>
    </row>
    <row r="28" spans="1:10" ht="17.25" customHeight="1" x14ac:dyDescent="0.2">
      <c r="A28" s="146">
        <v>15</v>
      </c>
      <c r="B28" s="114" t="s">
        <v>140</v>
      </c>
      <c r="C28" s="108"/>
      <c r="D28" s="108"/>
      <c r="E28" s="108"/>
      <c r="F28" s="108"/>
      <c r="G28" s="108"/>
      <c r="H28" s="108"/>
      <c r="I28" s="147" t="s">
        <v>141</v>
      </c>
      <c r="J28" s="148"/>
    </row>
    <row r="29" spans="1:10" ht="5.25" customHeight="1" x14ac:dyDescent="0.2">
      <c r="A29" s="104"/>
      <c r="B29" s="108"/>
      <c r="C29" s="108"/>
      <c r="D29" s="108"/>
      <c r="E29" s="108"/>
      <c r="F29" s="108"/>
      <c r="G29" s="108"/>
      <c r="H29" s="108"/>
      <c r="I29" s="149"/>
      <c r="J29" s="150"/>
    </row>
    <row r="30" spans="1:10" x14ac:dyDescent="0.2">
      <c r="A30" s="104"/>
      <c r="B30" s="108"/>
      <c r="C30" s="108"/>
      <c r="D30" s="108"/>
      <c r="E30" s="146">
        <v>16</v>
      </c>
      <c r="F30" s="137" t="s">
        <v>142</v>
      </c>
      <c r="G30" s="108"/>
      <c r="H30" s="108"/>
      <c r="I30" s="108"/>
      <c r="J30" s="151">
        <f>IF(SUM(J16:J28)&lt;&gt;0,SUM(J16:J28),"")</f>
        <v>392</v>
      </c>
    </row>
    <row r="31" spans="1:10" ht="4.5" customHeight="1" x14ac:dyDescent="0.2">
      <c r="A31" s="104"/>
      <c r="B31" s="108"/>
      <c r="C31" s="108"/>
      <c r="D31" s="108"/>
      <c r="E31" s="146"/>
      <c r="F31" s="108"/>
      <c r="G31" s="108"/>
      <c r="H31" s="108"/>
      <c r="I31" s="108"/>
      <c r="J31" s="150"/>
    </row>
    <row r="32" spans="1:10" x14ac:dyDescent="0.2">
      <c r="A32" s="104"/>
      <c r="B32" s="108"/>
      <c r="C32" s="108"/>
      <c r="D32" s="108"/>
      <c r="E32" s="146">
        <v>17</v>
      </c>
      <c r="F32" s="137" t="s">
        <v>143</v>
      </c>
      <c r="G32" s="108"/>
      <c r="H32" s="108"/>
      <c r="I32" s="152"/>
      <c r="J32" s="112"/>
    </row>
    <row r="33" spans="1:11" x14ac:dyDescent="0.2">
      <c r="A33" s="104"/>
      <c r="B33" s="108"/>
      <c r="C33" s="108"/>
      <c r="D33" s="108"/>
      <c r="E33" s="104"/>
      <c r="F33" s="137" t="s">
        <v>144</v>
      </c>
      <c r="G33" s="108"/>
      <c r="H33" s="108"/>
      <c r="I33" s="118" t="s">
        <v>145</v>
      </c>
      <c r="J33" s="136"/>
    </row>
    <row r="34" spans="1:11" ht="12.75" customHeight="1" x14ac:dyDescent="0.2">
      <c r="A34" s="104"/>
      <c r="B34" s="108"/>
      <c r="C34" s="108"/>
      <c r="D34" s="108"/>
      <c r="E34" s="146">
        <v>18</v>
      </c>
      <c r="F34" s="137" t="s">
        <v>146</v>
      </c>
      <c r="G34" s="108"/>
      <c r="H34" s="108"/>
      <c r="I34" s="111"/>
      <c r="J34" s="112"/>
    </row>
    <row r="35" spans="1:11" x14ac:dyDescent="0.2">
      <c r="A35" s="104"/>
      <c r="B35" s="108"/>
      <c r="C35" s="108"/>
      <c r="D35" s="108"/>
      <c r="E35" s="104"/>
      <c r="F35" s="137" t="s">
        <v>147</v>
      </c>
      <c r="G35" s="108"/>
      <c r="H35" s="108"/>
      <c r="I35" s="153" t="s">
        <v>148</v>
      </c>
      <c r="J35" s="154"/>
    </row>
    <row r="36" spans="1:11" x14ac:dyDescent="0.2">
      <c r="A36" s="193" t="s">
        <v>149</v>
      </c>
      <c r="B36" s="194"/>
      <c r="C36" s="106"/>
      <c r="D36" s="106"/>
      <c r="E36" s="106"/>
      <c r="F36" s="106"/>
      <c r="G36" s="106"/>
      <c r="H36" s="106"/>
      <c r="I36" s="106"/>
      <c r="J36" s="155"/>
    </row>
    <row r="37" spans="1:11" x14ac:dyDescent="0.2">
      <c r="A37" s="104"/>
      <c r="B37" s="108"/>
      <c r="C37" s="108"/>
      <c r="D37" s="108"/>
      <c r="E37" s="108"/>
      <c r="F37" s="108"/>
      <c r="G37" s="108"/>
      <c r="H37" s="108"/>
      <c r="I37" s="108"/>
      <c r="J37" s="156"/>
    </row>
    <row r="38" spans="1:11" ht="17.25" customHeight="1" x14ac:dyDescent="0.2">
      <c r="A38" s="146">
        <v>19</v>
      </c>
      <c r="B38" s="114" t="s">
        <v>150</v>
      </c>
      <c r="C38" s="108"/>
      <c r="D38" s="108"/>
      <c r="E38" s="108"/>
      <c r="F38" s="108"/>
      <c r="G38" s="108"/>
      <c r="H38" s="108"/>
      <c r="I38" s="147" t="s">
        <v>151</v>
      </c>
      <c r="J38" s="206"/>
    </row>
    <row r="39" spans="1:11" ht="4.5" customHeight="1" x14ac:dyDescent="0.2">
      <c r="A39" s="146"/>
      <c r="B39" s="108"/>
      <c r="C39" s="108"/>
      <c r="D39" s="108"/>
      <c r="E39" s="108"/>
      <c r="F39" s="108"/>
      <c r="G39" s="108"/>
      <c r="H39" s="108"/>
      <c r="I39" s="149"/>
      <c r="J39" s="157"/>
    </row>
    <row r="40" spans="1:11" ht="17.25" customHeight="1" x14ac:dyDescent="0.2">
      <c r="A40" s="146">
        <v>20</v>
      </c>
      <c r="B40" s="114" t="s">
        <v>152</v>
      </c>
      <c r="C40" s="108"/>
      <c r="D40" s="108"/>
      <c r="E40" s="108"/>
      <c r="F40" s="108"/>
      <c r="G40" s="108"/>
      <c r="H40" s="108"/>
      <c r="I40" s="147" t="s">
        <v>153</v>
      </c>
      <c r="J40" s="207" t="e">
        <f ca="1">SUM(IF(MONTH(DatefactTVA)=MONTH(F$2),(Mnt_TVA),""))</f>
        <v>#VALUE!</v>
      </c>
      <c r="K40" s="204"/>
    </row>
    <row r="41" spans="1:11" ht="6" customHeight="1" x14ac:dyDescent="0.2">
      <c r="A41" s="104"/>
      <c r="B41" s="108"/>
      <c r="C41" s="108"/>
      <c r="D41" s="108"/>
      <c r="E41" s="108"/>
      <c r="F41" s="108"/>
      <c r="G41" s="108"/>
      <c r="H41" s="108"/>
      <c r="I41" s="158"/>
      <c r="J41" s="159"/>
    </row>
    <row r="42" spans="1:11" ht="17.25" customHeight="1" x14ac:dyDescent="0.2">
      <c r="A42" s="146">
        <v>21</v>
      </c>
      <c r="B42" s="114" t="s">
        <v>154</v>
      </c>
      <c r="C42" s="108"/>
      <c r="D42" s="108"/>
      <c r="E42" s="108"/>
      <c r="F42" s="108"/>
      <c r="G42" s="108"/>
      <c r="H42" s="160"/>
      <c r="I42" s="161" t="s">
        <v>155</v>
      </c>
      <c r="J42" s="110"/>
    </row>
    <row r="43" spans="1:11" ht="6" customHeight="1" x14ac:dyDescent="0.2">
      <c r="A43" s="104"/>
      <c r="B43" s="108"/>
      <c r="C43" s="108"/>
      <c r="D43" s="108"/>
      <c r="E43" s="108"/>
      <c r="F43" s="108"/>
      <c r="G43" s="108"/>
      <c r="H43" s="108"/>
      <c r="I43" s="158"/>
      <c r="J43" s="110"/>
    </row>
    <row r="44" spans="1:11" ht="17.25" customHeight="1" x14ac:dyDescent="0.2">
      <c r="A44" s="146">
        <v>22</v>
      </c>
      <c r="B44" s="114" t="s">
        <v>156</v>
      </c>
      <c r="C44" s="108"/>
      <c r="D44" s="108"/>
      <c r="E44" s="108"/>
      <c r="F44" s="108"/>
      <c r="I44" s="162">
        <v>8001</v>
      </c>
      <c r="J44" s="121"/>
    </row>
    <row r="45" spans="1:11" ht="10.5" customHeight="1" x14ac:dyDescent="0.2">
      <c r="A45" s="104"/>
      <c r="B45" s="163" t="s">
        <v>157</v>
      </c>
      <c r="C45" s="108"/>
      <c r="D45" s="108"/>
      <c r="E45" s="108"/>
      <c r="F45" s="108"/>
      <c r="G45" s="108"/>
      <c r="H45" s="108"/>
      <c r="I45" s="158"/>
      <c r="J45" s="164"/>
    </row>
    <row r="46" spans="1:11" x14ac:dyDescent="0.2">
      <c r="A46" s="104"/>
      <c r="B46" s="108"/>
      <c r="C46" s="108"/>
      <c r="D46" s="108"/>
      <c r="J46" s="156"/>
    </row>
    <row r="47" spans="1:11" ht="6" customHeight="1" x14ac:dyDescent="0.2">
      <c r="A47" s="104"/>
      <c r="B47" s="108"/>
      <c r="C47" s="108"/>
      <c r="D47" s="108"/>
      <c r="J47" s="156"/>
    </row>
    <row r="48" spans="1:11" ht="6" customHeight="1" x14ac:dyDescent="0.2">
      <c r="A48" s="104"/>
      <c r="B48" s="108"/>
      <c r="C48" s="108"/>
      <c r="D48" s="108"/>
      <c r="E48" s="104"/>
      <c r="F48" s="108"/>
      <c r="G48" s="108"/>
      <c r="H48" s="108"/>
      <c r="I48" s="108"/>
      <c r="J48" s="156"/>
    </row>
    <row r="49" spans="1:10" x14ac:dyDescent="0.2">
      <c r="A49" s="146">
        <v>23</v>
      </c>
      <c r="B49" s="165" t="s">
        <v>158</v>
      </c>
      <c r="C49" s="199" t="s">
        <v>159</v>
      </c>
      <c r="D49" s="108"/>
      <c r="E49" s="146">
        <v>24</v>
      </c>
      <c r="F49" s="137" t="s">
        <v>160</v>
      </c>
      <c r="G49" s="108"/>
      <c r="H49" s="108"/>
      <c r="I49" s="166"/>
      <c r="J49" s="151" t="e">
        <f ca="1">IF(SUM(J38:J48)&lt;&gt;0,SUM(J38:J48),"")</f>
        <v>#VALUE!</v>
      </c>
    </row>
    <row r="50" spans="1:10" ht="9.75" customHeight="1" x14ac:dyDescent="0.2">
      <c r="A50" s="104"/>
      <c r="B50" s="165" t="s">
        <v>161</v>
      </c>
      <c r="C50" s="200"/>
      <c r="D50" s="108"/>
      <c r="E50" s="104"/>
      <c r="F50" s="108"/>
      <c r="G50" s="108"/>
      <c r="H50" s="108"/>
      <c r="I50" s="59"/>
      <c r="J50" s="150"/>
    </row>
    <row r="51" spans="1:10" ht="9" customHeight="1" x14ac:dyDescent="0.2">
      <c r="A51" s="104"/>
      <c r="B51" s="167" t="s">
        <v>162</v>
      </c>
      <c r="C51" s="108"/>
      <c r="D51" s="108"/>
      <c r="E51" s="104"/>
      <c r="F51" s="108"/>
      <c r="G51" s="108"/>
      <c r="H51" s="108"/>
      <c r="I51" s="108"/>
      <c r="J51" s="168"/>
    </row>
    <row r="52" spans="1:10" x14ac:dyDescent="0.2">
      <c r="A52" s="169" t="s">
        <v>163</v>
      </c>
      <c r="B52" s="125"/>
      <c r="C52" s="126"/>
      <c r="D52" s="126"/>
      <c r="E52" s="125" t="s">
        <v>164</v>
      </c>
      <c r="F52" s="126"/>
      <c r="G52" s="126"/>
      <c r="H52" s="126"/>
      <c r="I52" s="126"/>
      <c r="J52" s="127"/>
    </row>
    <row r="53" spans="1:10" x14ac:dyDescent="0.2">
      <c r="A53" s="104"/>
      <c r="B53" s="108"/>
      <c r="C53" s="111"/>
      <c r="D53" s="59"/>
      <c r="E53" s="104"/>
      <c r="F53" s="108"/>
      <c r="G53" s="108"/>
      <c r="H53" s="108"/>
      <c r="I53" s="109"/>
      <c r="J53" s="110"/>
    </row>
    <row r="54" spans="1:10" ht="17.25" customHeight="1" x14ac:dyDescent="0.2">
      <c r="A54" s="146">
        <v>25</v>
      </c>
      <c r="B54" s="114" t="s">
        <v>165</v>
      </c>
      <c r="C54" s="118" t="s">
        <v>166</v>
      </c>
      <c r="D54" s="170" t="e">
        <f ca="1">IF(J49&gt;J30,J49-J30,"")</f>
        <v>#VALUE!</v>
      </c>
      <c r="E54" s="146">
        <v>28</v>
      </c>
      <c r="F54" s="114" t="s">
        <v>167</v>
      </c>
      <c r="G54" s="108"/>
      <c r="H54" s="108"/>
      <c r="I54" s="115"/>
      <c r="J54" s="170" t="e">
        <f ca="1">IF(J30&gt;J49,J30-J49,"")</f>
        <v>#VALUE!</v>
      </c>
    </row>
    <row r="55" spans="1:10" ht="4.5" customHeight="1" x14ac:dyDescent="0.2">
      <c r="A55" s="104"/>
      <c r="B55" s="108"/>
      <c r="C55" s="158"/>
      <c r="D55" s="171"/>
      <c r="E55" s="104"/>
      <c r="F55" s="108"/>
      <c r="G55" s="108"/>
      <c r="H55" s="108"/>
      <c r="I55" s="109"/>
      <c r="J55" s="110"/>
    </row>
    <row r="56" spans="1:10" x14ac:dyDescent="0.2">
      <c r="A56" s="146">
        <v>26</v>
      </c>
      <c r="B56" s="114" t="s">
        <v>168</v>
      </c>
      <c r="C56" s="118" t="s">
        <v>169</v>
      </c>
      <c r="D56" s="172"/>
      <c r="E56" s="146">
        <v>29</v>
      </c>
      <c r="F56" s="114" t="s">
        <v>170</v>
      </c>
      <c r="G56" s="108"/>
      <c r="H56" s="108"/>
      <c r="I56" s="111"/>
      <c r="J56" s="112"/>
    </row>
    <row r="57" spans="1:10" x14ac:dyDescent="0.2">
      <c r="A57" s="104"/>
      <c r="B57" s="114" t="s">
        <v>171</v>
      </c>
      <c r="C57" s="118"/>
      <c r="D57" s="108"/>
      <c r="E57" s="104"/>
      <c r="F57" s="114" t="s">
        <v>172</v>
      </c>
      <c r="G57" s="108"/>
      <c r="H57" s="108"/>
      <c r="I57" s="162">
        <v>9979</v>
      </c>
      <c r="J57" s="136"/>
    </row>
    <row r="58" spans="1:10" ht="4.5" customHeight="1" x14ac:dyDescent="0.2">
      <c r="A58" s="104"/>
      <c r="B58" s="108"/>
      <c r="C58" s="118"/>
      <c r="D58" s="173"/>
      <c r="E58" s="104"/>
      <c r="F58" s="108"/>
      <c r="G58" s="108"/>
      <c r="H58" s="108"/>
      <c r="I58" s="111"/>
      <c r="J58" s="174"/>
    </row>
    <row r="59" spans="1:10" x14ac:dyDescent="0.2">
      <c r="A59" s="146">
        <v>27</v>
      </c>
      <c r="B59" s="114" t="s">
        <v>173</v>
      </c>
      <c r="C59" s="118" t="s">
        <v>174</v>
      </c>
      <c r="D59" s="175" t="e">
        <f ca="1">D54</f>
        <v>#VALUE!</v>
      </c>
      <c r="E59" s="146">
        <v>30</v>
      </c>
      <c r="F59" s="114" t="s">
        <v>175</v>
      </c>
      <c r="G59" s="108"/>
      <c r="H59" s="108"/>
      <c r="I59" s="162">
        <v>9989</v>
      </c>
      <c r="J59" s="136"/>
    </row>
    <row r="60" spans="1:10" x14ac:dyDescent="0.2">
      <c r="A60" s="104"/>
      <c r="B60" s="114" t="s">
        <v>176</v>
      </c>
      <c r="C60" s="118"/>
      <c r="D60" s="176"/>
      <c r="E60" s="104"/>
      <c r="F60" s="114" t="s">
        <v>177</v>
      </c>
      <c r="G60" s="108"/>
      <c r="H60" s="108"/>
      <c r="I60" s="111"/>
      <c r="J60" s="112"/>
    </row>
    <row r="61" spans="1:10" ht="5.25" customHeight="1" x14ac:dyDescent="0.2">
      <c r="A61" s="104"/>
      <c r="B61" s="108"/>
      <c r="C61" s="108"/>
      <c r="D61" s="108"/>
      <c r="E61" s="104"/>
      <c r="F61" s="108"/>
      <c r="G61" s="108"/>
      <c r="H61" s="108"/>
      <c r="I61" s="111"/>
      <c r="J61" s="112"/>
    </row>
    <row r="62" spans="1:10" x14ac:dyDescent="0.2">
      <c r="A62" s="104"/>
      <c r="B62" s="165" t="s">
        <v>178</v>
      </c>
      <c r="C62" s="108"/>
      <c r="D62" s="108"/>
      <c r="E62" s="146">
        <v>31</v>
      </c>
      <c r="F62" s="114" t="s">
        <v>179</v>
      </c>
      <c r="G62" s="108"/>
      <c r="H62" s="108"/>
      <c r="I62" s="162">
        <v>9999</v>
      </c>
      <c r="J62" s="136"/>
    </row>
    <row r="63" spans="1:10" x14ac:dyDescent="0.2">
      <c r="A63" s="104"/>
      <c r="B63" s="165" t="s">
        <v>180</v>
      </c>
      <c r="C63" s="108"/>
      <c r="D63" s="108"/>
      <c r="E63" s="104"/>
      <c r="F63" s="114" t="s">
        <v>177</v>
      </c>
      <c r="G63" s="108"/>
      <c r="H63" s="108"/>
      <c r="I63" s="111"/>
      <c r="J63" s="112"/>
    </row>
    <row r="64" spans="1:10" x14ac:dyDescent="0.2">
      <c r="A64" s="104"/>
      <c r="B64" s="108"/>
      <c r="C64" s="108"/>
      <c r="D64" s="108"/>
      <c r="E64" s="177"/>
      <c r="F64" s="178"/>
      <c r="G64" s="178"/>
      <c r="H64" s="178"/>
      <c r="I64" s="158"/>
      <c r="J64" s="145"/>
    </row>
    <row r="65" spans="1:10" x14ac:dyDescent="0.2">
      <c r="A65" s="104"/>
      <c r="B65" s="179" t="s">
        <v>181</v>
      </c>
      <c r="C65" s="108"/>
      <c r="D65" s="108"/>
      <c r="E65" s="104"/>
      <c r="F65" s="108"/>
      <c r="G65" s="108"/>
      <c r="H65" s="108"/>
      <c r="I65" s="109"/>
      <c r="J65" s="110"/>
    </row>
    <row r="66" spans="1:10" ht="13.5" thickBot="1" x14ac:dyDescent="0.25">
      <c r="A66" s="104"/>
      <c r="B66" s="179" t="s">
        <v>182</v>
      </c>
      <c r="C66" s="108"/>
      <c r="D66" s="108"/>
      <c r="E66" s="146">
        <v>32</v>
      </c>
      <c r="F66" s="191" t="s">
        <v>183</v>
      </c>
      <c r="G66" s="191"/>
      <c r="H66" s="192"/>
      <c r="I66" s="180"/>
      <c r="J66" s="181" t="e">
        <f ca="1">J54</f>
        <v>#VALUE!</v>
      </c>
    </row>
    <row r="67" spans="1:10" x14ac:dyDescent="0.2">
      <c r="A67" s="177"/>
      <c r="B67" s="182" t="s">
        <v>184</v>
      </c>
      <c r="C67" s="178"/>
      <c r="D67" s="178"/>
      <c r="E67" s="177"/>
      <c r="F67" s="183" t="s">
        <v>185</v>
      </c>
      <c r="G67" s="178"/>
      <c r="H67" s="178"/>
      <c r="I67" s="184"/>
      <c r="J67" s="123"/>
    </row>
    <row r="68" spans="1:10" x14ac:dyDescent="0.2">
      <c r="A68" s="185"/>
      <c r="B68" s="108"/>
      <c r="C68" s="108"/>
      <c r="D68" s="108"/>
      <c r="E68" s="108"/>
      <c r="F68" s="108"/>
      <c r="G68" s="108"/>
      <c r="H68" s="108"/>
      <c r="I68" s="108"/>
      <c r="J68" s="110"/>
    </row>
    <row r="69" spans="1:10" ht="13.5" thickBot="1" x14ac:dyDescent="0.25">
      <c r="A69" s="186"/>
      <c r="B69" s="187"/>
      <c r="C69" s="187"/>
      <c r="D69" s="187"/>
      <c r="E69" s="187"/>
      <c r="F69" s="188"/>
      <c r="G69" s="188"/>
      <c r="H69" s="187"/>
      <c r="I69" s="187"/>
      <c r="J69" s="189"/>
    </row>
  </sheetData>
  <mergeCells count="6">
    <mergeCell ref="F66:H66"/>
    <mergeCell ref="A14:B14"/>
    <mergeCell ref="H16:I16"/>
    <mergeCell ref="H17:I17"/>
    <mergeCell ref="A36:B36"/>
    <mergeCell ref="C49:C50"/>
  </mergeCells>
  <printOptions horizontalCentered="1" verticalCentered="1" gridLinesSet="0"/>
  <pageMargins left="0.19685039370078741" right="0.19685039370078741" top="0" bottom="0" header="0.51181102362204722" footer="0.51181102362204722"/>
  <pageSetup paperSize="9" orientation="portrait" horizontalDpi="360" verticalDpi="300" r:id="rId1"/>
  <headerFooter alignWithMargins="0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showInputMessage="1" showErrorMessage="1">
          <x14:formula1>
            <xm:f>VARIABLES!$E$3:$E$14</xm:f>
          </x14:formula1>
          <xm:sqref>F2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3</vt:i4>
      </vt:variant>
    </vt:vector>
  </HeadingPairs>
  <TitlesOfParts>
    <vt:vector size="9" baseType="lpstr">
      <vt:lpstr>VARIABLES</vt:lpstr>
      <vt:lpstr>SAISIE FACTURES</vt:lpstr>
      <vt:lpstr>ANALYSES FOURNISSEURS</vt:lpstr>
      <vt:lpstr>ANALYSES BANQUES</vt:lpstr>
      <vt:lpstr>DECLARATION</vt:lpstr>
      <vt:lpstr>Feuil1</vt:lpstr>
      <vt:lpstr>'ANALYSES BANQUES'!Zone_d_impression</vt:lpstr>
      <vt:lpstr>'ANALYSES FOURNISSEURS'!Zone_d_impression</vt:lpstr>
      <vt:lpstr>DECLARATION!Zone_d_impression</vt:lpstr>
    </vt:vector>
  </TitlesOfParts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Suivi facture fournisseur</dc:title>
  <dc:creator>yannick</dc:creator>
  <cp:lastModifiedBy>Blotiere Yannick</cp:lastModifiedBy>
  <cp:lastPrinted>2012-10-22T18:34:30Z</cp:lastPrinted>
  <dcterms:created xsi:type="dcterms:W3CDTF">2007-11-19T17:41:52Z</dcterms:created>
  <dcterms:modified xsi:type="dcterms:W3CDTF">2012-12-18T16:16:21Z</dcterms:modified>
</cp:coreProperties>
</file>